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E2F4930A-FE0A-4EF0-AB24-A392242F01DD}" xr6:coauthVersionLast="47" xr6:coauthVersionMax="47" xr10:uidLastSave="{00000000-0000-0000-0000-000000000000}"/>
  <bookViews>
    <workbookView xWindow="28680" yWindow="-120" windowWidth="29040" windowHeight="15720" activeTab="1" xr2:uid="{72361862-E9AF-4430-AFAB-3D1786B16A01}"/>
  </bookViews>
  <sheets>
    <sheet name="SubSector Analysis" sheetId="3" r:id="rId1"/>
    <sheet name="Nifty 750 Analysis" sheetId="2" r:id="rId2"/>
    <sheet name="Price_Filter_11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7" i="3"/>
  <c r="D37" i="3" s="1"/>
  <c r="B29" i="3"/>
  <c r="B4" i="3"/>
  <c r="B54" i="3"/>
  <c r="H54" i="3" s="1"/>
  <c r="B50" i="3"/>
  <c r="H50" i="3" s="1"/>
  <c r="B48" i="3"/>
  <c r="B17" i="3"/>
  <c r="F17" i="3" s="1"/>
  <c r="B12" i="3"/>
  <c r="B38" i="3"/>
  <c r="B111" i="3"/>
  <c r="F111" i="3" s="1"/>
  <c r="B36" i="3"/>
  <c r="F36" i="3" s="1"/>
  <c r="B30" i="3"/>
  <c r="B28" i="3"/>
  <c r="D28" i="3" s="1"/>
  <c r="B7" i="3"/>
  <c r="B24" i="3"/>
  <c r="B40" i="3"/>
  <c r="F40" i="3" s="1"/>
  <c r="B33" i="3"/>
  <c r="E33" i="3" s="1"/>
  <c r="B90" i="3"/>
  <c r="F90" i="3" s="1"/>
  <c r="B66" i="3"/>
  <c r="F66" i="3" s="1"/>
  <c r="B6" i="3"/>
  <c r="G6" i="3" s="1"/>
  <c r="B76" i="3"/>
  <c r="G76" i="3" s="1"/>
  <c r="B10" i="3"/>
  <c r="F10" i="3" s="1"/>
  <c r="B9" i="3"/>
  <c r="G9" i="3" s="1"/>
  <c r="B20" i="3"/>
  <c r="G20" i="3" s="1"/>
  <c r="B39" i="3"/>
  <c r="D39" i="3" s="1"/>
  <c r="B34" i="3"/>
  <c r="B95" i="3"/>
  <c r="B35" i="3"/>
  <c r="G35" i="3" s="1"/>
  <c r="B44" i="3"/>
  <c r="H44" i="3" s="1"/>
  <c r="B31" i="3"/>
  <c r="F31" i="3" s="1"/>
  <c r="B16" i="3"/>
  <c r="I16" i="3" s="1"/>
  <c r="B80" i="3"/>
  <c r="F80" i="3" s="1"/>
  <c r="B25" i="3"/>
  <c r="F25" i="3" s="1"/>
  <c r="B8" i="3"/>
  <c r="F8" i="3" s="1"/>
  <c r="B59" i="3"/>
  <c r="F59" i="3" s="1"/>
  <c r="B88" i="3"/>
  <c r="I88" i="3" s="1"/>
  <c r="B113" i="3"/>
  <c r="D113" i="3" s="1"/>
  <c r="B32" i="3"/>
  <c r="B49" i="3"/>
  <c r="B47" i="3"/>
  <c r="F47" i="3" s="1"/>
  <c r="B23" i="3"/>
  <c r="B41" i="3"/>
  <c r="B86" i="3"/>
  <c r="F86" i="3" s="1"/>
  <c r="B73" i="3"/>
  <c r="F73" i="3" s="1"/>
  <c r="B63" i="3"/>
  <c r="B51" i="3"/>
  <c r="H51" i="3" s="1"/>
  <c r="B71" i="3"/>
  <c r="H71" i="3" s="1"/>
  <c r="B11" i="3"/>
  <c r="B52" i="3"/>
  <c r="D52" i="3" s="1"/>
  <c r="B22" i="3"/>
  <c r="H22" i="3" s="1"/>
  <c r="B92" i="3"/>
  <c r="B55" i="3"/>
  <c r="G55" i="3" s="1"/>
  <c r="B45" i="3"/>
  <c r="B60" i="3"/>
  <c r="F60" i="3" s="1"/>
  <c r="B53" i="3"/>
  <c r="F53" i="3" s="1"/>
  <c r="B3" i="3"/>
  <c r="B56" i="3"/>
  <c r="G56" i="3" s="1"/>
  <c r="B70" i="3"/>
  <c r="F70" i="3" s="1"/>
  <c r="B74" i="3"/>
  <c r="F74" i="3" s="1"/>
  <c r="B19" i="3"/>
  <c r="G19" i="3" s="1"/>
  <c r="B83" i="3"/>
  <c r="D83" i="3" s="1"/>
  <c r="B81" i="3"/>
  <c r="G81" i="3" s="1"/>
  <c r="B75" i="3"/>
  <c r="B89" i="3"/>
  <c r="D89" i="3" s="1"/>
  <c r="B42" i="3"/>
  <c r="H42" i="3" s="1"/>
  <c r="B78" i="3"/>
  <c r="E78" i="3" s="1"/>
  <c r="B68" i="3"/>
  <c r="I68" i="3" s="1"/>
  <c r="B21" i="3"/>
  <c r="F21" i="3" s="1"/>
  <c r="B97" i="3"/>
  <c r="F97" i="3" s="1"/>
  <c r="B18" i="3"/>
  <c r="H18" i="3" s="1"/>
  <c r="B87" i="3"/>
  <c r="H87" i="3" s="1"/>
  <c r="B46" i="3"/>
  <c r="I46" i="3" s="1"/>
  <c r="B13" i="3"/>
  <c r="D13" i="3" s="1"/>
  <c r="B26" i="3"/>
  <c r="B61" i="3"/>
  <c r="B91" i="3"/>
  <c r="F91" i="3" s="1"/>
  <c r="B62" i="3"/>
  <c r="F62" i="3" s="1"/>
  <c r="B57" i="3"/>
  <c r="B58" i="3"/>
  <c r="Q58" i="3" s="1"/>
  <c r="B14" i="3"/>
  <c r="G14" i="3" s="1"/>
  <c r="B102" i="3"/>
  <c r="B84" i="3"/>
  <c r="D84" i="3" s="1"/>
  <c r="B103" i="3"/>
  <c r="G103" i="3" s="1"/>
  <c r="B67" i="3"/>
  <c r="G67" i="3" s="1"/>
  <c r="B108" i="3"/>
  <c r="D108" i="3" s="1"/>
  <c r="B64" i="3"/>
  <c r="D64" i="3" s="1"/>
  <c r="B43" i="3"/>
  <c r="B5" i="3"/>
  <c r="H5" i="3" s="1"/>
  <c r="B98" i="3"/>
  <c r="H98" i="3" s="1"/>
  <c r="B85" i="3"/>
  <c r="F85" i="3" s="1"/>
  <c r="B79" i="3"/>
  <c r="F79" i="3" s="1"/>
  <c r="B104" i="3"/>
  <c r="B65" i="3"/>
  <c r="F65" i="3" s="1"/>
  <c r="B105" i="3"/>
  <c r="D105" i="3" s="1"/>
  <c r="B27" i="3"/>
  <c r="F27" i="3" s="1"/>
  <c r="B82" i="3"/>
  <c r="B115" i="3"/>
  <c r="B72" i="3"/>
  <c r="G72" i="3" s="1"/>
  <c r="B69" i="3"/>
  <c r="B15" i="3"/>
  <c r="F15" i="3" s="1"/>
  <c r="B96" i="3"/>
  <c r="E96" i="3" s="1"/>
  <c r="B93" i="3"/>
  <c r="F93" i="3" s="1"/>
  <c r="B116" i="3"/>
  <c r="I116" i="3" s="1"/>
  <c r="B77" i="3"/>
  <c r="F77" i="3" s="1"/>
  <c r="B112" i="3"/>
  <c r="F112" i="3" s="1"/>
  <c r="B114" i="3"/>
  <c r="H114" i="3" s="1"/>
  <c r="B99" i="3"/>
  <c r="F99" i="3" s="1"/>
  <c r="B100" i="3"/>
  <c r="I100" i="3" s="1"/>
  <c r="B117" i="3"/>
  <c r="B110" i="3"/>
  <c r="G110" i="3" s="1"/>
  <c r="B118" i="3"/>
  <c r="B119" i="3"/>
  <c r="F119" i="3" s="1"/>
  <c r="B120" i="3"/>
  <c r="H120" i="3" s="1"/>
  <c r="B121" i="3"/>
  <c r="H121" i="3" s="1"/>
  <c r="B106" i="3"/>
  <c r="Q106" i="3" s="1"/>
  <c r="B122" i="3"/>
  <c r="G122" i="3" s="1"/>
  <c r="B94" i="3"/>
  <c r="D94" i="3" s="1"/>
  <c r="B109" i="3"/>
  <c r="F109" i="3" s="1"/>
  <c r="B107" i="3"/>
  <c r="G107" i="3" s="1"/>
  <c r="B123" i="3"/>
  <c r="B101" i="3"/>
  <c r="G101" i="3" s="1"/>
  <c r="AQ637" i="2"/>
  <c r="AQ599" i="2"/>
  <c r="AQ627" i="2"/>
  <c r="AQ79" i="2"/>
  <c r="AQ381" i="2"/>
  <c r="AQ433" i="2"/>
  <c r="AQ419" i="2"/>
  <c r="AQ536" i="2"/>
  <c r="AQ411" i="2"/>
  <c r="AQ551" i="2"/>
  <c r="AQ349" i="2"/>
  <c r="AQ464" i="2"/>
  <c r="AQ159" i="2"/>
  <c r="AQ677" i="2"/>
  <c r="AQ145" i="2"/>
  <c r="AQ448" i="2"/>
  <c r="AQ47" i="2"/>
  <c r="AQ646" i="2"/>
  <c r="AQ322" i="2"/>
  <c r="AQ488" i="2"/>
  <c r="AQ465" i="2"/>
  <c r="AQ423" i="2"/>
  <c r="AQ56" i="2"/>
  <c r="AQ362" i="2"/>
  <c r="AQ592" i="2"/>
  <c r="AQ222" i="2"/>
  <c r="AQ340" i="2"/>
  <c r="AQ260" i="2"/>
  <c r="AQ584" i="2"/>
  <c r="AQ632" i="2"/>
  <c r="AQ69" i="2"/>
  <c r="AQ2" i="2"/>
  <c r="AQ651" i="2"/>
  <c r="AQ385" i="2"/>
  <c r="AQ581" i="2"/>
  <c r="AQ51" i="2"/>
  <c r="AQ197" i="2"/>
  <c r="AQ406" i="2"/>
  <c r="AQ614" i="2"/>
  <c r="AQ94" i="2"/>
  <c r="AQ351" i="2"/>
  <c r="AQ517" i="2"/>
  <c r="AQ339" i="2"/>
  <c r="AQ393" i="2"/>
  <c r="AQ86" i="2"/>
  <c r="AQ568" i="2"/>
  <c r="AQ193" i="2"/>
  <c r="AQ184" i="2"/>
  <c r="AQ217" i="2"/>
  <c r="AQ451" i="2"/>
  <c r="AQ341" i="2"/>
  <c r="AQ143" i="2"/>
  <c r="AQ80" i="2"/>
  <c r="AQ410" i="2"/>
  <c r="AQ313" i="2"/>
  <c r="AQ277" i="2"/>
  <c r="AQ399" i="2"/>
  <c r="AQ557" i="2"/>
  <c r="AQ540" i="2"/>
  <c r="AQ139" i="2"/>
  <c r="AQ229" i="2"/>
  <c r="AQ112" i="2"/>
  <c r="AQ267" i="2"/>
  <c r="AQ307" i="2"/>
  <c r="AQ500" i="2"/>
  <c r="AQ357" i="2"/>
  <c r="AQ117" i="2"/>
  <c r="AQ461" i="2"/>
  <c r="AQ58" i="2"/>
  <c r="AQ29" i="2"/>
  <c r="AQ401" i="2"/>
  <c r="AQ373" i="2"/>
  <c r="AQ283" i="2"/>
  <c r="AQ126" i="2"/>
  <c r="AQ440" i="2"/>
  <c r="AQ285" i="2"/>
  <c r="AQ361" i="2"/>
  <c r="AQ181" i="2"/>
  <c r="AQ436" i="2"/>
  <c r="AQ116" i="2"/>
  <c r="AQ628" i="2"/>
  <c r="AQ428" i="2"/>
  <c r="AQ115" i="2"/>
  <c r="AQ148" i="2"/>
  <c r="AQ376" i="2"/>
  <c r="AQ284" i="2"/>
  <c r="AQ535" i="2"/>
  <c r="AQ508" i="2"/>
  <c r="AQ219" i="2"/>
  <c r="AQ223" i="2"/>
  <c r="AQ441" i="2"/>
  <c r="AQ279" i="2"/>
  <c r="AQ695" i="2"/>
  <c r="AQ502" i="2"/>
  <c r="AQ71" i="2"/>
  <c r="AQ331" i="2"/>
  <c r="AQ310" i="2"/>
  <c r="AQ14" i="2"/>
  <c r="AQ100" i="2"/>
  <c r="AQ612" i="2"/>
  <c r="AQ167" i="2"/>
  <c r="AQ420" i="2"/>
  <c r="AQ108" i="2"/>
  <c r="AQ74" i="2"/>
  <c r="AQ95" i="2"/>
  <c r="AQ314" i="2"/>
  <c r="AQ12" i="2"/>
  <c r="AQ50" i="2"/>
  <c r="AQ312" i="2"/>
  <c r="AQ405" i="2"/>
  <c r="AQ206" i="2"/>
  <c r="AQ326" i="2"/>
  <c r="AQ264" i="2"/>
  <c r="AQ281" i="2"/>
  <c r="AQ96" i="2"/>
  <c r="AQ43" i="2"/>
  <c r="AQ553" i="2"/>
  <c r="AQ429" i="2"/>
  <c r="AQ27" i="2"/>
  <c r="AQ706" i="2"/>
  <c r="AQ524" i="2"/>
  <c r="AQ170" i="2"/>
  <c r="AQ179" i="2"/>
  <c r="AQ363" i="2"/>
  <c r="AQ101" i="2"/>
  <c r="AQ644" i="2"/>
  <c r="AQ236" i="2"/>
  <c r="AQ39" i="2"/>
  <c r="AQ386" i="2"/>
  <c r="AQ220" i="2"/>
  <c r="AQ16" i="2"/>
  <c r="AQ237" i="2"/>
  <c r="AQ664" i="2"/>
  <c r="AQ387" i="2"/>
  <c r="AQ701" i="2"/>
  <c r="AQ199" i="2"/>
  <c r="AQ688" i="2"/>
  <c r="AQ253" i="2"/>
  <c r="AQ297" i="2"/>
  <c r="AQ425" i="2"/>
  <c r="AQ188" i="2"/>
  <c r="AQ365" i="2"/>
  <c r="AQ8" i="2"/>
  <c r="AQ541" i="2"/>
  <c r="AQ347" i="2"/>
  <c r="AQ660" i="2"/>
  <c r="AQ320" i="2"/>
  <c r="AQ268" i="2"/>
  <c r="AQ718" i="2"/>
  <c r="AQ316" i="2"/>
  <c r="AQ215" i="2"/>
  <c r="AQ194" i="2"/>
  <c r="AQ474" i="2"/>
  <c r="AQ324" i="2"/>
  <c r="AQ19" i="2"/>
  <c r="AQ105" i="2"/>
  <c r="AQ201" i="2"/>
  <c r="AQ467" i="2"/>
  <c r="AQ221" i="2"/>
  <c r="AQ192" i="2"/>
  <c r="AQ396" i="2"/>
  <c r="AQ151" i="2"/>
  <c r="AQ499" i="2"/>
  <c r="AQ569" i="2"/>
  <c r="AQ305" i="2"/>
  <c r="AQ643" i="2"/>
  <c r="AQ566" i="2"/>
  <c r="AQ490" i="2"/>
  <c r="AQ578" i="2"/>
  <c r="AQ552" i="2"/>
  <c r="AQ554" i="2"/>
  <c r="AQ647" i="2"/>
  <c r="AQ518" i="2"/>
  <c r="AQ633" i="2"/>
  <c r="AQ323" i="2"/>
  <c r="AQ198" i="2"/>
  <c r="AQ608" i="2"/>
  <c r="AQ656" i="2"/>
  <c r="AQ478" i="2"/>
  <c r="AQ36" i="2"/>
  <c r="AQ486" i="2"/>
  <c r="AQ328" i="2"/>
  <c r="AQ180" i="2"/>
  <c r="AQ37" i="2"/>
  <c r="AQ202" i="2"/>
  <c r="AQ618" i="2"/>
  <c r="AQ594" i="2"/>
  <c r="AQ293" i="2"/>
  <c r="AQ131" i="2"/>
  <c r="AQ498" i="2"/>
  <c r="AQ319" i="2"/>
  <c r="AQ5" i="2"/>
  <c r="AQ123" i="2"/>
  <c r="AQ85" i="2"/>
  <c r="AQ48" i="2"/>
  <c r="AQ140" i="2"/>
  <c r="AQ497" i="2"/>
  <c r="AQ213" i="2"/>
  <c r="AQ649" i="2"/>
  <c r="AQ629" i="2"/>
  <c r="AQ23" i="2"/>
  <c r="AQ537" i="2"/>
  <c r="AQ641" i="2"/>
  <c r="AQ282" i="2"/>
  <c r="AQ657" i="2"/>
  <c r="AQ294" i="2"/>
  <c r="AQ299" i="2"/>
  <c r="AQ46" i="2"/>
  <c r="AQ87" i="2"/>
  <c r="AQ483" i="2"/>
  <c r="AQ44" i="2"/>
  <c r="AQ438" i="2"/>
  <c r="AQ482" i="2"/>
  <c r="AQ624" i="2"/>
  <c r="AQ149" i="2"/>
  <c r="AQ519" i="2"/>
  <c r="AQ142" i="2"/>
  <c r="AQ475" i="2"/>
  <c r="AQ471" i="2"/>
  <c r="AQ452" i="2"/>
  <c r="AQ73" i="2"/>
  <c r="AQ493" i="2"/>
  <c r="AQ430" i="2"/>
  <c r="AQ523" i="2"/>
  <c r="AQ172" i="2"/>
  <c r="AQ227" i="2"/>
  <c r="AQ270" i="2"/>
  <c r="AQ13" i="2"/>
  <c r="AQ338" i="2"/>
  <c r="AQ162" i="2"/>
  <c r="AQ212" i="2"/>
  <c r="AQ89" i="2"/>
  <c r="AQ49" i="2"/>
  <c r="AQ459" i="2"/>
  <c r="AQ698" i="2"/>
  <c r="AQ593" i="2"/>
  <c r="AQ468" i="2"/>
  <c r="AQ521" i="2"/>
  <c r="AQ509" i="2"/>
  <c r="AQ631" i="2"/>
  <c r="AQ390" i="2"/>
  <c r="AQ358" i="2"/>
  <c r="AQ510" i="2"/>
  <c r="AQ40" i="2"/>
  <c r="AQ374" i="2"/>
  <c r="AQ372" i="2"/>
  <c r="AQ404" i="2"/>
  <c r="AQ689" i="2"/>
  <c r="AQ286" i="2"/>
  <c r="AQ91" i="2"/>
  <c r="AQ9" i="2"/>
  <c r="AQ90" i="2"/>
  <c r="AQ392" i="2"/>
  <c r="AQ83" i="2"/>
  <c r="AQ359" i="2"/>
  <c r="AQ330" i="2"/>
  <c r="AQ63" i="2"/>
  <c r="AQ715" i="2"/>
  <c r="AQ431" i="2"/>
  <c r="AQ587" i="2"/>
  <c r="AQ403" i="2"/>
  <c r="AQ355" i="2"/>
  <c r="AQ572" i="2"/>
  <c r="AQ272" i="2"/>
  <c r="AQ182" i="2"/>
  <c r="AQ360" i="2"/>
  <c r="AQ595" i="2"/>
  <c r="AQ484" i="2"/>
  <c r="AQ224" i="2"/>
  <c r="AQ22" i="2"/>
  <c r="AQ335" i="2"/>
  <c r="AQ454" i="2"/>
  <c r="AQ682" i="2"/>
  <c r="AQ398" i="2"/>
  <c r="AQ378" i="2"/>
  <c r="AQ597" i="2"/>
  <c r="AQ367" i="2"/>
  <c r="AQ300" i="2"/>
  <c r="AQ525" i="2"/>
  <c r="AQ457" i="2"/>
  <c r="AQ442" i="2"/>
  <c r="AQ210" i="2"/>
  <c r="AQ391" i="2"/>
  <c r="AQ97" i="2"/>
  <c r="AQ196" i="2"/>
  <c r="AQ3" i="2"/>
  <c r="AQ603" i="2"/>
  <c r="AQ70" i="2"/>
  <c r="AQ311" i="2"/>
  <c r="AQ52" i="2"/>
  <c r="AQ458" i="2"/>
  <c r="AQ287" i="2"/>
  <c r="AQ134" i="2"/>
  <c r="AQ494" i="2"/>
  <c r="AQ573" i="2"/>
  <c r="AQ82" i="2"/>
  <c r="AQ254" i="2"/>
  <c r="AQ545" i="2"/>
  <c r="AQ127" i="2"/>
  <c r="AQ559" i="2"/>
  <c r="AQ681" i="2"/>
  <c r="AQ432" i="2"/>
  <c r="AQ528" i="2"/>
  <c r="AQ370" i="2"/>
  <c r="AQ250" i="2"/>
  <c r="AQ397" i="2"/>
  <c r="AQ57" i="2"/>
  <c r="AQ564" i="2"/>
  <c r="AQ191" i="2"/>
  <c r="AQ185" i="2"/>
  <c r="AQ526" i="2"/>
  <c r="AQ163" i="2"/>
  <c r="AQ88" i="2"/>
  <c r="AQ157" i="2"/>
  <c r="AQ271" i="2"/>
  <c r="AQ346" i="2"/>
  <c r="AQ244" i="2"/>
  <c r="AQ302" i="2"/>
  <c r="AQ304" i="2"/>
  <c r="AQ443" i="2"/>
  <c r="AQ129" i="2"/>
  <c r="AQ106" i="2"/>
  <c r="AQ415" i="2"/>
  <c r="AQ539" i="2"/>
  <c r="AQ209" i="2"/>
  <c r="AQ586" i="2"/>
  <c r="AQ675" i="2"/>
  <c r="AQ354" i="2"/>
  <c r="AQ251" i="2"/>
  <c r="AQ32" i="2"/>
  <c r="AQ7" i="2"/>
  <c r="AQ158" i="2"/>
  <c r="AQ258" i="2"/>
  <c r="AQ512" i="2"/>
  <c r="AQ342" i="2"/>
  <c r="AQ265" i="2"/>
  <c r="AQ356" i="2"/>
  <c r="AQ165" i="2"/>
  <c r="AQ574" i="2"/>
  <c r="AQ119" i="2"/>
  <c r="AQ546" i="2"/>
  <c r="AQ298" i="2"/>
  <c r="AQ231" i="2"/>
  <c r="AQ228" i="2"/>
  <c r="AQ26" i="2"/>
  <c r="AQ34" i="2"/>
  <c r="AQ719" i="2"/>
  <c r="AQ289" i="2"/>
  <c r="AQ195" i="2"/>
  <c r="AQ150" i="2"/>
  <c r="AQ394" i="2"/>
  <c r="AQ78" i="2"/>
  <c r="AQ144" i="2"/>
  <c r="AQ10" i="2"/>
  <c r="AQ383" i="2"/>
  <c r="AQ146" i="2"/>
  <c r="AQ76" i="2"/>
  <c r="AQ243" i="2"/>
  <c r="AQ702" i="2"/>
  <c r="AQ99" i="2"/>
  <c r="AQ596" i="2"/>
  <c r="AQ530" i="2"/>
  <c r="AQ176" i="2"/>
  <c r="AQ344" i="2"/>
  <c r="AQ296" i="2"/>
  <c r="AQ684" i="2"/>
  <c r="AQ20" i="2"/>
  <c r="AQ659" i="2"/>
  <c r="AQ15" i="2"/>
  <c r="AQ60" i="2"/>
  <c r="AQ245" i="2"/>
  <c r="AQ579" i="2"/>
  <c r="AQ670" i="2"/>
  <c r="AQ6" i="2"/>
  <c r="AQ160" i="2"/>
  <c r="AQ67" i="2"/>
  <c r="AQ585" i="2"/>
  <c r="AQ616" i="2"/>
  <c r="AQ203" i="2"/>
  <c r="AQ598" i="2"/>
  <c r="AQ274" i="2"/>
  <c r="AQ560" i="2"/>
  <c r="AQ255" i="2"/>
  <c r="AQ4" i="2"/>
  <c r="AQ306" i="2"/>
  <c r="AQ609" i="2"/>
  <c r="AQ64" i="2"/>
  <c r="AQ261" i="2"/>
  <c r="AQ295" i="2"/>
  <c r="AQ435" i="2"/>
  <c r="AQ601" i="2"/>
  <c r="AQ634" i="2"/>
  <c r="AQ505" i="2"/>
  <c r="AQ491" i="2"/>
  <c r="AQ477" i="2"/>
  <c r="AQ61" i="2"/>
  <c r="AQ352" i="2"/>
  <c r="AQ54" i="2"/>
  <c r="AQ113" i="2"/>
  <c r="AQ17" i="2"/>
  <c r="AQ455" i="2"/>
  <c r="AQ674" i="2"/>
  <c r="AQ259" i="2"/>
  <c r="AQ183" i="2"/>
  <c r="AQ247" i="2"/>
  <c r="AQ152" i="2"/>
  <c r="AQ190" i="2"/>
  <c r="AQ137" i="2"/>
  <c r="AQ168" i="2"/>
  <c r="AQ280" i="2"/>
  <c r="AQ124" i="2"/>
  <c r="AQ155" i="2"/>
  <c r="AQ256" i="2"/>
  <c r="AQ333" i="2"/>
  <c r="AQ613" i="2"/>
  <c r="AQ366" i="2"/>
  <c r="AQ45" i="2"/>
  <c r="AQ327" i="2"/>
  <c r="AQ208" i="2"/>
  <c r="AQ59" i="2"/>
  <c r="AQ164" i="2"/>
  <c r="AQ25" i="2"/>
  <c r="AQ506" i="2"/>
  <c r="AQ470" i="2"/>
  <c r="AQ38" i="2"/>
  <c r="AQ563" i="2"/>
  <c r="AQ639" i="2"/>
  <c r="AQ529" i="2"/>
  <c r="AQ225" i="2"/>
  <c r="AQ103" i="2"/>
  <c r="AQ104" i="2"/>
  <c r="AQ329" i="2"/>
  <c r="AQ30" i="2"/>
  <c r="AQ242" i="2"/>
  <c r="AQ189" i="2"/>
  <c r="AQ234" i="2"/>
  <c r="AQ21" i="2"/>
  <c r="AQ626" i="2"/>
  <c r="AQ248" i="2"/>
  <c r="AQ214" i="2"/>
  <c r="AQ364" i="2"/>
  <c r="AQ68" i="2"/>
  <c r="AQ589" i="2"/>
  <c r="AQ544" i="2"/>
  <c r="AQ110" i="2"/>
  <c r="AQ133" i="2"/>
  <c r="AQ730" i="2"/>
  <c r="AQ513" i="2"/>
  <c r="AQ549" i="2"/>
  <c r="AQ678" i="2"/>
  <c r="AQ604" i="2"/>
  <c r="AQ317" i="2"/>
  <c r="AQ708" i="2"/>
  <c r="AQ400" i="2"/>
  <c r="AQ413" i="2"/>
  <c r="AQ661" i="2"/>
  <c r="AQ496" i="2"/>
  <c r="AQ377" i="2"/>
  <c r="AQ511" i="2"/>
  <c r="AQ703" i="2"/>
  <c r="AQ379" i="2"/>
  <c r="AQ65" i="2"/>
  <c r="AQ638" i="2"/>
  <c r="AQ301" i="2"/>
  <c r="AQ642" i="2"/>
  <c r="AQ570" i="2"/>
  <c r="AQ211" i="2"/>
  <c r="AQ409" i="2"/>
  <c r="AQ132" i="2"/>
  <c r="AQ697" i="2"/>
  <c r="AQ186" i="2"/>
  <c r="AQ204" i="2"/>
  <c r="AQ421" i="2"/>
  <c r="AQ583" i="2"/>
  <c r="AQ437" i="2"/>
  <c r="AQ35" i="2"/>
  <c r="AQ62" i="2"/>
  <c r="AQ263" i="2"/>
  <c r="AQ55" i="2"/>
  <c r="AQ531" i="2"/>
  <c r="AQ422" i="2"/>
  <c r="AQ175" i="2"/>
  <c r="AQ607" i="2"/>
  <c r="AQ109" i="2"/>
  <c r="AQ711" i="2"/>
  <c r="AQ444" i="2"/>
  <c r="AQ384" i="2"/>
  <c r="AQ547" i="2"/>
  <c r="AQ156" i="2"/>
  <c r="AQ561" i="2"/>
  <c r="AQ18" i="2"/>
  <c r="AQ514" i="2"/>
  <c r="AQ707" i="2"/>
  <c r="AQ269" i="2"/>
  <c r="AQ680" i="2"/>
  <c r="AQ153" i="2"/>
  <c r="AQ161" i="2"/>
  <c r="AQ171" i="2"/>
  <c r="AQ507" i="2"/>
  <c r="AQ11" i="2"/>
  <c r="AQ173" i="2"/>
  <c r="AQ591" i="2"/>
  <c r="AQ501" i="2"/>
  <c r="AQ24" i="2"/>
  <c r="AQ118" i="2"/>
  <c r="AQ334" i="2"/>
  <c r="AQ600" i="2"/>
  <c r="AQ700" i="2"/>
  <c r="AQ504" i="2"/>
  <c r="AQ147" i="2"/>
  <c r="AQ318" i="2"/>
  <c r="AQ120" i="2"/>
  <c r="AQ713" i="2"/>
  <c r="AQ75" i="2"/>
  <c r="AQ166" i="2"/>
  <c r="AQ72" i="2"/>
  <c r="AQ424" i="2"/>
  <c r="AQ402" i="2"/>
  <c r="AQ495" i="2"/>
  <c r="AQ466" i="2"/>
  <c r="AQ41" i="2"/>
  <c r="AQ515" i="2"/>
  <c r="AQ33" i="2"/>
  <c r="AQ336" i="2"/>
  <c r="AQ187" i="2"/>
  <c r="AQ434" i="2"/>
  <c r="AQ368" i="2"/>
  <c r="AQ426" i="2"/>
  <c r="AQ620" i="2"/>
  <c r="AQ130" i="2"/>
  <c r="AQ480" i="2"/>
  <c r="AQ716" i="2"/>
  <c r="AQ278" i="2"/>
  <c r="AQ122" i="2"/>
  <c r="AQ605" i="2"/>
  <c r="AQ538" i="2"/>
  <c r="AQ473" i="2"/>
  <c r="AQ602" i="2"/>
  <c r="AQ369" i="2"/>
  <c r="AQ617" i="2"/>
  <c r="AQ463" i="2"/>
  <c r="AQ453" i="2"/>
  <c r="AQ81" i="2"/>
  <c r="AQ720" i="2"/>
  <c r="AQ622" i="2"/>
  <c r="AQ576" i="2"/>
  <c r="AQ516" i="2"/>
  <c r="AQ102" i="2"/>
  <c r="AQ449" i="2"/>
  <c r="AQ174" i="2"/>
  <c r="AQ722" i="2"/>
  <c r="AQ550" i="2"/>
  <c r="AQ712" i="2"/>
  <c r="AQ414" i="2"/>
  <c r="AQ407" i="2"/>
  <c r="AQ582" i="2"/>
  <c r="AQ650" i="2"/>
  <c r="AQ84" i="2"/>
  <c r="AQ606" i="2"/>
  <c r="AQ207" i="2"/>
  <c r="AQ291" i="2"/>
  <c r="AQ417" i="2"/>
  <c r="AQ107" i="2"/>
  <c r="AQ266" i="2"/>
  <c r="AQ28" i="2"/>
  <c r="AQ345" i="2"/>
  <c r="AQ665" i="2"/>
  <c r="AQ645" i="2"/>
  <c r="AQ672" i="2"/>
  <c r="AQ42" i="2"/>
  <c r="AQ114" i="2"/>
  <c r="AQ662" i="2"/>
  <c r="AQ288" i="2"/>
  <c r="AQ456" i="2"/>
  <c r="AQ169" i="2"/>
  <c r="AQ668" i="2"/>
  <c r="AQ580" i="2"/>
  <c r="AQ230" i="2"/>
  <c r="AQ308" i="2"/>
  <c r="AQ128" i="2"/>
  <c r="AQ685" i="2"/>
  <c r="AQ427" i="2"/>
  <c r="AQ472" i="2"/>
  <c r="AQ273" i="2"/>
  <c r="AQ481" i="2"/>
  <c r="AQ121" i="2"/>
  <c r="AQ92" i="2"/>
  <c r="AQ636" i="2"/>
  <c r="AQ610" i="2"/>
  <c r="AQ479" i="2"/>
  <c r="AQ226" i="2"/>
  <c r="AQ138" i="2"/>
  <c r="AQ418" i="2"/>
  <c r="AQ717" i="2"/>
  <c r="AQ567" i="2"/>
  <c r="AQ527" i="2"/>
  <c r="AQ625" i="2"/>
  <c r="AQ337" i="2"/>
  <c r="AQ233" i="2"/>
  <c r="AQ98" i="2"/>
  <c r="AQ290" i="2"/>
  <c r="AQ408" i="2"/>
  <c r="AQ321" i="2"/>
  <c r="AQ241" i="2"/>
  <c r="AQ704" i="2"/>
  <c r="AQ136" i="2"/>
  <c r="AQ522" i="2"/>
  <c r="AQ648" i="2"/>
  <c r="AQ555" i="2"/>
  <c r="AQ249" i="2"/>
  <c r="AQ371" i="2"/>
  <c r="AQ66" i="2"/>
  <c r="AQ562" i="2"/>
  <c r="AQ693" i="2"/>
  <c r="AQ382" i="2"/>
  <c r="AQ565" i="2"/>
  <c r="AQ343" i="2"/>
  <c r="AQ462" i="2"/>
  <c r="AQ77" i="2"/>
  <c r="AQ178" i="2"/>
  <c r="AQ709" i="2"/>
  <c r="AQ726" i="2"/>
  <c r="AQ446" i="2"/>
  <c r="AQ663" i="2"/>
  <c r="AQ653" i="2"/>
  <c r="AQ141" i="2"/>
  <c r="AQ239" i="2"/>
  <c r="AQ135" i="2"/>
  <c r="AQ729" i="2"/>
  <c r="AQ439" i="2"/>
  <c r="AQ671" i="2"/>
  <c r="AQ53" i="2"/>
  <c r="AQ292" i="2"/>
  <c r="AQ240" i="2"/>
  <c r="AQ154" i="2"/>
  <c r="AQ676" i="2"/>
  <c r="AQ31" i="2"/>
  <c r="AQ619" i="2"/>
  <c r="AQ348" i="2"/>
  <c r="AQ200" i="2"/>
  <c r="AQ325" i="2"/>
  <c r="AQ332" i="2"/>
  <c r="AQ315" i="2"/>
  <c r="AQ669" i="2"/>
  <c r="AQ487" i="2"/>
  <c r="AQ350" i="2"/>
  <c r="AQ721" i="2"/>
  <c r="AQ447" i="2"/>
  <c r="AQ590" i="2"/>
  <c r="AQ238" i="2"/>
  <c r="AQ673" i="2"/>
  <c r="AQ623" i="2"/>
  <c r="AQ691" i="2"/>
  <c r="AQ731" i="2"/>
  <c r="AQ262" i="2"/>
  <c r="AQ469" i="2"/>
  <c r="AQ556" i="2"/>
  <c r="AQ489" i="2"/>
  <c r="AQ232" i="2"/>
  <c r="AQ235" i="2"/>
  <c r="AQ640" i="2"/>
  <c r="AQ611" i="2"/>
  <c r="AQ543" i="2"/>
  <c r="AQ111" i="2"/>
  <c r="AQ654" i="2"/>
  <c r="AQ503" i="2"/>
  <c r="AQ388" i="2"/>
  <c r="AQ246" i="2"/>
  <c r="AQ125" i="2"/>
  <c r="AQ177" i="2"/>
  <c r="AQ520" i="2"/>
  <c r="AQ460" i="2"/>
  <c r="AQ389" i="2"/>
  <c r="AQ257" i="2"/>
  <c r="AQ412" i="2"/>
  <c r="AQ548" i="2"/>
  <c r="AQ93" i="2"/>
  <c r="AQ692" i="2"/>
  <c r="AQ218" i="2"/>
  <c r="AQ303" i="2"/>
  <c r="AQ353" i="2"/>
  <c r="AQ532" i="2"/>
  <c r="AQ571" i="2"/>
  <c r="AQ577" i="2"/>
  <c r="AQ485" i="2"/>
  <c r="AQ216" i="2"/>
  <c r="AQ534" i="2"/>
  <c r="AQ615" i="2"/>
  <c r="AQ445" i="2"/>
  <c r="AQ275" i="2"/>
  <c r="AQ725" i="2"/>
  <c r="AQ395" i="2"/>
  <c r="AQ252" i="2"/>
  <c r="AQ205" i="2"/>
  <c r="AQ724" i="2"/>
  <c r="AQ375" i="2"/>
  <c r="AQ276" i="2"/>
  <c r="AQ309" i="2"/>
  <c r="AQ683" i="2"/>
  <c r="AQ621" i="2"/>
  <c r="AQ533" i="2"/>
  <c r="AQ380" i="2"/>
  <c r="AQ575" i="2"/>
  <c r="AQ542" i="2"/>
  <c r="AQ588" i="2"/>
  <c r="AQ690" i="2"/>
  <c r="AQ658" i="2"/>
  <c r="AQ699" i="2"/>
  <c r="AQ492" i="2"/>
  <c r="AQ416" i="2"/>
  <c r="AQ476" i="2"/>
  <c r="AQ655" i="2"/>
  <c r="AQ652" i="2"/>
  <c r="AQ686" i="2"/>
  <c r="AQ635" i="2"/>
  <c r="AQ450" i="2"/>
  <c r="AQ667" i="2"/>
  <c r="AQ558" i="2"/>
  <c r="AQ694" i="2"/>
  <c r="AQ696" i="2"/>
  <c r="AQ679" i="2"/>
  <c r="AQ723" i="2"/>
  <c r="AQ705" i="2"/>
  <c r="AQ630" i="2"/>
  <c r="AQ687" i="2"/>
  <c r="AQ728" i="2"/>
  <c r="AQ727" i="2"/>
  <c r="AQ710" i="2"/>
  <c r="AQ714" i="2"/>
  <c r="AQ666" i="2"/>
  <c r="AK637" i="2"/>
  <c r="AR637" i="2" s="1"/>
  <c r="AK599" i="2"/>
  <c r="AR599" i="2" s="1"/>
  <c r="AK627" i="2"/>
  <c r="AK79" i="2"/>
  <c r="AK381" i="2"/>
  <c r="AK433" i="2"/>
  <c r="AK419" i="2"/>
  <c r="AR419" i="2" s="1"/>
  <c r="AK536" i="2"/>
  <c r="AK411" i="2"/>
  <c r="AK551" i="2"/>
  <c r="AR551" i="2" s="1"/>
  <c r="AK349" i="2"/>
  <c r="AK464" i="2"/>
  <c r="AR464" i="2" s="1"/>
  <c r="AK159" i="2"/>
  <c r="AK677" i="2"/>
  <c r="AK145" i="2"/>
  <c r="AK448" i="2"/>
  <c r="AK47" i="2"/>
  <c r="AK646" i="2"/>
  <c r="AK322" i="2"/>
  <c r="AR322" i="2" s="1"/>
  <c r="AK488" i="2"/>
  <c r="AR488" i="2" s="1"/>
  <c r="AK465" i="2"/>
  <c r="AK423" i="2"/>
  <c r="AR423" i="2" s="1"/>
  <c r="AK56" i="2"/>
  <c r="AK362" i="2"/>
  <c r="AK592" i="2"/>
  <c r="AK222" i="2"/>
  <c r="AK340" i="2"/>
  <c r="AR340" i="2" s="1"/>
  <c r="AK260" i="2"/>
  <c r="AR260" i="2" s="1"/>
  <c r="AK584" i="2"/>
  <c r="AK632" i="2"/>
  <c r="AR632" i="2" s="1"/>
  <c r="AK69" i="2"/>
  <c r="AR69" i="2" s="1"/>
  <c r="AK2" i="2"/>
  <c r="AK651" i="2"/>
  <c r="AK385" i="2"/>
  <c r="AR385" i="2" s="1"/>
  <c r="AK581" i="2"/>
  <c r="AK51" i="2"/>
  <c r="AK197" i="2"/>
  <c r="AR197" i="2" s="1"/>
  <c r="AK406" i="2"/>
  <c r="AK614" i="2"/>
  <c r="AK94" i="2"/>
  <c r="AK351" i="2"/>
  <c r="AR351" i="2" s="1"/>
  <c r="AK517" i="2"/>
  <c r="AK339" i="2"/>
  <c r="AR339" i="2" s="1"/>
  <c r="AK393" i="2"/>
  <c r="AK86" i="2"/>
  <c r="AR86" i="2" s="1"/>
  <c r="AK568" i="2"/>
  <c r="AK193" i="2"/>
  <c r="AR193" i="2" s="1"/>
  <c r="AK184" i="2"/>
  <c r="AK217" i="2"/>
  <c r="AR217" i="2" s="1"/>
  <c r="AK451" i="2"/>
  <c r="AK341" i="2"/>
  <c r="AK143" i="2"/>
  <c r="AK80" i="2"/>
  <c r="AK410" i="2"/>
  <c r="AK313" i="2"/>
  <c r="AK277" i="2"/>
  <c r="AK399" i="2"/>
  <c r="AK557" i="2"/>
  <c r="AK540" i="2"/>
  <c r="AK139" i="2"/>
  <c r="AR139" i="2" s="1"/>
  <c r="AK229" i="2"/>
  <c r="AK112" i="2"/>
  <c r="AK267" i="2"/>
  <c r="AK307" i="2"/>
  <c r="AK500" i="2"/>
  <c r="AR500" i="2" s="1"/>
  <c r="AK357" i="2"/>
  <c r="AK117" i="2"/>
  <c r="AR117" i="2" s="1"/>
  <c r="AK461" i="2"/>
  <c r="AR461" i="2" s="1"/>
  <c r="AK58" i="2"/>
  <c r="AK29" i="2"/>
  <c r="AK401" i="2"/>
  <c r="AR401" i="2" s="1"/>
  <c r="AK373" i="2"/>
  <c r="AK283" i="2"/>
  <c r="AK126" i="2"/>
  <c r="AK440" i="2"/>
  <c r="AR440" i="2" s="1"/>
  <c r="AK285" i="2"/>
  <c r="AK361" i="2"/>
  <c r="AK181" i="2"/>
  <c r="AK436" i="2"/>
  <c r="AR436" i="2" s="1"/>
  <c r="AK116" i="2"/>
  <c r="AK628" i="2"/>
  <c r="AR628" i="2" s="1"/>
  <c r="AK428" i="2"/>
  <c r="AR428" i="2" s="1"/>
  <c r="AK115" i="2"/>
  <c r="AK148" i="2"/>
  <c r="AK376" i="2"/>
  <c r="AK284" i="2"/>
  <c r="AK535" i="2"/>
  <c r="AR535" i="2" s="1"/>
  <c r="AK508" i="2"/>
  <c r="AR508" i="2" s="1"/>
  <c r="AK219" i="2"/>
  <c r="AK223" i="2"/>
  <c r="AK441" i="2"/>
  <c r="AK279" i="2"/>
  <c r="AR279" i="2" s="1"/>
  <c r="AK695" i="2"/>
  <c r="AR695" i="2" s="1"/>
  <c r="AK502" i="2"/>
  <c r="AR502" i="2" s="1"/>
  <c r="AK71" i="2"/>
  <c r="AK331" i="2"/>
  <c r="AK310" i="2"/>
  <c r="AK14" i="2"/>
  <c r="AK100" i="2"/>
  <c r="AK612" i="2"/>
  <c r="AR612" i="2" s="1"/>
  <c r="AK167" i="2"/>
  <c r="AK420" i="2"/>
  <c r="AK108" i="2"/>
  <c r="AK74" i="2"/>
  <c r="AK95" i="2"/>
  <c r="AR95" i="2" s="1"/>
  <c r="AK314" i="2"/>
  <c r="AR314" i="2" s="1"/>
  <c r="AK12" i="2"/>
  <c r="AR12" i="2" s="1"/>
  <c r="AK50" i="2"/>
  <c r="AR50" i="2" s="1"/>
  <c r="AK312" i="2"/>
  <c r="AK405" i="2"/>
  <c r="AR405" i="2" s="1"/>
  <c r="AK206" i="2"/>
  <c r="AR206" i="2" s="1"/>
  <c r="AK326" i="2"/>
  <c r="AR326" i="2" s="1"/>
  <c r="AK264" i="2"/>
  <c r="AK281" i="2"/>
  <c r="AR281" i="2" s="1"/>
  <c r="AK96" i="2"/>
  <c r="AK43" i="2"/>
  <c r="AK553" i="2"/>
  <c r="AR553" i="2" s="1"/>
  <c r="AK429" i="2"/>
  <c r="AK27" i="2"/>
  <c r="AR27" i="2" s="1"/>
  <c r="AK706" i="2"/>
  <c r="AR706" i="2" s="1"/>
  <c r="AK524" i="2"/>
  <c r="AR524" i="2" s="1"/>
  <c r="AK170" i="2"/>
  <c r="AK179" i="2"/>
  <c r="AK363" i="2"/>
  <c r="AK101" i="2"/>
  <c r="AK644" i="2"/>
  <c r="AR644" i="2" s="1"/>
  <c r="AK236" i="2"/>
  <c r="AK39" i="2"/>
  <c r="AK386" i="2"/>
  <c r="AK220" i="2"/>
  <c r="AK16" i="2"/>
  <c r="AK237" i="2"/>
  <c r="AK664" i="2"/>
  <c r="AR664" i="2" s="1"/>
  <c r="AK387" i="2"/>
  <c r="AR387" i="2" s="1"/>
  <c r="AK701" i="2"/>
  <c r="AK199" i="2"/>
  <c r="AK688" i="2"/>
  <c r="AR688" i="2" s="1"/>
  <c r="AK253" i="2"/>
  <c r="AK297" i="2"/>
  <c r="AR297" i="2" s="1"/>
  <c r="AK425" i="2"/>
  <c r="AK188" i="2"/>
  <c r="AR188" i="2" s="1"/>
  <c r="AK365" i="2"/>
  <c r="AR365" i="2" s="1"/>
  <c r="AK8" i="2"/>
  <c r="AK541" i="2"/>
  <c r="AR541" i="2" s="1"/>
  <c r="AK347" i="2"/>
  <c r="AR347" i="2" s="1"/>
  <c r="AK660" i="2"/>
  <c r="AK320" i="2"/>
  <c r="AR320" i="2" s="1"/>
  <c r="AK268" i="2"/>
  <c r="AK718" i="2"/>
  <c r="AR718" i="2" s="1"/>
  <c r="AK316" i="2"/>
  <c r="AR316" i="2" s="1"/>
  <c r="AK215" i="2"/>
  <c r="AK194" i="2"/>
  <c r="AR194" i="2" s="1"/>
  <c r="AK474" i="2"/>
  <c r="AK324" i="2"/>
  <c r="AR324" i="2" s="1"/>
  <c r="AK19" i="2"/>
  <c r="AK105" i="2"/>
  <c r="AR105" i="2" s="1"/>
  <c r="AK201" i="2"/>
  <c r="AK467" i="2"/>
  <c r="AR467" i="2" s="1"/>
  <c r="AK221" i="2"/>
  <c r="AR221" i="2" s="1"/>
  <c r="AK192" i="2"/>
  <c r="AK396" i="2"/>
  <c r="AK151" i="2"/>
  <c r="AR151" i="2" s="1"/>
  <c r="AK499" i="2"/>
  <c r="AR499" i="2" s="1"/>
  <c r="AK569" i="2"/>
  <c r="AK305" i="2"/>
  <c r="AK643" i="2"/>
  <c r="AR643" i="2" s="1"/>
  <c r="AK566" i="2"/>
  <c r="AR566" i="2" s="1"/>
  <c r="AK490" i="2"/>
  <c r="AK578" i="2"/>
  <c r="AK552" i="2"/>
  <c r="AR552" i="2" s="1"/>
  <c r="AK554" i="2"/>
  <c r="AK647" i="2"/>
  <c r="AR647" i="2" s="1"/>
  <c r="AK518" i="2"/>
  <c r="AR518" i="2" s="1"/>
  <c r="AK633" i="2"/>
  <c r="AR633" i="2" s="1"/>
  <c r="AK323" i="2"/>
  <c r="AK198" i="2"/>
  <c r="AK608" i="2"/>
  <c r="AK656" i="2"/>
  <c r="AR656" i="2" s="1"/>
  <c r="AK478" i="2"/>
  <c r="AK36" i="2"/>
  <c r="AK486" i="2"/>
  <c r="AR486" i="2" s="1"/>
  <c r="AK328" i="2"/>
  <c r="AK180" i="2"/>
  <c r="AR180" i="2" s="1"/>
  <c r="AK37" i="2"/>
  <c r="AK202" i="2"/>
  <c r="AR202" i="2" s="1"/>
  <c r="AK618" i="2"/>
  <c r="AR618" i="2" s="1"/>
  <c r="AK594" i="2"/>
  <c r="AK293" i="2"/>
  <c r="AR293" i="2" s="1"/>
  <c r="AK131" i="2"/>
  <c r="AK498" i="2"/>
  <c r="AK319" i="2"/>
  <c r="AR319" i="2" s="1"/>
  <c r="AK5" i="2"/>
  <c r="AK123" i="2"/>
  <c r="AK85" i="2"/>
  <c r="AR85" i="2" s="1"/>
  <c r="AK48" i="2"/>
  <c r="AR48" i="2" s="1"/>
  <c r="AK140" i="2"/>
  <c r="AR140" i="2" s="1"/>
  <c r="AK497" i="2"/>
  <c r="AR497" i="2" s="1"/>
  <c r="AK213" i="2"/>
  <c r="AK649" i="2"/>
  <c r="AR649" i="2" s="1"/>
  <c r="AK629" i="2"/>
  <c r="AK23" i="2"/>
  <c r="AR23" i="2" s="1"/>
  <c r="AK537" i="2"/>
  <c r="AR537" i="2" s="1"/>
  <c r="AK641" i="2"/>
  <c r="AR641" i="2" s="1"/>
  <c r="AK282" i="2"/>
  <c r="AK657" i="2"/>
  <c r="AR657" i="2" s="1"/>
  <c r="AK294" i="2"/>
  <c r="AK299" i="2"/>
  <c r="AK46" i="2"/>
  <c r="AK87" i="2"/>
  <c r="AK483" i="2"/>
  <c r="AR483" i="2" s="1"/>
  <c r="AK44" i="2"/>
  <c r="AK438" i="2"/>
  <c r="AK482" i="2"/>
  <c r="AK624" i="2"/>
  <c r="AK149" i="2"/>
  <c r="AR149" i="2" s="1"/>
  <c r="AK519" i="2"/>
  <c r="AR519" i="2" s="1"/>
  <c r="AK142" i="2"/>
  <c r="AK475" i="2"/>
  <c r="AK471" i="2"/>
  <c r="AK452" i="2"/>
  <c r="AR452" i="2" s="1"/>
  <c r="AK73" i="2"/>
  <c r="AK493" i="2"/>
  <c r="AR493" i="2" s="1"/>
  <c r="AK430" i="2"/>
  <c r="AR430" i="2" s="1"/>
  <c r="AK523" i="2"/>
  <c r="AK172" i="2"/>
  <c r="AK227" i="2"/>
  <c r="AK270" i="2"/>
  <c r="AK13" i="2"/>
  <c r="AK338" i="2"/>
  <c r="AR338" i="2" s="1"/>
  <c r="AK162" i="2"/>
  <c r="AK212" i="2"/>
  <c r="AK89" i="2"/>
  <c r="AK49" i="2"/>
  <c r="AK459" i="2"/>
  <c r="AK698" i="2"/>
  <c r="AR698" i="2" s="1"/>
  <c r="AK593" i="2"/>
  <c r="AR593" i="2" s="1"/>
  <c r="AK468" i="2"/>
  <c r="AR468" i="2" s="1"/>
  <c r="AK521" i="2"/>
  <c r="AK509" i="2"/>
  <c r="AR509" i="2" s="1"/>
  <c r="AK631" i="2"/>
  <c r="AR631" i="2" s="1"/>
  <c r="AK390" i="2"/>
  <c r="AR390" i="2" s="1"/>
  <c r="AK358" i="2"/>
  <c r="AR358" i="2" s="1"/>
  <c r="AK510" i="2"/>
  <c r="AK40" i="2"/>
  <c r="AK374" i="2"/>
  <c r="AK372" i="2"/>
  <c r="AK404" i="2"/>
  <c r="AK689" i="2"/>
  <c r="AR689" i="2" s="1"/>
  <c r="AK286" i="2"/>
  <c r="AR286" i="2" s="1"/>
  <c r="AK91" i="2"/>
  <c r="AK9" i="2"/>
  <c r="AK90" i="2"/>
  <c r="AK392" i="2"/>
  <c r="AK83" i="2"/>
  <c r="AR83" i="2" s="1"/>
  <c r="AK359" i="2"/>
  <c r="AR359" i="2" s="1"/>
  <c r="AK330" i="2"/>
  <c r="AK63" i="2"/>
  <c r="AK715" i="2"/>
  <c r="AR715" i="2" s="1"/>
  <c r="AK431" i="2"/>
  <c r="AK587" i="2"/>
  <c r="AK403" i="2"/>
  <c r="AK355" i="2"/>
  <c r="AK572" i="2"/>
  <c r="AR572" i="2" s="1"/>
  <c r="AK272" i="2"/>
  <c r="AK182" i="2"/>
  <c r="AK360" i="2"/>
  <c r="AK595" i="2"/>
  <c r="AR595" i="2" s="1"/>
  <c r="AK484" i="2"/>
  <c r="AR484" i="2" s="1"/>
  <c r="AK224" i="2"/>
  <c r="AK22" i="2"/>
  <c r="AK335" i="2"/>
  <c r="AR335" i="2" s="1"/>
  <c r="AK454" i="2"/>
  <c r="AR454" i="2" s="1"/>
  <c r="AK682" i="2"/>
  <c r="AR682" i="2" s="1"/>
  <c r="AK398" i="2"/>
  <c r="AR398" i="2" s="1"/>
  <c r="AK378" i="2"/>
  <c r="AR378" i="2" s="1"/>
  <c r="AK597" i="2"/>
  <c r="AR597" i="2" s="1"/>
  <c r="AK367" i="2"/>
  <c r="AK300" i="2"/>
  <c r="AK525" i="2"/>
  <c r="AK457" i="2"/>
  <c r="AR457" i="2" s="1"/>
  <c r="AK442" i="2"/>
  <c r="AR442" i="2" s="1"/>
  <c r="AK210" i="2"/>
  <c r="AK391" i="2"/>
  <c r="AK97" i="2"/>
  <c r="AR97" i="2" s="1"/>
  <c r="AK196" i="2"/>
  <c r="AK3" i="2"/>
  <c r="AK603" i="2"/>
  <c r="AK70" i="2"/>
  <c r="AK311" i="2"/>
  <c r="AK52" i="2"/>
  <c r="AK458" i="2"/>
  <c r="AR458" i="2" s="1"/>
  <c r="AK287" i="2"/>
  <c r="AK134" i="2"/>
  <c r="AK494" i="2"/>
  <c r="AR494" i="2" s="1"/>
  <c r="AK573" i="2"/>
  <c r="AK82" i="2"/>
  <c r="AR82" i="2" s="1"/>
  <c r="AK254" i="2"/>
  <c r="AK545" i="2"/>
  <c r="AR545" i="2" s="1"/>
  <c r="AK127" i="2"/>
  <c r="AK559" i="2"/>
  <c r="AK681" i="2"/>
  <c r="AK432" i="2"/>
  <c r="AK528" i="2"/>
  <c r="AK370" i="2"/>
  <c r="AK250" i="2"/>
  <c r="AK397" i="2"/>
  <c r="AR397" i="2" s="1"/>
  <c r="AK57" i="2"/>
  <c r="AK564" i="2"/>
  <c r="AK191" i="2"/>
  <c r="AK185" i="2"/>
  <c r="AK526" i="2"/>
  <c r="AK163" i="2"/>
  <c r="AK88" i="2"/>
  <c r="AR88" i="2" s="1"/>
  <c r="AK157" i="2"/>
  <c r="AK271" i="2"/>
  <c r="AR271" i="2" s="1"/>
  <c r="AK346" i="2"/>
  <c r="AR346" i="2" s="1"/>
  <c r="AK244" i="2"/>
  <c r="AK302" i="2"/>
  <c r="AR302" i="2" s="1"/>
  <c r="AK304" i="2"/>
  <c r="AK443" i="2"/>
  <c r="AK129" i="2"/>
  <c r="AK106" i="2"/>
  <c r="AK415" i="2"/>
  <c r="AR415" i="2" s="1"/>
  <c r="AK539" i="2"/>
  <c r="AK209" i="2"/>
  <c r="AR209" i="2" s="1"/>
  <c r="AK586" i="2"/>
  <c r="AR586" i="2" s="1"/>
  <c r="AK675" i="2"/>
  <c r="AR675" i="2" s="1"/>
  <c r="AK354" i="2"/>
  <c r="AK251" i="2"/>
  <c r="AK32" i="2"/>
  <c r="AR32" i="2" s="1"/>
  <c r="AK7" i="2"/>
  <c r="AK158" i="2"/>
  <c r="AK258" i="2"/>
  <c r="AK512" i="2"/>
  <c r="AR512" i="2" s="1"/>
  <c r="AK342" i="2"/>
  <c r="AK265" i="2"/>
  <c r="AR265" i="2" s="1"/>
  <c r="AK356" i="2"/>
  <c r="AK165" i="2"/>
  <c r="AK574" i="2"/>
  <c r="AR574" i="2" s="1"/>
  <c r="AK119" i="2"/>
  <c r="AK546" i="2"/>
  <c r="AK298" i="2"/>
  <c r="AK231" i="2"/>
  <c r="AR231" i="2" s="1"/>
  <c r="AK228" i="2"/>
  <c r="AK26" i="2"/>
  <c r="AK34" i="2"/>
  <c r="AK719" i="2"/>
  <c r="AR719" i="2" s="1"/>
  <c r="AK289" i="2"/>
  <c r="AR289" i="2" s="1"/>
  <c r="AK195" i="2"/>
  <c r="AK150" i="2"/>
  <c r="AR150" i="2" s="1"/>
  <c r="AK394" i="2"/>
  <c r="AR394" i="2" s="1"/>
  <c r="AK78" i="2"/>
  <c r="AK144" i="2"/>
  <c r="AK10" i="2"/>
  <c r="AK383" i="2"/>
  <c r="AK146" i="2"/>
  <c r="AR146" i="2" s="1"/>
  <c r="AK76" i="2"/>
  <c r="AK243" i="2"/>
  <c r="AK702" i="2"/>
  <c r="AR702" i="2" s="1"/>
  <c r="AK99" i="2"/>
  <c r="AK596" i="2"/>
  <c r="AK530" i="2"/>
  <c r="AK176" i="2"/>
  <c r="AK344" i="2"/>
  <c r="AK296" i="2"/>
  <c r="AR296" i="2" s="1"/>
  <c r="AK684" i="2"/>
  <c r="AR684" i="2" s="1"/>
  <c r="AK20" i="2"/>
  <c r="AK659" i="2"/>
  <c r="AR659" i="2" s="1"/>
  <c r="AK15" i="2"/>
  <c r="AK60" i="2"/>
  <c r="AR60" i="2" s="1"/>
  <c r="AK245" i="2"/>
  <c r="AK579" i="2"/>
  <c r="AR579" i="2" s="1"/>
  <c r="AK670" i="2"/>
  <c r="AR670" i="2" s="1"/>
  <c r="AK6" i="2"/>
  <c r="AK160" i="2"/>
  <c r="AK67" i="2"/>
  <c r="AK585" i="2"/>
  <c r="AK616" i="2"/>
  <c r="AR616" i="2" s="1"/>
  <c r="AK203" i="2"/>
  <c r="AK598" i="2"/>
  <c r="AR598" i="2" s="1"/>
  <c r="AK274" i="2"/>
  <c r="AR274" i="2" s="1"/>
  <c r="AK560" i="2"/>
  <c r="AR560" i="2" s="1"/>
  <c r="AK255" i="2"/>
  <c r="AK4" i="2"/>
  <c r="AK306" i="2"/>
  <c r="AK609" i="2"/>
  <c r="AK64" i="2"/>
  <c r="AR64" i="2" s="1"/>
  <c r="AK261" i="2"/>
  <c r="AR261" i="2" s="1"/>
  <c r="AK295" i="2"/>
  <c r="AR295" i="2" s="1"/>
  <c r="AK435" i="2"/>
  <c r="AR435" i="2" s="1"/>
  <c r="AK601" i="2"/>
  <c r="AR601" i="2" s="1"/>
  <c r="AK634" i="2"/>
  <c r="AR634" i="2" s="1"/>
  <c r="AK505" i="2"/>
  <c r="AR505" i="2" s="1"/>
  <c r="AK491" i="2"/>
  <c r="AK477" i="2"/>
  <c r="AR477" i="2" s="1"/>
  <c r="AK61" i="2"/>
  <c r="AK352" i="2"/>
  <c r="AK54" i="2"/>
  <c r="AK113" i="2"/>
  <c r="AK17" i="2"/>
  <c r="AK455" i="2"/>
  <c r="AR455" i="2" s="1"/>
  <c r="AK674" i="2"/>
  <c r="AR674" i="2" s="1"/>
  <c r="AK259" i="2"/>
  <c r="AR259" i="2" s="1"/>
  <c r="AK183" i="2"/>
  <c r="AK247" i="2"/>
  <c r="AR247" i="2" s="1"/>
  <c r="AK152" i="2"/>
  <c r="AK190" i="2"/>
  <c r="AR190" i="2" s="1"/>
  <c r="AK137" i="2"/>
  <c r="AK168" i="2"/>
  <c r="AR168" i="2" s="1"/>
  <c r="AK280" i="2"/>
  <c r="AK124" i="2"/>
  <c r="AK155" i="2"/>
  <c r="AK256" i="2"/>
  <c r="AK333" i="2"/>
  <c r="AR333" i="2" s="1"/>
  <c r="AK613" i="2"/>
  <c r="AR613" i="2" s="1"/>
  <c r="AK366" i="2"/>
  <c r="AK45" i="2"/>
  <c r="AK327" i="2"/>
  <c r="AK208" i="2"/>
  <c r="AK59" i="2"/>
  <c r="AR59" i="2" s="1"/>
  <c r="AK164" i="2"/>
  <c r="AR164" i="2" s="1"/>
  <c r="AK25" i="2"/>
  <c r="AK506" i="2"/>
  <c r="AR506" i="2" s="1"/>
  <c r="AK470" i="2"/>
  <c r="AR470" i="2" s="1"/>
  <c r="AK38" i="2"/>
  <c r="AK563" i="2"/>
  <c r="AK639" i="2"/>
  <c r="AK529" i="2"/>
  <c r="AR529" i="2" s="1"/>
  <c r="AK225" i="2"/>
  <c r="AR225" i="2" s="1"/>
  <c r="AK103" i="2"/>
  <c r="AK104" i="2"/>
  <c r="AK329" i="2"/>
  <c r="AR329" i="2" s="1"/>
  <c r="AK30" i="2"/>
  <c r="AK242" i="2"/>
  <c r="AR242" i="2" s="1"/>
  <c r="AK189" i="2"/>
  <c r="AK234" i="2"/>
  <c r="AK21" i="2"/>
  <c r="AK626" i="2"/>
  <c r="AK248" i="2"/>
  <c r="AR248" i="2" s="1"/>
  <c r="AK214" i="2"/>
  <c r="AK364" i="2"/>
  <c r="AR364" i="2" s="1"/>
  <c r="AK68" i="2"/>
  <c r="AK589" i="2"/>
  <c r="AK544" i="2"/>
  <c r="AR544" i="2" s="1"/>
  <c r="AK110" i="2"/>
  <c r="AK133" i="2"/>
  <c r="AR133" i="2" s="1"/>
  <c r="AK730" i="2"/>
  <c r="AR730" i="2" s="1"/>
  <c r="AK513" i="2"/>
  <c r="AR513" i="2" s="1"/>
  <c r="AK549" i="2"/>
  <c r="AR549" i="2" s="1"/>
  <c r="AK678" i="2"/>
  <c r="AR678" i="2" s="1"/>
  <c r="AK604" i="2"/>
  <c r="AR604" i="2" s="1"/>
  <c r="AK317" i="2"/>
  <c r="AK708" i="2"/>
  <c r="AR708" i="2" s="1"/>
  <c r="AK400" i="2"/>
  <c r="AK413" i="2"/>
  <c r="AK661" i="2"/>
  <c r="AK496" i="2"/>
  <c r="AR496" i="2" s="1"/>
  <c r="AK377" i="2"/>
  <c r="AK511" i="2"/>
  <c r="AK703" i="2"/>
  <c r="AR703" i="2" s="1"/>
  <c r="AK379" i="2"/>
  <c r="AK65" i="2"/>
  <c r="AK638" i="2"/>
  <c r="AR638" i="2" s="1"/>
  <c r="AK301" i="2"/>
  <c r="AR301" i="2" s="1"/>
  <c r="AK642" i="2"/>
  <c r="AK570" i="2"/>
  <c r="AR570" i="2" s="1"/>
  <c r="AK211" i="2"/>
  <c r="AK409" i="2"/>
  <c r="AR409" i="2" s="1"/>
  <c r="AK132" i="2"/>
  <c r="AK697" i="2"/>
  <c r="AR697" i="2" s="1"/>
  <c r="AK186" i="2"/>
  <c r="AK204" i="2"/>
  <c r="AK421" i="2"/>
  <c r="AR421" i="2" s="1"/>
  <c r="AK583" i="2"/>
  <c r="AR583" i="2" s="1"/>
  <c r="AK437" i="2"/>
  <c r="AR437" i="2" s="1"/>
  <c r="AK35" i="2"/>
  <c r="AK62" i="2"/>
  <c r="AK263" i="2"/>
  <c r="AK55" i="2"/>
  <c r="AK531" i="2"/>
  <c r="AR531" i="2" s="1"/>
  <c r="AK422" i="2"/>
  <c r="AK175" i="2"/>
  <c r="AK607" i="2"/>
  <c r="AR607" i="2" s="1"/>
  <c r="AK109" i="2"/>
  <c r="AR109" i="2" s="1"/>
  <c r="AK711" i="2"/>
  <c r="AR711" i="2" s="1"/>
  <c r="AK444" i="2"/>
  <c r="AR444" i="2" s="1"/>
  <c r="AK384" i="2"/>
  <c r="AR384" i="2" s="1"/>
  <c r="AK547" i="2"/>
  <c r="AR547" i="2" s="1"/>
  <c r="AK156" i="2"/>
  <c r="AK561" i="2"/>
  <c r="AK18" i="2"/>
  <c r="AK514" i="2"/>
  <c r="AR514" i="2" s="1"/>
  <c r="AK707" i="2"/>
  <c r="AR707" i="2" s="1"/>
  <c r="AK269" i="2"/>
  <c r="AR269" i="2" s="1"/>
  <c r="AK680" i="2"/>
  <c r="AR680" i="2" s="1"/>
  <c r="AK153" i="2"/>
  <c r="AK161" i="2"/>
  <c r="AR161" i="2" s="1"/>
  <c r="AK171" i="2"/>
  <c r="AK507" i="2"/>
  <c r="AR507" i="2" s="1"/>
  <c r="AK11" i="2"/>
  <c r="AK173" i="2"/>
  <c r="AR173" i="2" s="1"/>
  <c r="AK591" i="2"/>
  <c r="AK501" i="2"/>
  <c r="AK24" i="2"/>
  <c r="AK118" i="2"/>
  <c r="AK334" i="2"/>
  <c r="AK600" i="2"/>
  <c r="AR600" i="2" s="1"/>
  <c r="AK700" i="2"/>
  <c r="AR700" i="2" s="1"/>
  <c r="AK504" i="2"/>
  <c r="AK147" i="2"/>
  <c r="AR147" i="2" s="1"/>
  <c r="AK318" i="2"/>
  <c r="AR318" i="2" s="1"/>
  <c r="AK120" i="2"/>
  <c r="AR120" i="2" s="1"/>
  <c r="AK713" i="2"/>
  <c r="AR713" i="2" s="1"/>
  <c r="AK75" i="2"/>
  <c r="AK166" i="2"/>
  <c r="AK72" i="2"/>
  <c r="AK424" i="2"/>
  <c r="AK402" i="2"/>
  <c r="AK495" i="2"/>
  <c r="AK466" i="2"/>
  <c r="AK41" i="2"/>
  <c r="AK515" i="2"/>
  <c r="AR515" i="2" s="1"/>
  <c r="AK33" i="2"/>
  <c r="AK336" i="2"/>
  <c r="AR336" i="2" s="1"/>
  <c r="AK187" i="2"/>
  <c r="AK434" i="2"/>
  <c r="AR434" i="2" s="1"/>
  <c r="AK368" i="2"/>
  <c r="AK426" i="2"/>
  <c r="AR426" i="2" s="1"/>
  <c r="AK620" i="2"/>
  <c r="AK130" i="2"/>
  <c r="AK480" i="2"/>
  <c r="AK716" i="2"/>
  <c r="AR716" i="2" s="1"/>
  <c r="AK278" i="2"/>
  <c r="AK122" i="2"/>
  <c r="AK605" i="2"/>
  <c r="AR605" i="2" s="1"/>
  <c r="AK538" i="2"/>
  <c r="AR538" i="2" s="1"/>
  <c r="AK473" i="2"/>
  <c r="AR473" i="2" s="1"/>
  <c r="AK602" i="2"/>
  <c r="AK369" i="2"/>
  <c r="AK617" i="2"/>
  <c r="AR617" i="2" s="1"/>
  <c r="AK463" i="2"/>
  <c r="AR463" i="2" s="1"/>
  <c r="AK453" i="2"/>
  <c r="AR453" i="2" s="1"/>
  <c r="AK81" i="2"/>
  <c r="AK720" i="2"/>
  <c r="AR720" i="2" s="1"/>
  <c r="AK622" i="2"/>
  <c r="AR622" i="2" s="1"/>
  <c r="AK576" i="2"/>
  <c r="AR576" i="2" s="1"/>
  <c r="AK516" i="2"/>
  <c r="AR516" i="2" s="1"/>
  <c r="AK102" i="2"/>
  <c r="AR102" i="2" s="1"/>
  <c r="AK449" i="2"/>
  <c r="AR449" i="2" s="1"/>
  <c r="AK174" i="2"/>
  <c r="AK722" i="2"/>
  <c r="AR722" i="2" s="1"/>
  <c r="AK550" i="2"/>
  <c r="AR550" i="2" s="1"/>
  <c r="AK712" i="2"/>
  <c r="AR712" i="2" s="1"/>
  <c r="AK414" i="2"/>
  <c r="AK407" i="2"/>
  <c r="AK582" i="2"/>
  <c r="AR582" i="2" s="1"/>
  <c r="AK650" i="2"/>
  <c r="AR650" i="2" s="1"/>
  <c r="AK84" i="2"/>
  <c r="AK606" i="2"/>
  <c r="AR606" i="2" s="1"/>
  <c r="AK207" i="2"/>
  <c r="AR207" i="2" s="1"/>
  <c r="AK291" i="2"/>
  <c r="AK417" i="2"/>
  <c r="AR417" i="2" s="1"/>
  <c r="AK107" i="2"/>
  <c r="AK266" i="2"/>
  <c r="AR266" i="2" s="1"/>
  <c r="AK28" i="2"/>
  <c r="AK345" i="2"/>
  <c r="AR345" i="2" s="1"/>
  <c r="AK665" i="2"/>
  <c r="AR665" i="2" s="1"/>
  <c r="AK645" i="2"/>
  <c r="AR645" i="2" s="1"/>
  <c r="AK672" i="2"/>
  <c r="AK42" i="2"/>
  <c r="AK114" i="2"/>
  <c r="AK662" i="2"/>
  <c r="AR662" i="2" s="1"/>
  <c r="AK288" i="2"/>
  <c r="AK456" i="2"/>
  <c r="AR456" i="2" s="1"/>
  <c r="AK169" i="2"/>
  <c r="AR169" i="2" s="1"/>
  <c r="AK668" i="2"/>
  <c r="AR668" i="2" s="1"/>
  <c r="AK580" i="2"/>
  <c r="AR580" i="2" s="1"/>
  <c r="AK230" i="2"/>
  <c r="AR230" i="2" s="1"/>
  <c r="AK308" i="2"/>
  <c r="AR308" i="2" s="1"/>
  <c r="AK128" i="2"/>
  <c r="AR128" i="2" s="1"/>
  <c r="AK685" i="2"/>
  <c r="AR685" i="2" s="1"/>
  <c r="AK427" i="2"/>
  <c r="AK472" i="2"/>
  <c r="AR472" i="2" s="1"/>
  <c r="AK273" i="2"/>
  <c r="AR273" i="2" s="1"/>
  <c r="AK481" i="2"/>
  <c r="AK121" i="2"/>
  <c r="AK92" i="2"/>
  <c r="AK636" i="2"/>
  <c r="AK610" i="2"/>
  <c r="AR610" i="2" s="1"/>
  <c r="AK479" i="2"/>
  <c r="AR479" i="2" s="1"/>
  <c r="AK226" i="2"/>
  <c r="AK138" i="2"/>
  <c r="AK418" i="2"/>
  <c r="AR418" i="2" s="1"/>
  <c r="AK717" i="2"/>
  <c r="AR717" i="2" s="1"/>
  <c r="AK567" i="2"/>
  <c r="AK527" i="2"/>
  <c r="AR527" i="2" s="1"/>
  <c r="AK625" i="2"/>
  <c r="AK337" i="2"/>
  <c r="AK233" i="2"/>
  <c r="AR233" i="2" s="1"/>
  <c r="AK98" i="2"/>
  <c r="AK290" i="2"/>
  <c r="AK408" i="2"/>
  <c r="AK321" i="2"/>
  <c r="AK241" i="2"/>
  <c r="AR241" i="2" s="1"/>
  <c r="AK704" i="2"/>
  <c r="AR704" i="2" s="1"/>
  <c r="AK136" i="2"/>
  <c r="AK522" i="2"/>
  <c r="AR522" i="2" s="1"/>
  <c r="AK648" i="2"/>
  <c r="AR648" i="2" s="1"/>
  <c r="AK555" i="2"/>
  <c r="AK249" i="2"/>
  <c r="AR249" i="2" s="1"/>
  <c r="AK371" i="2"/>
  <c r="AR371" i="2" s="1"/>
  <c r="AK66" i="2"/>
  <c r="AK562" i="2"/>
  <c r="AR562" i="2" s="1"/>
  <c r="AK693" i="2"/>
  <c r="AR693" i="2" s="1"/>
  <c r="AK382" i="2"/>
  <c r="AK565" i="2"/>
  <c r="AR565" i="2" s="1"/>
  <c r="AK343" i="2"/>
  <c r="AK462" i="2"/>
  <c r="AR462" i="2" s="1"/>
  <c r="AK77" i="2"/>
  <c r="AR77" i="2" s="1"/>
  <c r="AK178" i="2"/>
  <c r="AR178" i="2" s="1"/>
  <c r="AK709" i="2"/>
  <c r="AR709" i="2" s="1"/>
  <c r="AK726" i="2"/>
  <c r="AR726" i="2" s="1"/>
  <c r="AK446" i="2"/>
  <c r="AK663" i="2"/>
  <c r="AR663" i="2" s="1"/>
  <c r="AK653" i="2"/>
  <c r="AR653" i="2" s="1"/>
  <c r="AK141" i="2"/>
  <c r="AR141" i="2" s="1"/>
  <c r="AK239" i="2"/>
  <c r="AR239" i="2" s="1"/>
  <c r="AK135" i="2"/>
  <c r="AK729" i="2"/>
  <c r="AR729" i="2" s="1"/>
  <c r="AK439" i="2"/>
  <c r="AR439" i="2" s="1"/>
  <c r="AK671" i="2"/>
  <c r="AK53" i="2"/>
  <c r="AK292" i="2"/>
  <c r="AK240" i="2"/>
  <c r="AR240" i="2" s="1"/>
  <c r="AK154" i="2"/>
  <c r="AR154" i="2" s="1"/>
  <c r="AK676" i="2"/>
  <c r="AR676" i="2" s="1"/>
  <c r="AK31" i="2"/>
  <c r="AR31" i="2" s="1"/>
  <c r="AK619" i="2"/>
  <c r="AR619" i="2" s="1"/>
  <c r="AK348" i="2"/>
  <c r="AR348" i="2" s="1"/>
  <c r="AK200" i="2"/>
  <c r="AK325" i="2"/>
  <c r="AK332" i="2"/>
  <c r="AK315" i="2"/>
  <c r="AK669" i="2"/>
  <c r="AR669" i="2" s="1"/>
  <c r="AK487" i="2"/>
  <c r="AR487" i="2" s="1"/>
  <c r="AK350" i="2"/>
  <c r="AK721" i="2"/>
  <c r="AR721" i="2" s="1"/>
  <c r="AK447" i="2"/>
  <c r="AK590" i="2"/>
  <c r="AR590" i="2" s="1"/>
  <c r="AK238" i="2"/>
  <c r="AK673" i="2"/>
  <c r="AR673" i="2" s="1"/>
  <c r="AK623" i="2"/>
  <c r="AR623" i="2" s="1"/>
  <c r="AK691" i="2"/>
  <c r="AR691" i="2" s="1"/>
  <c r="AK731" i="2"/>
  <c r="AR731" i="2" s="1"/>
  <c r="AK262" i="2"/>
  <c r="AR262" i="2" s="1"/>
  <c r="AK469" i="2"/>
  <c r="AK556" i="2"/>
  <c r="AR556" i="2" s="1"/>
  <c r="AK489" i="2"/>
  <c r="AR489" i="2" s="1"/>
  <c r="AK232" i="2"/>
  <c r="AK235" i="2"/>
  <c r="AR235" i="2" s="1"/>
  <c r="AK640" i="2"/>
  <c r="AR640" i="2" s="1"/>
  <c r="AK611" i="2"/>
  <c r="AK543" i="2"/>
  <c r="AR543" i="2" s="1"/>
  <c r="AK111" i="2"/>
  <c r="AK654" i="2"/>
  <c r="AR654" i="2" s="1"/>
  <c r="AK503" i="2"/>
  <c r="AR503" i="2" s="1"/>
  <c r="AK388" i="2"/>
  <c r="AK246" i="2"/>
  <c r="AK125" i="2"/>
  <c r="AK177" i="2"/>
  <c r="AK520" i="2"/>
  <c r="AK460" i="2"/>
  <c r="AR460" i="2" s="1"/>
  <c r="AK389" i="2"/>
  <c r="AK257" i="2"/>
  <c r="AR257" i="2" s="1"/>
  <c r="AK412" i="2"/>
  <c r="AR412" i="2" s="1"/>
  <c r="AK548" i="2"/>
  <c r="AR548" i="2" s="1"/>
  <c r="AK93" i="2"/>
  <c r="AK692" i="2"/>
  <c r="AR692" i="2" s="1"/>
  <c r="AK218" i="2"/>
  <c r="AR218" i="2" s="1"/>
  <c r="AK303" i="2"/>
  <c r="AR303" i="2" s="1"/>
  <c r="AK353" i="2"/>
  <c r="AR353" i="2" s="1"/>
  <c r="AK532" i="2"/>
  <c r="AR532" i="2" s="1"/>
  <c r="AK571" i="2"/>
  <c r="AK577" i="2"/>
  <c r="AR577" i="2" s="1"/>
  <c r="AK485" i="2"/>
  <c r="AK216" i="2"/>
  <c r="AR216" i="2" s="1"/>
  <c r="AK534" i="2"/>
  <c r="AR534" i="2" s="1"/>
  <c r="AK615" i="2"/>
  <c r="AR615" i="2" s="1"/>
  <c r="AK445" i="2"/>
  <c r="AR445" i="2" s="1"/>
  <c r="AK275" i="2"/>
  <c r="AK725" i="2"/>
  <c r="AR725" i="2" s="1"/>
  <c r="AK395" i="2"/>
  <c r="AK252" i="2"/>
  <c r="AK205" i="2"/>
  <c r="AK724" i="2"/>
  <c r="AR724" i="2" s="1"/>
  <c r="AK375" i="2"/>
  <c r="AR375" i="2" s="1"/>
  <c r="AK276" i="2"/>
  <c r="AK309" i="2"/>
  <c r="AK683" i="2"/>
  <c r="AR683" i="2" s="1"/>
  <c r="AK621" i="2"/>
  <c r="AR621" i="2" s="1"/>
  <c r="AK533" i="2"/>
  <c r="AK380" i="2"/>
  <c r="AK575" i="2"/>
  <c r="AR575" i="2" s="1"/>
  <c r="AK542" i="2"/>
  <c r="AR542" i="2" s="1"/>
  <c r="AK588" i="2"/>
  <c r="AR588" i="2" s="1"/>
  <c r="AK690" i="2"/>
  <c r="AR690" i="2" s="1"/>
  <c r="AK658" i="2"/>
  <c r="AR658" i="2" s="1"/>
  <c r="AK699" i="2"/>
  <c r="AR699" i="2" s="1"/>
  <c r="AK492" i="2"/>
  <c r="AR492" i="2" s="1"/>
  <c r="AK416" i="2"/>
  <c r="AR416" i="2" s="1"/>
  <c r="AK476" i="2"/>
  <c r="AK655" i="2"/>
  <c r="AR655" i="2" s="1"/>
  <c r="AK652" i="2"/>
  <c r="AR652" i="2" s="1"/>
  <c r="AK686" i="2"/>
  <c r="AR686" i="2" s="1"/>
  <c r="AK635" i="2"/>
  <c r="AR635" i="2" s="1"/>
  <c r="AK450" i="2"/>
  <c r="AR450" i="2" s="1"/>
  <c r="AK667" i="2"/>
  <c r="AR667" i="2" s="1"/>
  <c r="AK558" i="2"/>
  <c r="AR558" i="2" s="1"/>
  <c r="AK694" i="2"/>
  <c r="AR694" i="2" s="1"/>
  <c r="AK696" i="2"/>
  <c r="AR696" i="2" s="1"/>
  <c r="AK679" i="2"/>
  <c r="AR679" i="2" s="1"/>
  <c r="AK723" i="2"/>
  <c r="AR723" i="2" s="1"/>
  <c r="AK705" i="2"/>
  <c r="AR705" i="2" s="1"/>
  <c r="AK630" i="2"/>
  <c r="AR630" i="2" s="1"/>
  <c r="AK687" i="2"/>
  <c r="AR687" i="2" s="1"/>
  <c r="AK728" i="2"/>
  <c r="AR728" i="2" s="1"/>
  <c r="AK727" i="2"/>
  <c r="AR727" i="2" s="1"/>
  <c r="AK710" i="2"/>
  <c r="AR710" i="2" s="1"/>
  <c r="AK714" i="2"/>
  <c r="AR714" i="2" s="1"/>
  <c r="AK666" i="2"/>
  <c r="AR666" i="2" s="1"/>
  <c r="AH637" i="2"/>
  <c r="AH599" i="2"/>
  <c r="AH627" i="2"/>
  <c r="AH79" i="2"/>
  <c r="AH381" i="2"/>
  <c r="AH433" i="2"/>
  <c r="AH419" i="2"/>
  <c r="AH536" i="2"/>
  <c r="AH411" i="2"/>
  <c r="AH551" i="2"/>
  <c r="AH349" i="2"/>
  <c r="AH464" i="2"/>
  <c r="AH159" i="2"/>
  <c r="AH677" i="2"/>
  <c r="AH145" i="2"/>
  <c r="AH448" i="2"/>
  <c r="AH47" i="2"/>
  <c r="AH646" i="2"/>
  <c r="AH322" i="2"/>
  <c r="AH488" i="2"/>
  <c r="AH465" i="2"/>
  <c r="AH423" i="2"/>
  <c r="AH56" i="2"/>
  <c r="AH362" i="2"/>
  <c r="AH592" i="2"/>
  <c r="AH222" i="2"/>
  <c r="AH340" i="2"/>
  <c r="AH260" i="2"/>
  <c r="AH584" i="2"/>
  <c r="AH632" i="2"/>
  <c r="AH69" i="2"/>
  <c r="AH2" i="2"/>
  <c r="AH651" i="2"/>
  <c r="AH385" i="2"/>
  <c r="AH581" i="2"/>
  <c r="AH51" i="2"/>
  <c r="AH197" i="2"/>
  <c r="AH406" i="2"/>
  <c r="AH614" i="2"/>
  <c r="AH94" i="2"/>
  <c r="AH351" i="2"/>
  <c r="AH517" i="2"/>
  <c r="AH339" i="2"/>
  <c r="AH393" i="2"/>
  <c r="AH86" i="2"/>
  <c r="AH568" i="2"/>
  <c r="AH193" i="2"/>
  <c r="AH184" i="2"/>
  <c r="AH217" i="2"/>
  <c r="AH451" i="2"/>
  <c r="AH341" i="2"/>
  <c r="AH143" i="2"/>
  <c r="AH80" i="2"/>
  <c r="AH410" i="2"/>
  <c r="AH313" i="2"/>
  <c r="AH277" i="2"/>
  <c r="AH399" i="2"/>
  <c r="AH557" i="2"/>
  <c r="AH540" i="2"/>
  <c r="AH139" i="2"/>
  <c r="AH229" i="2"/>
  <c r="AH112" i="2"/>
  <c r="AH267" i="2"/>
  <c r="AH307" i="2"/>
  <c r="AH500" i="2"/>
  <c r="AH357" i="2"/>
  <c r="AH117" i="2"/>
  <c r="AH461" i="2"/>
  <c r="AH58" i="2"/>
  <c r="AH29" i="2"/>
  <c r="AH401" i="2"/>
  <c r="AH373" i="2"/>
  <c r="AH283" i="2"/>
  <c r="AH126" i="2"/>
  <c r="AH440" i="2"/>
  <c r="AH285" i="2"/>
  <c r="AH361" i="2"/>
  <c r="AH181" i="2"/>
  <c r="AH436" i="2"/>
  <c r="AH116" i="2"/>
  <c r="AH628" i="2"/>
  <c r="AH428" i="2"/>
  <c r="AH115" i="2"/>
  <c r="AH148" i="2"/>
  <c r="AH376" i="2"/>
  <c r="AH284" i="2"/>
  <c r="AH535" i="2"/>
  <c r="AH508" i="2"/>
  <c r="AH219" i="2"/>
  <c r="AH223" i="2"/>
  <c r="AH441" i="2"/>
  <c r="AH279" i="2"/>
  <c r="AH695" i="2"/>
  <c r="AH502" i="2"/>
  <c r="AH71" i="2"/>
  <c r="AH331" i="2"/>
  <c r="AH310" i="2"/>
  <c r="AH14" i="2"/>
  <c r="AH100" i="2"/>
  <c r="AH612" i="2"/>
  <c r="AH167" i="2"/>
  <c r="AH420" i="2"/>
  <c r="AH108" i="2"/>
  <c r="AH74" i="2"/>
  <c r="AH95" i="2"/>
  <c r="AH314" i="2"/>
  <c r="AH12" i="2"/>
  <c r="AH50" i="2"/>
  <c r="AH312" i="2"/>
  <c r="AH405" i="2"/>
  <c r="AH206" i="2"/>
  <c r="AH326" i="2"/>
  <c r="AH264" i="2"/>
  <c r="AH281" i="2"/>
  <c r="AH96" i="2"/>
  <c r="AH43" i="2"/>
  <c r="AH553" i="2"/>
  <c r="AH429" i="2"/>
  <c r="AH27" i="2"/>
  <c r="AH706" i="2"/>
  <c r="AH524" i="2"/>
  <c r="AH170" i="2"/>
  <c r="AH179" i="2"/>
  <c r="AH363" i="2"/>
  <c r="AH101" i="2"/>
  <c r="AH644" i="2"/>
  <c r="AH236" i="2"/>
  <c r="AH39" i="2"/>
  <c r="AH386" i="2"/>
  <c r="AH220" i="2"/>
  <c r="AH16" i="2"/>
  <c r="AH237" i="2"/>
  <c r="AH664" i="2"/>
  <c r="AH387" i="2"/>
  <c r="AH701" i="2"/>
  <c r="AH199" i="2"/>
  <c r="AH688" i="2"/>
  <c r="AH253" i="2"/>
  <c r="AH297" i="2"/>
  <c r="AH425" i="2"/>
  <c r="AH188" i="2"/>
  <c r="AH365" i="2"/>
  <c r="AH8" i="2"/>
  <c r="AH541" i="2"/>
  <c r="AH347" i="2"/>
  <c r="AH660" i="2"/>
  <c r="AH320" i="2"/>
  <c r="AH268" i="2"/>
  <c r="AH718" i="2"/>
  <c r="AH316" i="2"/>
  <c r="AH215" i="2"/>
  <c r="AH194" i="2"/>
  <c r="AH474" i="2"/>
  <c r="AH324" i="2"/>
  <c r="AH19" i="2"/>
  <c r="AH105" i="2"/>
  <c r="AH201" i="2"/>
  <c r="AH467" i="2"/>
  <c r="AH221" i="2"/>
  <c r="AH192" i="2"/>
  <c r="AH396" i="2"/>
  <c r="AH151" i="2"/>
  <c r="AH499" i="2"/>
  <c r="AH569" i="2"/>
  <c r="AH305" i="2"/>
  <c r="AH643" i="2"/>
  <c r="AH566" i="2"/>
  <c r="AH490" i="2"/>
  <c r="AH578" i="2"/>
  <c r="AH552" i="2"/>
  <c r="AH554" i="2"/>
  <c r="AH647" i="2"/>
  <c r="AH518" i="2"/>
  <c r="AH633" i="2"/>
  <c r="AH323" i="2"/>
  <c r="AH198" i="2"/>
  <c r="AH608" i="2"/>
  <c r="AH656" i="2"/>
  <c r="AH478" i="2"/>
  <c r="AH36" i="2"/>
  <c r="AH486" i="2"/>
  <c r="AH328" i="2"/>
  <c r="AH180" i="2"/>
  <c r="AH37" i="2"/>
  <c r="AH202" i="2"/>
  <c r="AH618" i="2"/>
  <c r="AH594" i="2"/>
  <c r="AH293" i="2"/>
  <c r="AH131" i="2"/>
  <c r="AH498" i="2"/>
  <c r="AH319" i="2"/>
  <c r="AH5" i="2"/>
  <c r="AH123" i="2"/>
  <c r="AH85" i="2"/>
  <c r="AH48" i="2"/>
  <c r="AH140" i="2"/>
  <c r="AH497" i="2"/>
  <c r="AH213" i="2"/>
  <c r="AH649" i="2"/>
  <c r="AH629" i="2"/>
  <c r="AH23" i="2"/>
  <c r="AH537" i="2"/>
  <c r="AH641" i="2"/>
  <c r="AH282" i="2"/>
  <c r="AH657" i="2"/>
  <c r="AH294" i="2"/>
  <c r="AH299" i="2"/>
  <c r="AH46" i="2"/>
  <c r="AH87" i="2"/>
  <c r="AH483" i="2"/>
  <c r="AH44" i="2"/>
  <c r="AH438" i="2"/>
  <c r="AH482" i="2"/>
  <c r="AH624" i="2"/>
  <c r="AH149" i="2"/>
  <c r="AH519" i="2"/>
  <c r="AH142" i="2"/>
  <c r="AH475" i="2"/>
  <c r="AH471" i="2"/>
  <c r="AH452" i="2"/>
  <c r="AH73" i="2"/>
  <c r="AH493" i="2"/>
  <c r="AH430" i="2"/>
  <c r="AH523" i="2"/>
  <c r="AH172" i="2"/>
  <c r="AH227" i="2"/>
  <c r="AH270" i="2"/>
  <c r="AH13" i="2"/>
  <c r="AH338" i="2"/>
  <c r="AH162" i="2"/>
  <c r="AH212" i="2"/>
  <c r="AH89" i="2"/>
  <c r="AH49" i="2"/>
  <c r="AH459" i="2"/>
  <c r="AH698" i="2"/>
  <c r="AH593" i="2"/>
  <c r="AH468" i="2"/>
  <c r="AH521" i="2"/>
  <c r="AH509" i="2"/>
  <c r="AH631" i="2"/>
  <c r="AH390" i="2"/>
  <c r="AH358" i="2"/>
  <c r="AH510" i="2"/>
  <c r="AH40" i="2"/>
  <c r="AH374" i="2"/>
  <c r="AH372" i="2"/>
  <c r="AH404" i="2"/>
  <c r="AH689" i="2"/>
  <c r="AH286" i="2"/>
  <c r="AH91" i="2"/>
  <c r="AH9" i="2"/>
  <c r="AH90" i="2"/>
  <c r="AH392" i="2"/>
  <c r="AH83" i="2"/>
  <c r="AH359" i="2"/>
  <c r="AH330" i="2"/>
  <c r="AH63" i="2"/>
  <c r="AH715" i="2"/>
  <c r="AH431" i="2"/>
  <c r="AH587" i="2"/>
  <c r="AH403" i="2"/>
  <c r="AH355" i="2"/>
  <c r="AH572" i="2"/>
  <c r="AH272" i="2"/>
  <c r="AH182" i="2"/>
  <c r="AH360" i="2"/>
  <c r="AH595" i="2"/>
  <c r="AH484" i="2"/>
  <c r="AH224" i="2"/>
  <c r="AH22" i="2"/>
  <c r="AH335" i="2"/>
  <c r="AH454" i="2"/>
  <c r="AH682" i="2"/>
  <c r="AH398" i="2"/>
  <c r="AH378" i="2"/>
  <c r="AH597" i="2"/>
  <c r="AH367" i="2"/>
  <c r="AH300" i="2"/>
  <c r="AH525" i="2"/>
  <c r="AH457" i="2"/>
  <c r="AH442" i="2"/>
  <c r="AH210" i="2"/>
  <c r="AH391" i="2"/>
  <c r="AH97" i="2"/>
  <c r="AH196" i="2"/>
  <c r="AH3" i="2"/>
  <c r="AH603" i="2"/>
  <c r="AH70" i="2"/>
  <c r="AH311" i="2"/>
  <c r="AH52" i="2"/>
  <c r="AH458" i="2"/>
  <c r="AH287" i="2"/>
  <c r="AH134" i="2"/>
  <c r="AH494" i="2"/>
  <c r="AH573" i="2"/>
  <c r="AH82" i="2"/>
  <c r="AH254" i="2"/>
  <c r="AH545" i="2"/>
  <c r="AH127" i="2"/>
  <c r="AH559" i="2"/>
  <c r="AH681" i="2"/>
  <c r="AH432" i="2"/>
  <c r="AH528" i="2"/>
  <c r="AH370" i="2"/>
  <c r="AH250" i="2"/>
  <c r="AH397" i="2"/>
  <c r="AH57" i="2"/>
  <c r="AH564" i="2"/>
  <c r="AH191" i="2"/>
  <c r="AH185" i="2"/>
  <c r="AH526" i="2"/>
  <c r="AH163" i="2"/>
  <c r="AH88" i="2"/>
  <c r="AH157" i="2"/>
  <c r="AH271" i="2"/>
  <c r="AH346" i="2"/>
  <c r="AH244" i="2"/>
  <c r="AH302" i="2"/>
  <c r="AH304" i="2"/>
  <c r="AH443" i="2"/>
  <c r="AH129" i="2"/>
  <c r="AH106" i="2"/>
  <c r="AH415" i="2"/>
  <c r="AH539" i="2"/>
  <c r="AH209" i="2"/>
  <c r="AH586" i="2"/>
  <c r="AH675" i="2"/>
  <c r="AH354" i="2"/>
  <c r="AH251" i="2"/>
  <c r="AH32" i="2"/>
  <c r="AH7" i="2"/>
  <c r="AH158" i="2"/>
  <c r="AH258" i="2"/>
  <c r="AH512" i="2"/>
  <c r="AH342" i="2"/>
  <c r="AH265" i="2"/>
  <c r="AH356" i="2"/>
  <c r="AH165" i="2"/>
  <c r="AH574" i="2"/>
  <c r="AH119" i="2"/>
  <c r="AH546" i="2"/>
  <c r="AH298" i="2"/>
  <c r="AH231" i="2"/>
  <c r="AH228" i="2"/>
  <c r="AH26" i="2"/>
  <c r="AH34" i="2"/>
  <c r="AH719" i="2"/>
  <c r="AH289" i="2"/>
  <c r="AH195" i="2"/>
  <c r="AH150" i="2"/>
  <c r="AH394" i="2"/>
  <c r="AH78" i="2"/>
  <c r="AH144" i="2"/>
  <c r="AH10" i="2"/>
  <c r="AH383" i="2"/>
  <c r="AH146" i="2"/>
  <c r="AH76" i="2"/>
  <c r="AH243" i="2"/>
  <c r="AH702" i="2"/>
  <c r="AH99" i="2"/>
  <c r="AH596" i="2"/>
  <c r="AH530" i="2"/>
  <c r="AH176" i="2"/>
  <c r="AH344" i="2"/>
  <c r="AH296" i="2"/>
  <c r="AH684" i="2"/>
  <c r="AH20" i="2"/>
  <c r="AH659" i="2"/>
  <c r="AH15" i="2"/>
  <c r="AH60" i="2"/>
  <c r="AH245" i="2"/>
  <c r="AH579" i="2"/>
  <c r="AH670" i="2"/>
  <c r="AH6" i="2"/>
  <c r="AH160" i="2"/>
  <c r="AH67" i="2"/>
  <c r="AH585" i="2"/>
  <c r="AH616" i="2"/>
  <c r="AH203" i="2"/>
  <c r="AH598" i="2"/>
  <c r="AH274" i="2"/>
  <c r="AH560" i="2"/>
  <c r="AH255" i="2"/>
  <c r="AH4" i="2"/>
  <c r="AH306" i="2"/>
  <c r="AH609" i="2"/>
  <c r="AH64" i="2"/>
  <c r="AH261" i="2"/>
  <c r="AH295" i="2"/>
  <c r="AH435" i="2"/>
  <c r="AH601" i="2"/>
  <c r="AH634" i="2"/>
  <c r="AH505" i="2"/>
  <c r="AH491" i="2"/>
  <c r="AH477" i="2"/>
  <c r="AH61" i="2"/>
  <c r="AH352" i="2"/>
  <c r="AH54" i="2"/>
  <c r="AH113" i="2"/>
  <c r="AH17" i="2"/>
  <c r="AH455" i="2"/>
  <c r="AH674" i="2"/>
  <c r="AH259" i="2"/>
  <c r="AH183" i="2"/>
  <c r="AH247" i="2"/>
  <c r="AH152" i="2"/>
  <c r="AH190" i="2"/>
  <c r="AH137" i="2"/>
  <c r="AH168" i="2"/>
  <c r="AH280" i="2"/>
  <c r="AH124" i="2"/>
  <c r="AH155" i="2"/>
  <c r="AH256" i="2"/>
  <c r="AH333" i="2"/>
  <c r="AH613" i="2"/>
  <c r="AH366" i="2"/>
  <c r="AH45" i="2"/>
  <c r="AH327" i="2"/>
  <c r="AH208" i="2"/>
  <c r="AH59" i="2"/>
  <c r="AH164" i="2"/>
  <c r="AH25" i="2"/>
  <c r="AH506" i="2"/>
  <c r="AH470" i="2"/>
  <c r="AH38" i="2"/>
  <c r="AH563" i="2"/>
  <c r="AH639" i="2"/>
  <c r="AH529" i="2"/>
  <c r="AH225" i="2"/>
  <c r="AH103" i="2"/>
  <c r="AH104" i="2"/>
  <c r="AH329" i="2"/>
  <c r="AH30" i="2"/>
  <c r="AH242" i="2"/>
  <c r="AH189" i="2"/>
  <c r="AH234" i="2"/>
  <c r="AH21" i="2"/>
  <c r="AH626" i="2"/>
  <c r="AH248" i="2"/>
  <c r="AH214" i="2"/>
  <c r="AH364" i="2"/>
  <c r="AH68" i="2"/>
  <c r="AH589" i="2"/>
  <c r="AH544" i="2"/>
  <c r="AH110" i="2"/>
  <c r="AH133" i="2"/>
  <c r="AH730" i="2"/>
  <c r="AH513" i="2"/>
  <c r="AH549" i="2"/>
  <c r="AH678" i="2"/>
  <c r="AH604" i="2"/>
  <c r="AH317" i="2"/>
  <c r="AH708" i="2"/>
  <c r="AH400" i="2"/>
  <c r="AH413" i="2"/>
  <c r="AH661" i="2"/>
  <c r="AH496" i="2"/>
  <c r="AH377" i="2"/>
  <c r="AH511" i="2"/>
  <c r="AH703" i="2"/>
  <c r="AH379" i="2"/>
  <c r="AH65" i="2"/>
  <c r="AH638" i="2"/>
  <c r="AH301" i="2"/>
  <c r="AH642" i="2"/>
  <c r="AH570" i="2"/>
  <c r="AH211" i="2"/>
  <c r="AH409" i="2"/>
  <c r="AH132" i="2"/>
  <c r="AH697" i="2"/>
  <c r="AH186" i="2"/>
  <c r="AH204" i="2"/>
  <c r="AH421" i="2"/>
  <c r="AH583" i="2"/>
  <c r="AH437" i="2"/>
  <c r="AH35" i="2"/>
  <c r="AH62" i="2"/>
  <c r="AH263" i="2"/>
  <c r="AH55" i="2"/>
  <c r="AH531" i="2"/>
  <c r="AH422" i="2"/>
  <c r="AH175" i="2"/>
  <c r="AH607" i="2"/>
  <c r="AH109" i="2"/>
  <c r="AH711" i="2"/>
  <c r="AH444" i="2"/>
  <c r="AH384" i="2"/>
  <c r="AH547" i="2"/>
  <c r="AH156" i="2"/>
  <c r="AH561" i="2"/>
  <c r="AH18" i="2"/>
  <c r="AH514" i="2"/>
  <c r="AH707" i="2"/>
  <c r="AH269" i="2"/>
  <c r="AH680" i="2"/>
  <c r="AH153" i="2"/>
  <c r="AH161" i="2"/>
  <c r="AH171" i="2"/>
  <c r="AH507" i="2"/>
  <c r="AH11" i="2"/>
  <c r="AH173" i="2"/>
  <c r="AH591" i="2"/>
  <c r="AH501" i="2"/>
  <c r="AH24" i="2"/>
  <c r="AH118" i="2"/>
  <c r="AH334" i="2"/>
  <c r="AH600" i="2"/>
  <c r="AH700" i="2"/>
  <c r="AH504" i="2"/>
  <c r="AH147" i="2"/>
  <c r="AH318" i="2"/>
  <c r="AH120" i="2"/>
  <c r="AH713" i="2"/>
  <c r="AH75" i="2"/>
  <c r="AH166" i="2"/>
  <c r="AH72" i="2"/>
  <c r="AH424" i="2"/>
  <c r="AH402" i="2"/>
  <c r="AH495" i="2"/>
  <c r="AH466" i="2"/>
  <c r="AH41" i="2"/>
  <c r="AH515" i="2"/>
  <c r="AH33" i="2"/>
  <c r="AH336" i="2"/>
  <c r="AH187" i="2"/>
  <c r="AH434" i="2"/>
  <c r="AH368" i="2"/>
  <c r="AH426" i="2"/>
  <c r="AH620" i="2"/>
  <c r="AH130" i="2"/>
  <c r="AH480" i="2"/>
  <c r="AH716" i="2"/>
  <c r="AH278" i="2"/>
  <c r="AH122" i="2"/>
  <c r="AH605" i="2"/>
  <c r="AH538" i="2"/>
  <c r="AH473" i="2"/>
  <c r="AH602" i="2"/>
  <c r="AH369" i="2"/>
  <c r="AH617" i="2"/>
  <c r="AH463" i="2"/>
  <c r="AH453" i="2"/>
  <c r="AH81" i="2"/>
  <c r="AH720" i="2"/>
  <c r="AH622" i="2"/>
  <c r="AH576" i="2"/>
  <c r="AH516" i="2"/>
  <c r="AH102" i="2"/>
  <c r="AH449" i="2"/>
  <c r="AH174" i="2"/>
  <c r="AH722" i="2"/>
  <c r="AH550" i="2"/>
  <c r="AH712" i="2"/>
  <c r="AH414" i="2"/>
  <c r="AH407" i="2"/>
  <c r="AH582" i="2"/>
  <c r="AH650" i="2"/>
  <c r="AH84" i="2"/>
  <c r="AH606" i="2"/>
  <c r="AH207" i="2"/>
  <c r="AH291" i="2"/>
  <c r="AH417" i="2"/>
  <c r="AH107" i="2"/>
  <c r="AH266" i="2"/>
  <c r="AH28" i="2"/>
  <c r="AH345" i="2"/>
  <c r="AH665" i="2"/>
  <c r="AH645" i="2"/>
  <c r="AH672" i="2"/>
  <c r="AH42" i="2"/>
  <c r="AH114" i="2"/>
  <c r="AH662" i="2"/>
  <c r="AH288" i="2"/>
  <c r="AH456" i="2"/>
  <c r="AH169" i="2"/>
  <c r="AH668" i="2"/>
  <c r="AH580" i="2"/>
  <c r="AH230" i="2"/>
  <c r="AH308" i="2"/>
  <c r="AH128" i="2"/>
  <c r="AH685" i="2"/>
  <c r="AH427" i="2"/>
  <c r="AH472" i="2"/>
  <c r="AH273" i="2"/>
  <c r="AH481" i="2"/>
  <c r="AH121" i="2"/>
  <c r="AH92" i="2"/>
  <c r="AH636" i="2"/>
  <c r="AH610" i="2"/>
  <c r="AH479" i="2"/>
  <c r="AH226" i="2"/>
  <c r="AH138" i="2"/>
  <c r="AH418" i="2"/>
  <c r="AH717" i="2"/>
  <c r="AH567" i="2"/>
  <c r="AH527" i="2"/>
  <c r="AH625" i="2"/>
  <c r="AH337" i="2"/>
  <c r="AH233" i="2"/>
  <c r="AH98" i="2"/>
  <c r="AH290" i="2"/>
  <c r="AH408" i="2"/>
  <c r="AH321" i="2"/>
  <c r="AH241" i="2"/>
  <c r="AH704" i="2"/>
  <c r="AH136" i="2"/>
  <c r="AH522" i="2"/>
  <c r="AH648" i="2"/>
  <c r="AH555" i="2"/>
  <c r="AH249" i="2"/>
  <c r="AH371" i="2"/>
  <c r="AH66" i="2"/>
  <c r="AH562" i="2"/>
  <c r="AH693" i="2"/>
  <c r="AH382" i="2"/>
  <c r="AH565" i="2"/>
  <c r="AH343" i="2"/>
  <c r="AH462" i="2"/>
  <c r="AH77" i="2"/>
  <c r="AH178" i="2"/>
  <c r="AH709" i="2"/>
  <c r="AH726" i="2"/>
  <c r="AH446" i="2"/>
  <c r="AH663" i="2"/>
  <c r="AH653" i="2"/>
  <c r="AH141" i="2"/>
  <c r="AH239" i="2"/>
  <c r="AH135" i="2"/>
  <c r="AH729" i="2"/>
  <c r="AH439" i="2"/>
  <c r="AH671" i="2"/>
  <c r="AH53" i="2"/>
  <c r="AH292" i="2"/>
  <c r="AH240" i="2"/>
  <c r="AH154" i="2"/>
  <c r="AH676" i="2"/>
  <c r="AH31" i="2"/>
  <c r="AH619" i="2"/>
  <c r="AH348" i="2"/>
  <c r="AH200" i="2"/>
  <c r="AH325" i="2"/>
  <c r="AH332" i="2"/>
  <c r="AH315" i="2"/>
  <c r="AH669" i="2"/>
  <c r="AH487" i="2"/>
  <c r="AH350" i="2"/>
  <c r="AH721" i="2"/>
  <c r="AH447" i="2"/>
  <c r="AH590" i="2"/>
  <c r="AH238" i="2"/>
  <c r="AH673" i="2"/>
  <c r="AH623" i="2"/>
  <c r="AH691" i="2"/>
  <c r="AH731" i="2"/>
  <c r="AH262" i="2"/>
  <c r="AH469" i="2"/>
  <c r="AH556" i="2"/>
  <c r="AH489" i="2"/>
  <c r="AH232" i="2"/>
  <c r="AH235" i="2"/>
  <c r="AH640" i="2"/>
  <c r="AH611" i="2"/>
  <c r="AH543" i="2"/>
  <c r="AH111" i="2"/>
  <c r="AH654" i="2"/>
  <c r="AH503" i="2"/>
  <c r="AH388" i="2"/>
  <c r="AH246" i="2"/>
  <c r="AH125" i="2"/>
  <c r="AH177" i="2"/>
  <c r="AH520" i="2"/>
  <c r="AH460" i="2"/>
  <c r="AH389" i="2"/>
  <c r="AH257" i="2"/>
  <c r="AH412" i="2"/>
  <c r="AH548" i="2"/>
  <c r="AH93" i="2"/>
  <c r="AH692" i="2"/>
  <c r="AH218" i="2"/>
  <c r="AH303" i="2"/>
  <c r="AH353" i="2"/>
  <c r="AH532" i="2"/>
  <c r="AH571" i="2"/>
  <c r="AH577" i="2"/>
  <c r="AH485" i="2"/>
  <c r="AH216" i="2"/>
  <c r="AH534" i="2"/>
  <c r="AH615" i="2"/>
  <c r="AH445" i="2"/>
  <c r="AH275" i="2"/>
  <c r="AH725" i="2"/>
  <c r="AH395" i="2"/>
  <c r="AH252" i="2"/>
  <c r="AH205" i="2"/>
  <c r="AH724" i="2"/>
  <c r="AH375" i="2"/>
  <c r="AH276" i="2"/>
  <c r="AH309" i="2"/>
  <c r="AH683" i="2"/>
  <c r="AH621" i="2"/>
  <c r="AH533" i="2"/>
  <c r="AH380" i="2"/>
  <c r="AH575" i="2"/>
  <c r="AH542" i="2"/>
  <c r="AH588" i="2"/>
  <c r="AH690" i="2"/>
  <c r="AH658" i="2"/>
  <c r="AH699" i="2"/>
  <c r="AH492" i="2"/>
  <c r="AH416" i="2"/>
  <c r="AH476" i="2"/>
  <c r="AH655" i="2"/>
  <c r="AH652" i="2"/>
  <c r="AH686" i="2"/>
  <c r="AH635" i="2"/>
  <c r="AH450" i="2"/>
  <c r="AH667" i="2"/>
  <c r="AH558" i="2"/>
  <c r="AH694" i="2"/>
  <c r="AH696" i="2"/>
  <c r="AH679" i="2"/>
  <c r="AH723" i="2"/>
  <c r="AH705" i="2"/>
  <c r="AH630" i="2"/>
  <c r="AH687" i="2"/>
  <c r="AH728" i="2"/>
  <c r="AH727" i="2"/>
  <c r="AH710" i="2"/>
  <c r="AH714" i="2"/>
  <c r="AH666" i="2"/>
  <c r="AG637" i="2"/>
  <c r="AG599" i="2"/>
  <c r="AG627" i="2"/>
  <c r="AG79" i="2"/>
  <c r="AG381" i="2"/>
  <c r="AG433" i="2"/>
  <c r="AG419" i="2"/>
  <c r="AG536" i="2"/>
  <c r="AG411" i="2"/>
  <c r="AG551" i="2"/>
  <c r="AG349" i="2"/>
  <c r="AG464" i="2"/>
  <c r="AG159" i="2"/>
  <c r="AG677" i="2"/>
  <c r="AG145" i="2"/>
  <c r="AG448" i="2"/>
  <c r="AG47" i="2"/>
  <c r="AG646" i="2"/>
  <c r="AG322" i="2"/>
  <c r="AG488" i="2"/>
  <c r="AG465" i="2"/>
  <c r="AG423" i="2"/>
  <c r="AG56" i="2"/>
  <c r="AG362" i="2"/>
  <c r="AG592" i="2"/>
  <c r="AG222" i="2"/>
  <c r="AG340" i="2"/>
  <c r="AG260" i="2"/>
  <c r="AG584" i="2"/>
  <c r="AG632" i="2"/>
  <c r="AG69" i="2"/>
  <c r="AG2" i="2"/>
  <c r="AG651" i="2"/>
  <c r="AG385" i="2"/>
  <c r="AG581" i="2"/>
  <c r="AG51" i="2"/>
  <c r="AG197" i="2"/>
  <c r="AG406" i="2"/>
  <c r="AG614" i="2"/>
  <c r="AG94" i="2"/>
  <c r="AG351" i="2"/>
  <c r="AG517" i="2"/>
  <c r="AG339" i="2"/>
  <c r="AG393" i="2"/>
  <c r="AG86" i="2"/>
  <c r="AG568" i="2"/>
  <c r="AG193" i="2"/>
  <c r="AG184" i="2"/>
  <c r="AG217" i="2"/>
  <c r="AG451" i="2"/>
  <c r="AG341" i="2"/>
  <c r="AG143" i="2"/>
  <c r="AG80" i="2"/>
  <c r="AG410" i="2"/>
  <c r="AG313" i="2"/>
  <c r="AG277" i="2"/>
  <c r="AG399" i="2"/>
  <c r="AG557" i="2"/>
  <c r="AG540" i="2"/>
  <c r="AG139" i="2"/>
  <c r="AG229" i="2"/>
  <c r="AG112" i="2"/>
  <c r="AG267" i="2"/>
  <c r="AG307" i="2"/>
  <c r="AG500" i="2"/>
  <c r="AG357" i="2"/>
  <c r="AG117" i="2"/>
  <c r="AG461" i="2"/>
  <c r="AG58" i="2"/>
  <c r="AG29" i="2"/>
  <c r="AG401" i="2"/>
  <c r="AG373" i="2"/>
  <c r="AG283" i="2"/>
  <c r="AG126" i="2"/>
  <c r="AG440" i="2"/>
  <c r="AG285" i="2"/>
  <c r="AG361" i="2"/>
  <c r="AG181" i="2"/>
  <c r="AG436" i="2"/>
  <c r="AG116" i="2"/>
  <c r="AG628" i="2"/>
  <c r="AG428" i="2"/>
  <c r="AG115" i="2"/>
  <c r="AG148" i="2"/>
  <c r="AG376" i="2"/>
  <c r="AG284" i="2"/>
  <c r="AG535" i="2"/>
  <c r="AG508" i="2"/>
  <c r="AG219" i="2"/>
  <c r="AG223" i="2"/>
  <c r="AG441" i="2"/>
  <c r="AG279" i="2"/>
  <c r="AG695" i="2"/>
  <c r="AG502" i="2"/>
  <c r="AG71" i="2"/>
  <c r="AG331" i="2"/>
  <c r="AG310" i="2"/>
  <c r="AG14" i="2"/>
  <c r="AG100" i="2"/>
  <c r="AG612" i="2"/>
  <c r="AG167" i="2"/>
  <c r="AG420" i="2"/>
  <c r="AG108" i="2"/>
  <c r="AG74" i="2"/>
  <c r="AG95" i="2"/>
  <c r="AG314" i="2"/>
  <c r="AG12" i="2"/>
  <c r="AG50" i="2"/>
  <c r="AG312" i="2"/>
  <c r="AG405" i="2"/>
  <c r="AG206" i="2"/>
  <c r="AG326" i="2"/>
  <c r="AG264" i="2"/>
  <c r="AG281" i="2"/>
  <c r="AG96" i="2"/>
  <c r="AG43" i="2"/>
  <c r="AG553" i="2"/>
  <c r="AG429" i="2"/>
  <c r="AG27" i="2"/>
  <c r="AG706" i="2"/>
  <c r="AG524" i="2"/>
  <c r="AG170" i="2"/>
  <c r="AG179" i="2"/>
  <c r="AG363" i="2"/>
  <c r="AG101" i="2"/>
  <c r="AG644" i="2"/>
  <c r="AG236" i="2"/>
  <c r="AG39" i="2"/>
  <c r="AG386" i="2"/>
  <c r="AG220" i="2"/>
  <c r="AG16" i="2"/>
  <c r="AG237" i="2"/>
  <c r="AG664" i="2"/>
  <c r="AG387" i="2"/>
  <c r="AG701" i="2"/>
  <c r="AG199" i="2"/>
  <c r="AG688" i="2"/>
  <c r="AG253" i="2"/>
  <c r="AG297" i="2"/>
  <c r="AG425" i="2"/>
  <c r="AG188" i="2"/>
  <c r="AG365" i="2"/>
  <c r="AG8" i="2"/>
  <c r="AG541" i="2"/>
  <c r="AG347" i="2"/>
  <c r="AG660" i="2"/>
  <c r="AG320" i="2"/>
  <c r="AG268" i="2"/>
  <c r="AG718" i="2"/>
  <c r="AG316" i="2"/>
  <c r="AG215" i="2"/>
  <c r="AG194" i="2"/>
  <c r="AG474" i="2"/>
  <c r="AG324" i="2"/>
  <c r="AG19" i="2"/>
  <c r="AG105" i="2"/>
  <c r="AG201" i="2"/>
  <c r="AG467" i="2"/>
  <c r="AG221" i="2"/>
  <c r="AG192" i="2"/>
  <c r="AG396" i="2"/>
  <c r="AG151" i="2"/>
  <c r="AG499" i="2"/>
  <c r="AG569" i="2"/>
  <c r="AG305" i="2"/>
  <c r="AG643" i="2"/>
  <c r="AG566" i="2"/>
  <c r="AG490" i="2"/>
  <c r="AG578" i="2"/>
  <c r="AG552" i="2"/>
  <c r="AG554" i="2"/>
  <c r="AG647" i="2"/>
  <c r="AG518" i="2"/>
  <c r="AG633" i="2"/>
  <c r="AG323" i="2"/>
  <c r="AG198" i="2"/>
  <c r="AG608" i="2"/>
  <c r="AG656" i="2"/>
  <c r="AG478" i="2"/>
  <c r="AG36" i="2"/>
  <c r="AG486" i="2"/>
  <c r="AG328" i="2"/>
  <c r="AG180" i="2"/>
  <c r="AG37" i="2"/>
  <c r="AG202" i="2"/>
  <c r="AG618" i="2"/>
  <c r="AG594" i="2"/>
  <c r="AG293" i="2"/>
  <c r="AG131" i="2"/>
  <c r="AG498" i="2"/>
  <c r="AG319" i="2"/>
  <c r="AG5" i="2"/>
  <c r="AG123" i="2"/>
  <c r="AG85" i="2"/>
  <c r="AG48" i="2"/>
  <c r="AG140" i="2"/>
  <c r="AG497" i="2"/>
  <c r="AG213" i="2"/>
  <c r="AG649" i="2"/>
  <c r="AG629" i="2"/>
  <c r="AG23" i="2"/>
  <c r="AG537" i="2"/>
  <c r="AG641" i="2"/>
  <c r="AG282" i="2"/>
  <c r="AG657" i="2"/>
  <c r="AG294" i="2"/>
  <c r="AG299" i="2"/>
  <c r="AG46" i="2"/>
  <c r="AG87" i="2"/>
  <c r="AG483" i="2"/>
  <c r="AG44" i="2"/>
  <c r="AG438" i="2"/>
  <c r="AG482" i="2"/>
  <c r="AG624" i="2"/>
  <c r="AG149" i="2"/>
  <c r="AG519" i="2"/>
  <c r="AG142" i="2"/>
  <c r="AG475" i="2"/>
  <c r="AG471" i="2"/>
  <c r="AG452" i="2"/>
  <c r="AG73" i="2"/>
  <c r="AG493" i="2"/>
  <c r="AG430" i="2"/>
  <c r="AG523" i="2"/>
  <c r="AG172" i="2"/>
  <c r="AG227" i="2"/>
  <c r="AG270" i="2"/>
  <c r="AG13" i="2"/>
  <c r="AG338" i="2"/>
  <c r="AG162" i="2"/>
  <c r="AG212" i="2"/>
  <c r="AG89" i="2"/>
  <c r="AG49" i="2"/>
  <c r="AG459" i="2"/>
  <c r="AG698" i="2"/>
  <c r="AG593" i="2"/>
  <c r="AG468" i="2"/>
  <c r="AG521" i="2"/>
  <c r="AG509" i="2"/>
  <c r="AG631" i="2"/>
  <c r="AG390" i="2"/>
  <c r="AG358" i="2"/>
  <c r="AG510" i="2"/>
  <c r="AG40" i="2"/>
  <c r="AG374" i="2"/>
  <c r="AG372" i="2"/>
  <c r="AG404" i="2"/>
  <c r="AG689" i="2"/>
  <c r="AG286" i="2"/>
  <c r="AG91" i="2"/>
  <c r="AG9" i="2"/>
  <c r="AG90" i="2"/>
  <c r="AG392" i="2"/>
  <c r="AG83" i="2"/>
  <c r="AG359" i="2"/>
  <c r="AG330" i="2"/>
  <c r="AG63" i="2"/>
  <c r="AG715" i="2"/>
  <c r="AG431" i="2"/>
  <c r="AG587" i="2"/>
  <c r="AG403" i="2"/>
  <c r="AG355" i="2"/>
  <c r="AG572" i="2"/>
  <c r="AG272" i="2"/>
  <c r="AG182" i="2"/>
  <c r="AG360" i="2"/>
  <c r="AG595" i="2"/>
  <c r="AG484" i="2"/>
  <c r="AG224" i="2"/>
  <c r="AG22" i="2"/>
  <c r="AG335" i="2"/>
  <c r="AG454" i="2"/>
  <c r="AG682" i="2"/>
  <c r="AG398" i="2"/>
  <c r="AG378" i="2"/>
  <c r="AG597" i="2"/>
  <c r="AG367" i="2"/>
  <c r="AG300" i="2"/>
  <c r="AG525" i="2"/>
  <c r="AG457" i="2"/>
  <c r="AG442" i="2"/>
  <c r="AG210" i="2"/>
  <c r="AG391" i="2"/>
  <c r="AG97" i="2"/>
  <c r="AG196" i="2"/>
  <c r="AG3" i="2"/>
  <c r="AG603" i="2"/>
  <c r="AG70" i="2"/>
  <c r="AG311" i="2"/>
  <c r="AG52" i="2"/>
  <c r="AG458" i="2"/>
  <c r="AG287" i="2"/>
  <c r="AG134" i="2"/>
  <c r="AG494" i="2"/>
  <c r="AG573" i="2"/>
  <c r="AG82" i="2"/>
  <c r="AG254" i="2"/>
  <c r="AG545" i="2"/>
  <c r="AG127" i="2"/>
  <c r="AG559" i="2"/>
  <c r="AG681" i="2"/>
  <c r="AG432" i="2"/>
  <c r="AG528" i="2"/>
  <c r="AG370" i="2"/>
  <c r="AG250" i="2"/>
  <c r="AG397" i="2"/>
  <c r="AG57" i="2"/>
  <c r="AG564" i="2"/>
  <c r="AG191" i="2"/>
  <c r="AG185" i="2"/>
  <c r="AG526" i="2"/>
  <c r="AG163" i="2"/>
  <c r="AG88" i="2"/>
  <c r="AG157" i="2"/>
  <c r="AG271" i="2"/>
  <c r="AG346" i="2"/>
  <c r="AG244" i="2"/>
  <c r="AG302" i="2"/>
  <c r="AG304" i="2"/>
  <c r="AG443" i="2"/>
  <c r="AG129" i="2"/>
  <c r="AG106" i="2"/>
  <c r="AG415" i="2"/>
  <c r="AG539" i="2"/>
  <c r="AG209" i="2"/>
  <c r="AG586" i="2"/>
  <c r="AG675" i="2"/>
  <c r="AG354" i="2"/>
  <c r="AG251" i="2"/>
  <c r="AG32" i="2"/>
  <c r="AG7" i="2"/>
  <c r="AG158" i="2"/>
  <c r="AG258" i="2"/>
  <c r="AG512" i="2"/>
  <c r="AG342" i="2"/>
  <c r="AG265" i="2"/>
  <c r="AG356" i="2"/>
  <c r="AG165" i="2"/>
  <c r="AG574" i="2"/>
  <c r="AG119" i="2"/>
  <c r="AG546" i="2"/>
  <c r="AG298" i="2"/>
  <c r="AG231" i="2"/>
  <c r="AG228" i="2"/>
  <c r="AG26" i="2"/>
  <c r="AG34" i="2"/>
  <c r="AG719" i="2"/>
  <c r="AG289" i="2"/>
  <c r="AG195" i="2"/>
  <c r="AG150" i="2"/>
  <c r="AG394" i="2"/>
  <c r="AG78" i="2"/>
  <c r="AG144" i="2"/>
  <c r="AG10" i="2"/>
  <c r="AG383" i="2"/>
  <c r="AG146" i="2"/>
  <c r="AG76" i="2"/>
  <c r="AG243" i="2"/>
  <c r="AG702" i="2"/>
  <c r="AG99" i="2"/>
  <c r="AG596" i="2"/>
  <c r="AG530" i="2"/>
  <c r="AG176" i="2"/>
  <c r="AG344" i="2"/>
  <c r="AG296" i="2"/>
  <c r="AG684" i="2"/>
  <c r="AG20" i="2"/>
  <c r="AG659" i="2"/>
  <c r="AG15" i="2"/>
  <c r="AG60" i="2"/>
  <c r="AG245" i="2"/>
  <c r="AG579" i="2"/>
  <c r="AG670" i="2"/>
  <c r="AG6" i="2"/>
  <c r="AG160" i="2"/>
  <c r="AG67" i="2"/>
  <c r="AG585" i="2"/>
  <c r="AG616" i="2"/>
  <c r="AG203" i="2"/>
  <c r="AG598" i="2"/>
  <c r="AG274" i="2"/>
  <c r="AG560" i="2"/>
  <c r="AG255" i="2"/>
  <c r="AG4" i="2"/>
  <c r="AG306" i="2"/>
  <c r="AG609" i="2"/>
  <c r="AG64" i="2"/>
  <c r="AG261" i="2"/>
  <c r="AG295" i="2"/>
  <c r="AG435" i="2"/>
  <c r="AG601" i="2"/>
  <c r="AG634" i="2"/>
  <c r="AG505" i="2"/>
  <c r="AG491" i="2"/>
  <c r="AG477" i="2"/>
  <c r="AG61" i="2"/>
  <c r="AG352" i="2"/>
  <c r="AG54" i="2"/>
  <c r="AG113" i="2"/>
  <c r="AG17" i="2"/>
  <c r="AG455" i="2"/>
  <c r="AG674" i="2"/>
  <c r="AG259" i="2"/>
  <c r="AG183" i="2"/>
  <c r="AG247" i="2"/>
  <c r="AG152" i="2"/>
  <c r="AG190" i="2"/>
  <c r="AG137" i="2"/>
  <c r="AG168" i="2"/>
  <c r="AG280" i="2"/>
  <c r="AG124" i="2"/>
  <c r="AG155" i="2"/>
  <c r="AG256" i="2"/>
  <c r="AG333" i="2"/>
  <c r="AG613" i="2"/>
  <c r="AG366" i="2"/>
  <c r="AG45" i="2"/>
  <c r="AG327" i="2"/>
  <c r="AG208" i="2"/>
  <c r="AG59" i="2"/>
  <c r="AG164" i="2"/>
  <c r="AG25" i="2"/>
  <c r="AG506" i="2"/>
  <c r="AG470" i="2"/>
  <c r="AG38" i="2"/>
  <c r="AG563" i="2"/>
  <c r="AG639" i="2"/>
  <c r="AG529" i="2"/>
  <c r="AG225" i="2"/>
  <c r="AG103" i="2"/>
  <c r="AG104" i="2"/>
  <c r="AG329" i="2"/>
  <c r="AG30" i="2"/>
  <c r="AG242" i="2"/>
  <c r="AG189" i="2"/>
  <c r="AG234" i="2"/>
  <c r="AG21" i="2"/>
  <c r="AG626" i="2"/>
  <c r="AG248" i="2"/>
  <c r="AG214" i="2"/>
  <c r="AG364" i="2"/>
  <c r="AG68" i="2"/>
  <c r="AG589" i="2"/>
  <c r="AG544" i="2"/>
  <c r="AG110" i="2"/>
  <c r="AG133" i="2"/>
  <c r="AG730" i="2"/>
  <c r="AG513" i="2"/>
  <c r="AG549" i="2"/>
  <c r="AG678" i="2"/>
  <c r="AG604" i="2"/>
  <c r="AG317" i="2"/>
  <c r="AG708" i="2"/>
  <c r="AG400" i="2"/>
  <c r="AG413" i="2"/>
  <c r="AG661" i="2"/>
  <c r="AG496" i="2"/>
  <c r="AG377" i="2"/>
  <c r="AG511" i="2"/>
  <c r="AG703" i="2"/>
  <c r="AG379" i="2"/>
  <c r="AG65" i="2"/>
  <c r="AG638" i="2"/>
  <c r="AG301" i="2"/>
  <c r="AG642" i="2"/>
  <c r="AG570" i="2"/>
  <c r="AG211" i="2"/>
  <c r="AG409" i="2"/>
  <c r="AG132" i="2"/>
  <c r="AG697" i="2"/>
  <c r="AG186" i="2"/>
  <c r="AG204" i="2"/>
  <c r="AG421" i="2"/>
  <c r="AG583" i="2"/>
  <c r="AG437" i="2"/>
  <c r="AG35" i="2"/>
  <c r="AG62" i="2"/>
  <c r="AG263" i="2"/>
  <c r="AG55" i="2"/>
  <c r="AG531" i="2"/>
  <c r="AG422" i="2"/>
  <c r="AG175" i="2"/>
  <c r="AG607" i="2"/>
  <c r="AG109" i="2"/>
  <c r="AG711" i="2"/>
  <c r="AG444" i="2"/>
  <c r="AG384" i="2"/>
  <c r="AG547" i="2"/>
  <c r="AG156" i="2"/>
  <c r="AG561" i="2"/>
  <c r="AG18" i="2"/>
  <c r="AG514" i="2"/>
  <c r="AG707" i="2"/>
  <c r="AG269" i="2"/>
  <c r="AG680" i="2"/>
  <c r="AG153" i="2"/>
  <c r="AG161" i="2"/>
  <c r="AG171" i="2"/>
  <c r="AG507" i="2"/>
  <c r="AG11" i="2"/>
  <c r="AG173" i="2"/>
  <c r="AG591" i="2"/>
  <c r="AG501" i="2"/>
  <c r="AG24" i="2"/>
  <c r="AG118" i="2"/>
  <c r="AG334" i="2"/>
  <c r="AG600" i="2"/>
  <c r="AG700" i="2"/>
  <c r="AG504" i="2"/>
  <c r="AG147" i="2"/>
  <c r="AG318" i="2"/>
  <c r="AG120" i="2"/>
  <c r="AG713" i="2"/>
  <c r="AG75" i="2"/>
  <c r="AG166" i="2"/>
  <c r="AG72" i="2"/>
  <c r="AG424" i="2"/>
  <c r="AG402" i="2"/>
  <c r="AG495" i="2"/>
  <c r="AG466" i="2"/>
  <c r="AG41" i="2"/>
  <c r="AG515" i="2"/>
  <c r="AG33" i="2"/>
  <c r="AG336" i="2"/>
  <c r="AG187" i="2"/>
  <c r="AG434" i="2"/>
  <c r="AG368" i="2"/>
  <c r="AG426" i="2"/>
  <c r="AG620" i="2"/>
  <c r="AG130" i="2"/>
  <c r="AG480" i="2"/>
  <c r="AG716" i="2"/>
  <c r="AG278" i="2"/>
  <c r="AG122" i="2"/>
  <c r="AG605" i="2"/>
  <c r="AG538" i="2"/>
  <c r="AG473" i="2"/>
  <c r="AG602" i="2"/>
  <c r="AG369" i="2"/>
  <c r="AG617" i="2"/>
  <c r="AG463" i="2"/>
  <c r="AG453" i="2"/>
  <c r="AG81" i="2"/>
  <c r="AG720" i="2"/>
  <c r="AG622" i="2"/>
  <c r="AG576" i="2"/>
  <c r="AG516" i="2"/>
  <c r="AG102" i="2"/>
  <c r="AG449" i="2"/>
  <c r="AG174" i="2"/>
  <c r="AG722" i="2"/>
  <c r="AG550" i="2"/>
  <c r="AG712" i="2"/>
  <c r="AG414" i="2"/>
  <c r="AG407" i="2"/>
  <c r="AG582" i="2"/>
  <c r="AG650" i="2"/>
  <c r="AG84" i="2"/>
  <c r="AG606" i="2"/>
  <c r="AG207" i="2"/>
  <c r="AG291" i="2"/>
  <c r="AG417" i="2"/>
  <c r="AG107" i="2"/>
  <c r="AG266" i="2"/>
  <c r="AG28" i="2"/>
  <c r="AG345" i="2"/>
  <c r="AG665" i="2"/>
  <c r="AG645" i="2"/>
  <c r="AG672" i="2"/>
  <c r="AG42" i="2"/>
  <c r="AG114" i="2"/>
  <c r="AG662" i="2"/>
  <c r="AG288" i="2"/>
  <c r="AG456" i="2"/>
  <c r="AG169" i="2"/>
  <c r="AG668" i="2"/>
  <c r="AG580" i="2"/>
  <c r="AG230" i="2"/>
  <c r="AG308" i="2"/>
  <c r="AG128" i="2"/>
  <c r="AG685" i="2"/>
  <c r="AG427" i="2"/>
  <c r="AG472" i="2"/>
  <c r="AG273" i="2"/>
  <c r="AG481" i="2"/>
  <c r="AG121" i="2"/>
  <c r="AG92" i="2"/>
  <c r="AG636" i="2"/>
  <c r="AG610" i="2"/>
  <c r="AG479" i="2"/>
  <c r="AG226" i="2"/>
  <c r="AG138" i="2"/>
  <c r="AG418" i="2"/>
  <c r="AG717" i="2"/>
  <c r="AG567" i="2"/>
  <c r="AG527" i="2"/>
  <c r="AG625" i="2"/>
  <c r="AG337" i="2"/>
  <c r="AG233" i="2"/>
  <c r="AG98" i="2"/>
  <c r="AG290" i="2"/>
  <c r="AG408" i="2"/>
  <c r="AG321" i="2"/>
  <c r="AG241" i="2"/>
  <c r="AG704" i="2"/>
  <c r="AG136" i="2"/>
  <c r="AG522" i="2"/>
  <c r="AG648" i="2"/>
  <c r="AG555" i="2"/>
  <c r="AG249" i="2"/>
  <c r="AG371" i="2"/>
  <c r="AG66" i="2"/>
  <c r="AG562" i="2"/>
  <c r="AG693" i="2"/>
  <c r="AG382" i="2"/>
  <c r="AG565" i="2"/>
  <c r="AG343" i="2"/>
  <c r="AG462" i="2"/>
  <c r="AG77" i="2"/>
  <c r="AG178" i="2"/>
  <c r="AG709" i="2"/>
  <c r="AG726" i="2"/>
  <c r="AG446" i="2"/>
  <c r="AG663" i="2"/>
  <c r="AG653" i="2"/>
  <c r="AG141" i="2"/>
  <c r="AG239" i="2"/>
  <c r="AG135" i="2"/>
  <c r="AG729" i="2"/>
  <c r="AG439" i="2"/>
  <c r="AG671" i="2"/>
  <c r="AG53" i="2"/>
  <c r="AG292" i="2"/>
  <c r="AG240" i="2"/>
  <c r="AG154" i="2"/>
  <c r="AG676" i="2"/>
  <c r="AG31" i="2"/>
  <c r="AG619" i="2"/>
  <c r="AG348" i="2"/>
  <c r="AG200" i="2"/>
  <c r="AG325" i="2"/>
  <c r="AG332" i="2"/>
  <c r="AG315" i="2"/>
  <c r="AG669" i="2"/>
  <c r="AG487" i="2"/>
  <c r="AG350" i="2"/>
  <c r="AG721" i="2"/>
  <c r="AG447" i="2"/>
  <c r="AG590" i="2"/>
  <c r="AG238" i="2"/>
  <c r="AG673" i="2"/>
  <c r="AG623" i="2"/>
  <c r="AG691" i="2"/>
  <c r="AG731" i="2"/>
  <c r="AG262" i="2"/>
  <c r="AG469" i="2"/>
  <c r="AG556" i="2"/>
  <c r="AG489" i="2"/>
  <c r="AG232" i="2"/>
  <c r="AG235" i="2"/>
  <c r="AG640" i="2"/>
  <c r="AG611" i="2"/>
  <c r="AG543" i="2"/>
  <c r="AG111" i="2"/>
  <c r="AG654" i="2"/>
  <c r="AG503" i="2"/>
  <c r="AG388" i="2"/>
  <c r="AG246" i="2"/>
  <c r="AG125" i="2"/>
  <c r="AG177" i="2"/>
  <c r="AG520" i="2"/>
  <c r="AG460" i="2"/>
  <c r="AG389" i="2"/>
  <c r="AG257" i="2"/>
  <c r="AG412" i="2"/>
  <c r="AG548" i="2"/>
  <c r="AG93" i="2"/>
  <c r="AG692" i="2"/>
  <c r="AG218" i="2"/>
  <c r="AG303" i="2"/>
  <c r="AG353" i="2"/>
  <c r="AG532" i="2"/>
  <c r="AG571" i="2"/>
  <c r="AG577" i="2"/>
  <c r="AG485" i="2"/>
  <c r="AG216" i="2"/>
  <c r="AG534" i="2"/>
  <c r="AG615" i="2"/>
  <c r="AG445" i="2"/>
  <c r="AG275" i="2"/>
  <c r="AG725" i="2"/>
  <c r="AG395" i="2"/>
  <c r="AG252" i="2"/>
  <c r="AG205" i="2"/>
  <c r="AG724" i="2"/>
  <c r="AG375" i="2"/>
  <c r="AG276" i="2"/>
  <c r="AG309" i="2"/>
  <c r="AG683" i="2"/>
  <c r="AG621" i="2"/>
  <c r="AG533" i="2"/>
  <c r="AG380" i="2"/>
  <c r="AG575" i="2"/>
  <c r="AG542" i="2"/>
  <c r="AG588" i="2"/>
  <c r="AG690" i="2"/>
  <c r="AG658" i="2"/>
  <c r="AG699" i="2"/>
  <c r="AG492" i="2"/>
  <c r="AG416" i="2"/>
  <c r="AG476" i="2"/>
  <c r="AG655" i="2"/>
  <c r="AG652" i="2"/>
  <c r="AG686" i="2"/>
  <c r="AG635" i="2"/>
  <c r="AG450" i="2"/>
  <c r="AG667" i="2"/>
  <c r="AG558" i="2"/>
  <c r="AG694" i="2"/>
  <c r="AG696" i="2"/>
  <c r="AG679" i="2"/>
  <c r="AG723" i="2"/>
  <c r="AG705" i="2"/>
  <c r="AG630" i="2"/>
  <c r="AG687" i="2"/>
  <c r="AG728" i="2"/>
  <c r="AG727" i="2"/>
  <c r="AG710" i="2"/>
  <c r="AG714" i="2"/>
  <c r="AG666" i="2"/>
  <c r="AF637" i="2"/>
  <c r="AF599" i="2"/>
  <c r="AF627" i="2"/>
  <c r="AF79" i="2"/>
  <c r="AF381" i="2"/>
  <c r="AF433" i="2"/>
  <c r="AF419" i="2"/>
  <c r="AF536" i="2"/>
  <c r="AF411" i="2"/>
  <c r="AF551" i="2"/>
  <c r="AF349" i="2"/>
  <c r="AF464" i="2"/>
  <c r="AF159" i="2"/>
  <c r="AF677" i="2"/>
  <c r="AF145" i="2"/>
  <c r="AF448" i="2"/>
  <c r="AF47" i="2"/>
  <c r="AF646" i="2"/>
  <c r="AF322" i="2"/>
  <c r="AF488" i="2"/>
  <c r="AF465" i="2"/>
  <c r="AF423" i="2"/>
  <c r="AF56" i="2"/>
  <c r="AF362" i="2"/>
  <c r="AF592" i="2"/>
  <c r="AF222" i="2"/>
  <c r="AF340" i="2"/>
  <c r="AF260" i="2"/>
  <c r="AF584" i="2"/>
  <c r="AF632" i="2"/>
  <c r="AF69" i="2"/>
  <c r="AF2" i="2"/>
  <c r="AF651" i="2"/>
  <c r="AF385" i="2"/>
  <c r="AF581" i="2"/>
  <c r="AF51" i="2"/>
  <c r="AF197" i="2"/>
  <c r="AF406" i="2"/>
  <c r="AF614" i="2"/>
  <c r="AF94" i="2"/>
  <c r="AF351" i="2"/>
  <c r="AF517" i="2"/>
  <c r="AF339" i="2"/>
  <c r="AF393" i="2"/>
  <c r="AF86" i="2"/>
  <c r="AF568" i="2"/>
  <c r="AF193" i="2"/>
  <c r="AF184" i="2"/>
  <c r="AF217" i="2"/>
  <c r="AF451" i="2"/>
  <c r="AF341" i="2"/>
  <c r="AF143" i="2"/>
  <c r="AF80" i="2"/>
  <c r="AF410" i="2"/>
  <c r="AF313" i="2"/>
  <c r="AF277" i="2"/>
  <c r="AF399" i="2"/>
  <c r="AF557" i="2"/>
  <c r="AF540" i="2"/>
  <c r="AF139" i="2"/>
  <c r="AF229" i="2"/>
  <c r="AF112" i="2"/>
  <c r="AF267" i="2"/>
  <c r="AF307" i="2"/>
  <c r="AF500" i="2"/>
  <c r="AF357" i="2"/>
  <c r="AF117" i="2"/>
  <c r="AF461" i="2"/>
  <c r="AF58" i="2"/>
  <c r="AF29" i="2"/>
  <c r="AF401" i="2"/>
  <c r="AF373" i="2"/>
  <c r="AF283" i="2"/>
  <c r="AF126" i="2"/>
  <c r="AF440" i="2"/>
  <c r="AF285" i="2"/>
  <c r="AF361" i="2"/>
  <c r="AF181" i="2"/>
  <c r="AF436" i="2"/>
  <c r="AF116" i="2"/>
  <c r="AF628" i="2"/>
  <c r="AF428" i="2"/>
  <c r="AF115" i="2"/>
  <c r="AF148" i="2"/>
  <c r="AF376" i="2"/>
  <c r="AF284" i="2"/>
  <c r="AF535" i="2"/>
  <c r="AF508" i="2"/>
  <c r="AF219" i="2"/>
  <c r="AF223" i="2"/>
  <c r="AF441" i="2"/>
  <c r="AF279" i="2"/>
  <c r="AF695" i="2"/>
  <c r="AF502" i="2"/>
  <c r="AF71" i="2"/>
  <c r="AF331" i="2"/>
  <c r="AF310" i="2"/>
  <c r="AF14" i="2"/>
  <c r="AF100" i="2"/>
  <c r="AF612" i="2"/>
  <c r="AF167" i="2"/>
  <c r="AF420" i="2"/>
  <c r="AF108" i="2"/>
  <c r="AF74" i="2"/>
  <c r="AF95" i="2"/>
  <c r="AF314" i="2"/>
  <c r="AF12" i="2"/>
  <c r="AF50" i="2"/>
  <c r="AF312" i="2"/>
  <c r="AF405" i="2"/>
  <c r="AF206" i="2"/>
  <c r="AF326" i="2"/>
  <c r="AF264" i="2"/>
  <c r="AF281" i="2"/>
  <c r="AF96" i="2"/>
  <c r="AF43" i="2"/>
  <c r="AF553" i="2"/>
  <c r="AF429" i="2"/>
  <c r="AF27" i="2"/>
  <c r="AF706" i="2"/>
  <c r="AF524" i="2"/>
  <c r="AF170" i="2"/>
  <c r="AF179" i="2"/>
  <c r="AF363" i="2"/>
  <c r="AF101" i="2"/>
  <c r="AF644" i="2"/>
  <c r="AF236" i="2"/>
  <c r="AF39" i="2"/>
  <c r="AF386" i="2"/>
  <c r="AF220" i="2"/>
  <c r="AF16" i="2"/>
  <c r="AF237" i="2"/>
  <c r="AF664" i="2"/>
  <c r="AF387" i="2"/>
  <c r="AF701" i="2"/>
  <c r="AF199" i="2"/>
  <c r="AF688" i="2"/>
  <c r="AF253" i="2"/>
  <c r="AF297" i="2"/>
  <c r="AF425" i="2"/>
  <c r="AF188" i="2"/>
  <c r="AF365" i="2"/>
  <c r="AF8" i="2"/>
  <c r="AF541" i="2"/>
  <c r="AF347" i="2"/>
  <c r="AF660" i="2"/>
  <c r="AF320" i="2"/>
  <c r="AF268" i="2"/>
  <c r="AF718" i="2"/>
  <c r="AF316" i="2"/>
  <c r="AF215" i="2"/>
  <c r="AF194" i="2"/>
  <c r="AF474" i="2"/>
  <c r="AF324" i="2"/>
  <c r="AF19" i="2"/>
  <c r="AF105" i="2"/>
  <c r="AF201" i="2"/>
  <c r="AF467" i="2"/>
  <c r="AF221" i="2"/>
  <c r="AF192" i="2"/>
  <c r="AF396" i="2"/>
  <c r="AF151" i="2"/>
  <c r="AF499" i="2"/>
  <c r="AF569" i="2"/>
  <c r="AF305" i="2"/>
  <c r="AF643" i="2"/>
  <c r="AF566" i="2"/>
  <c r="AF490" i="2"/>
  <c r="AF578" i="2"/>
  <c r="AF552" i="2"/>
  <c r="AF554" i="2"/>
  <c r="AF647" i="2"/>
  <c r="AF518" i="2"/>
  <c r="AF633" i="2"/>
  <c r="AF323" i="2"/>
  <c r="AF198" i="2"/>
  <c r="AF608" i="2"/>
  <c r="AF656" i="2"/>
  <c r="AF478" i="2"/>
  <c r="AF36" i="2"/>
  <c r="AF486" i="2"/>
  <c r="AF328" i="2"/>
  <c r="AF180" i="2"/>
  <c r="AF37" i="2"/>
  <c r="AF202" i="2"/>
  <c r="AF618" i="2"/>
  <c r="AF594" i="2"/>
  <c r="AF293" i="2"/>
  <c r="AF131" i="2"/>
  <c r="AF498" i="2"/>
  <c r="AF319" i="2"/>
  <c r="AF5" i="2"/>
  <c r="AF123" i="2"/>
  <c r="AF85" i="2"/>
  <c r="AF48" i="2"/>
  <c r="AF140" i="2"/>
  <c r="AF497" i="2"/>
  <c r="AF213" i="2"/>
  <c r="AF649" i="2"/>
  <c r="AF629" i="2"/>
  <c r="AF23" i="2"/>
  <c r="AF537" i="2"/>
  <c r="AF641" i="2"/>
  <c r="AF282" i="2"/>
  <c r="AF657" i="2"/>
  <c r="AF294" i="2"/>
  <c r="AF299" i="2"/>
  <c r="AF46" i="2"/>
  <c r="AF87" i="2"/>
  <c r="AF483" i="2"/>
  <c r="AF44" i="2"/>
  <c r="AF438" i="2"/>
  <c r="AF482" i="2"/>
  <c r="AF624" i="2"/>
  <c r="AF149" i="2"/>
  <c r="AF519" i="2"/>
  <c r="AF142" i="2"/>
  <c r="AF475" i="2"/>
  <c r="AF471" i="2"/>
  <c r="AF452" i="2"/>
  <c r="AF73" i="2"/>
  <c r="AF493" i="2"/>
  <c r="AF430" i="2"/>
  <c r="AF523" i="2"/>
  <c r="AF172" i="2"/>
  <c r="AF227" i="2"/>
  <c r="AF270" i="2"/>
  <c r="AF13" i="2"/>
  <c r="AF338" i="2"/>
  <c r="AF162" i="2"/>
  <c r="AF212" i="2"/>
  <c r="AF89" i="2"/>
  <c r="AF49" i="2"/>
  <c r="AF459" i="2"/>
  <c r="AF698" i="2"/>
  <c r="AF593" i="2"/>
  <c r="AF468" i="2"/>
  <c r="AF521" i="2"/>
  <c r="AF509" i="2"/>
  <c r="AF631" i="2"/>
  <c r="AF390" i="2"/>
  <c r="AF358" i="2"/>
  <c r="AF510" i="2"/>
  <c r="AF40" i="2"/>
  <c r="AF374" i="2"/>
  <c r="AF372" i="2"/>
  <c r="AF404" i="2"/>
  <c r="AF689" i="2"/>
  <c r="AF286" i="2"/>
  <c r="AF91" i="2"/>
  <c r="AF9" i="2"/>
  <c r="AF90" i="2"/>
  <c r="AF392" i="2"/>
  <c r="AF83" i="2"/>
  <c r="AF359" i="2"/>
  <c r="AF330" i="2"/>
  <c r="AF63" i="2"/>
  <c r="AF715" i="2"/>
  <c r="AF431" i="2"/>
  <c r="AF587" i="2"/>
  <c r="AF403" i="2"/>
  <c r="AF355" i="2"/>
  <c r="AF572" i="2"/>
  <c r="AF272" i="2"/>
  <c r="AF182" i="2"/>
  <c r="AF360" i="2"/>
  <c r="AF595" i="2"/>
  <c r="AF484" i="2"/>
  <c r="AF224" i="2"/>
  <c r="AF22" i="2"/>
  <c r="AF335" i="2"/>
  <c r="AF454" i="2"/>
  <c r="AF682" i="2"/>
  <c r="AF398" i="2"/>
  <c r="AF378" i="2"/>
  <c r="AF597" i="2"/>
  <c r="AF367" i="2"/>
  <c r="AF300" i="2"/>
  <c r="AF525" i="2"/>
  <c r="AF457" i="2"/>
  <c r="AF442" i="2"/>
  <c r="AF210" i="2"/>
  <c r="AF391" i="2"/>
  <c r="AF97" i="2"/>
  <c r="AF196" i="2"/>
  <c r="AF3" i="2"/>
  <c r="AF603" i="2"/>
  <c r="AF70" i="2"/>
  <c r="AF311" i="2"/>
  <c r="AF52" i="2"/>
  <c r="AF458" i="2"/>
  <c r="AF287" i="2"/>
  <c r="AF134" i="2"/>
  <c r="AF494" i="2"/>
  <c r="AF573" i="2"/>
  <c r="AF82" i="2"/>
  <c r="AF254" i="2"/>
  <c r="AF545" i="2"/>
  <c r="AF127" i="2"/>
  <c r="AF559" i="2"/>
  <c r="AF681" i="2"/>
  <c r="AF432" i="2"/>
  <c r="AF528" i="2"/>
  <c r="AF370" i="2"/>
  <c r="AF250" i="2"/>
  <c r="AF397" i="2"/>
  <c r="AF57" i="2"/>
  <c r="AF564" i="2"/>
  <c r="AF191" i="2"/>
  <c r="AF185" i="2"/>
  <c r="AF526" i="2"/>
  <c r="AF163" i="2"/>
  <c r="AF88" i="2"/>
  <c r="AF157" i="2"/>
  <c r="AF271" i="2"/>
  <c r="AF346" i="2"/>
  <c r="AF244" i="2"/>
  <c r="AF302" i="2"/>
  <c r="AF304" i="2"/>
  <c r="AF443" i="2"/>
  <c r="AF129" i="2"/>
  <c r="AF106" i="2"/>
  <c r="AF415" i="2"/>
  <c r="AF539" i="2"/>
  <c r="AF209" i="2"/>
  <c r="AF586" i="2"/>
  <c r="AF675" i="2"/>
  <c r="AF354" i="2"/>
  <c r="AF251" i="2"/>
  <c r="AF32" i="2"/>
  <c r="AF7" i="2"/>
  <c r="AF158" i="2"/>
  <c r="AF258" i="2"/>
  <c r="AF512" i="2"/>
  <c r="AF342" i="2"/>
  <c r="AF265" i="2"/>
  <c r="AF356" i="2"/>
  <c r="AF165" i="2"/>
  <c r="AF574" i="2"/>
  <c r="AF119" i="2"/>
  <c r="AF546" i="2"/>
  <c r="AF298" i="2"/>
  <c r="AF231" i="2"/>
  <c r="AF228" i="2"/>
  <c r="AF26" i="2"/>
  <c r="AF34" i="2"/>
  <c r="AF719" i="2"/>
  <c r="AF289" i="2"/>
  <c r="AF195" i="2"/>
  <c r="AF150" i="2"/>
  <c r="AF394" i="2"/>
  <c r="AF78" i="2"/>
  <c r="AF144" i="2"/>
  <c r="AF10" i="2"/>
  <c r="AF383" i="2"/>
  <c r="AF146" i="2"/>
  <c r="AF76" i="2"/>
  <c r="AF243" i="2"/>
  <c r="AF702" i="2"/>
  <c r="AF99" i="2"/>
  <c r="AF596" i="2"/>
  <c r="AF530" i="2"/>
  <c r="AF176" i="2"/>
  <c r="AF344" i="2"/>
  <c r="AF296" i="2"/>
  <c r="AF684" i="2"/>
  <c r="AF20" i="2"/>
  <c r="AF659" i="2"/>
  <c r="AF15" i="2"/>
  <c r="AF60" i="2"/>
  <c r="AF245" i="2"/>
  <c r="AF579" i="2"/>
  <c r="AF670" i="2"/>
  <c r="AF6" i="2"/>
  <c r="AF160" i="2"/>
  <c r="AF67" i="2"/>
  <c r="AF585" i="2"/>
  <c r="AF616" i="2"/>
  <c r="AF203" i="2"/>
  <c r="AF598" i="2"/>
  <c r="AF274" i="2"/>
  <c r="AF560" i="2"/>
  <c r="AF255" i="2"/>
  <c r="AF4" i="2"/>
  <c r="AF306" i="2"/>
  <c r="AF609" i="2"/>
  <c r="AF64" i="2"/>
  <c r="AF261" i="2"/>
  <c r="AF295" i="2"/>
  <c r="AF435" i="2"/>
  <c r="AF601" i="2"/>
  <c r="AF634" i="2"/>
  <c r="AF505" i="2"/>
  <c r="AF491" i="2"/>
  <c r="AF477" i="2"/>
  <c r="AF61" i="2"/>
  <c r="AF352" i="2"/>
  <c r="AF54" i="2"/>
  <c r="AF113" i="2"/>
  <c r="AF17" i="2"/>
  <c r="AF455" i="2"/>
  <c r="AF674" i="2"/>
  <c r="AF259" i="2"/>
  <c r="AF183" i="2"/>
  <c r="AF247" i="2"/>
  <c r="AF152" i="2"/>
  <c r="AF190" i="2"/>
  <c r="AF137" i="2"/>
  <c r="AF168" i="2"/>
  <c r="AF280" i="2"/>
  <c r="AF124" i="2"/>
  <c r="AF155" i="2"/>
  <c r="AF256" i="2"/>
  <c r="AF333" i="2"/>
  <c r="AF613" i="2"/>
  <c r="AF366" i="2"/>
  <c r="AF45" i="2"/>
  <c r="AF327" i="2"/>
  <c r="AF208" i="2"/>
  <c r="AF59" i="2"/>
  <c r="AF164" i="2"/>
  <c r="AF25" i="2"/>
  <c r="AF506" i="2"/>
  <c r="AF470" i="2"/>
  <c r="AF38" i="2"/>
  <c r="AF563" i="2"/>
  <c r="AF639" i="2"/>
  <c r="AF529" i="2"/>
  <c r="AF225" i="2"/>
  <c r="AF103" i="2"/>
  <c r="AF104" i="2"/>
  <c r="AF329" i="2"/>
  <c r="AF30" i="2"/>
  <c r="AF242" i="2"/>
  <c r="AF189" i="2"/>
  <c r="AF234" i="2"/>
  <c r="AF21" i="2"/>
  <c r="AF626" i="2"/>
  <c r="AF248" i="2"/>
  <c r="AF214" i="2"/>
  <c r="AF364" i="2"/>
  <c r="AF68" i="2"/>
  <c r="AF589" i="2"/>
  <c r="AF544" i="2"/>
  <c r="AF110" i="2"/>
  <c r="AF133" i="2"/>
  <c r="AF730" i="2"/>
  <c r="AF513" i="2"/>
  <c r="AF549" i="2"/>
  <c r="AF678" i="2"/>
  <c r="AF604" i="2"/>
  <c r="AF317" i="2"/>
  <c r="AF708" i="2"/>
  <c r="AF400" i="2"/>
  <c r="AF413" i="2"/>
  <c r="AF661" i="2"/>
  <c r="AF496" i="2"/>
  <c r="AF377" i="2"/>
  <c r="AF511" i="2"/>
  <c r="AF703" i="2"/>
  <c r="AF379" i="2"/>
  <c r="AF65" i="2"/>
  <c r="AF638" i="2"/>
  <c r="AF301" i="2"/>
  <c r="AF642" i="2"/>
  <c r="AF570" i="2"/>
  <c r="AF211" i="2"/>
  <c r="AF409" i="2"/>
  <c r="AF132" i="2"/>
  <c r="AF697" i="2"/>
  <c r="AF186" i="2"/>
  <c r="AF204" i="2"/>
  <c r="AF421" i="2"/>
  <c r="AF583" i="2"/>
  <c r="AF437" i="2"/>
  <c r="AF35" i="2"/>
  <c r="AF62" i="2"/>
  <c r="AF263" i="2"/>
  <c r="AF55" i="2"/>
  <c r="AF531" i="2"/>
  <c r="AF422" i="2"/>
  <c r="AF175" i="2"/>
  <c r="AF607" i="2"/>
  <c r="AF109" i="2"/>
  <c r="AF711" i="2"/>
  <c r="AF444" i="2"/>
  <c r="AF384" i="2"/>
  <c r="AF547" i="2"/>
  <c r="AF156" i="2"/>
  <c r="AF561" i="2"/>
  <c r="AF18" i="2"/>
  <c r="AF514" i="2"/>
  <c r="AF707" i="2"/>
  <c r="AF269" i="2"/>
  <c r="AF680" i="2"/>
  <c r="AF153" i="2"/>
  <c r="AF161" i="2"/>
  <c r="AF171" i="2"/>
  <c r="AF507" i="2"/>
  <c r="AF11" i="2"/>
  <c r="AF173" i="2"/>
  <c r="AF591" i="2"/>
  <c r="AF501" i="2"/>
  <c r="AF24" i="2"/>
  <c r="AF118" i="2"/>
  <c r="AF334" i="2"/>
  <c r="AF600" i="2"/>
  <c r="AF700" i="2"/>
  <c r="AF504" i="2"/>
  <c r="AF147" i="2"/>
  <c r="AF318" i="2"/>
  <c r="AF120" i="2"/>
  <c r="AF713" i="2"/>
  <c r="AF75" i="2"/>
  <c r="AF166" i="2"/>
  <c r="AF72" i="2"/>
  <c r="AF424" i="2"/>
  <c r="AF402" i="2"/>
  <c r="AF495" i="2"/>
  <c r="AF466" i="2"/>
  <c r="AF41" i="2"/>
  <c r="AF515" i="2"/>
  <c r="AF33" i="2"/>
  <c r="AF336" i="2"/>
  <c r="AF187" i="2"/>
  <c r="AF434" i="2"/>
  <c r="AF368" i="2"/>
  <c r="AF426" i="2"/>
  <c r="AF620" i="2"/>
  <c r="AF130" i="2"/>
  <c r="AF480" i="2"/>
  <c r="AF716" i="2"/>
  <c r="AF278" i="2"/>
  <c r="AF122" i="2"/>
  <c r="AF605" i="2"/>
  <c r="AF538" i="2"/>
  <c r="AF473" i="2"/>
  <c r="AF602" i="2"/>
  <c r="AF369" i="2"/>
  <c r="AF617" i="2"/>
  <c r="AF463" i="2"/>
  <c r="AF453" i="2"/>
  <c r="AF81" i="2"/>
  <c r="AF720" i="2"/>
  <c r="AF622" i="2"/>
  <c r="AF576" i="2"/>
  <c r="AF516" i="2"/>
  <c r="AF102" i="2"/>
  <c r="AF449" i="2"/>
  <c r="AF174" i="2"/>
  <c r="AF722" i="2"/>
  <c r="AF550" i="2"/>
  <c r="AF712" i="2"/>
  <c r="AF414" i="2"/>
  <c r="AF407" i="2"/>
  <c r="AF582" i="2"/>
  <c r="AF650" i="2"/>
  <c r="AF84" i="2"/>
  <c r="AF606" i="2"/>
  <c r="AF207" i="2"/>
  <c r="AF291" i="2"/>
  <c r="AF417" i="2"/>
  <c r="AF107" i="2"/>
  <c r="AF266" i="2"/>
  <c r="AF28" i="2"/>
  <c r="AF345" i="2"/>
  <c r="AF665" i="2"/>
  <c r="AF645" i="2"/>
  <c r="AF672" i="2"/>
  <c r="AF42" i="2"/>
  <c r="AF114" i="2"/>
  <c r="AF662" i="2"/>
  <c r="AF288" i="2"/>
  <c r="AF456" i="2"/>
  <c r="AF169" i="2"/>
  <c r="AF668" i="2"/>
  <c r="AF580" i="2"/>
  <c r="AF230" i="2"/>
  <c r="AF308" i="2"/>
  <c r="AF128" i="2"/>
  <c r="AF685" i="2"/>
  <c r="AF427" i="2"/>
  <c r="AF472" i="2"/>
  <c r="AF273" i="2"/>
  <c r="AF481" i="2"/>
  <c r="AF121" i="2"/>
  <c r="AF92" i="2"/>
  <c r="AF636" i="2"/>
  <c r="AF610" i="2"/>
  <c r="AF479" i="2"/>
  <c r="AF226" i="2"/>
  <c r="AF138" i="2"/>
  <c r="AF418" i="2"/>
  <c r="AF717" i="2"/>
  <c r="AF567" i="2"/>
  <c r="AF527" i="2"/>
  <c r="AF625" i="2"/>
  <c r="AF337" i="2"/>
  <c r="AF233" i="2"/>
  <c r="AF98" i="2"/>
  <c r="AF290" i="2"/>
  <c r="AF408" i="2"/>
  <c r="AF321" i="2"/>
  <c r="AF241" i="2"/>
  <c r="AF704" i="2"/>
  <c r="AF136" i="2"/>
  <c r="AF522" i="2"/>
  <c r="AF648" i="2"/>
  <c r="AF555" i="2"/>
  <c r="AF249" i="2"/>
  <c r="AF371" i="2"/>
  <c r="AF66" i="2"/>
  <c r="AF562" i="2"/>
  <c r="AF693" i="2"/>
  <c r="AF382" i="2"/>
  <c r="AF565" i="2"/>
  <c r="AF343" i="2"/>
  <c r="AF462" i="2"/>
  <c r="AF77" i="2"/>
  <c r="AF178" i="2"/>
  <c r="AF709" i="2"/>
  <c r="AF726" i="2"/>
  <c r="AF446" i="2"/>
  <c r="AF663" i="2"/>
  <c r="AF653" i="2"/>
  <c r="AF141" i="2"/>
  <c r="AF239" i="2"/>
  <c r="AF135" i="2"/>
  <c r="AF729" i="2"/>
  <c r="AF439" i="2"/>
  <c r="AF671" i="2"/>
  <c r="AF53" i="2"/>
  <c r="AF292" i="2"/>
  <c r="AF240" i="2"/>
  <c r="AF154" i="2"/>
  <c r="AF676" i="2"/>
  <c r="AF31" i="2"/>
  <c r="AF619" i="2"/>
  <c r="AF348" i="2"/>
  <c r="AF200" i="2"/>
  <c r="AF325" i="2"/>
  <c r="AF332" i="2"/>
  <c r="AF315" i="2"/>
  <c r="AF669" i="2"/>
  <c r="AF487" i="2"/>
  <c r="AF350" i="2"/>
  <c r="AF721" i="2"/>
  <c r="AF447" i="2"/>
  <c r="AF590" i="2"/>
  <c r="AF238" i="2"/>
  <c r="AF673" i="2"/>
  <c r="AF623" i="2"/>
  <c r="AF691" i="2"/>
  <c r="AF731" i="2"/>
  <c r="AF262" i="2"/>
  <c r="AF469" i="2"/>
  <c r="AF556" i="2"/>
  <c r="AF489" i="2"/>
  <c r="AF232" i="2"/>
  <c r="AF235" i="2"/>
  <c r="AF640" i="2"/>
  <c r="AF611" i="2"/>
  <c r="AF543" i="2"/>
  <c r="AF111" i="2"/>
  <c r="AF654" i="2"/>
  <c r="AF503" i="2"/>
  <c r="AF388" i="2"/>
  <c r="AF246" i="2"/>
  <c r="AF125" i="2"/>
  <c r="AF177" i="2"/>
  <c r="AF520" i="2"/>
  <c r="AF460" i="2"/>
  <c r="AF389" i="2"/>
  <c r="AF257" i="2"/>
  <c r="AF412" i="2"/>
  <c r="AF548" i="2"/>
  <c r="AF93" i="2"/>
  <c r="AF692" i="2"/>
  <c r="AF218" i="2"/>
  <c r="AF303" i="2"/>
  <c r="AF353" i="2"/>
  <c r="AF532" i="2"/>
  <c r="AF571" i="2"/>
  <c r="AF577" i="2"/>
  <c r="AF485" i="2"/>
  <c r="AF216" i="2"/>
  <c r="AF534" i="2"/>
  <c r="AF615" i="2"/>
  <c r="AF445" i="2"/>
  <c r="AF275" i="2"/>
  <c r="AF725" i="2"/>
  <c r="AF395" i="2"/>
  <c r="AF252" i="2"/>
  <c r="AF205" i="2"/>
  <c r="AF724" i="2"/>
  <c r="AF375" i="2"/>
  <c r="AF276" i="2"/>
  <c r="AF309" i="2"/>
  <c r="AF683" i="2"/>
  <c r="AF621" i="2"/>
  <c r="AF533" i="2"/>
  <c r="AF380" i="2"/>
  <c r="AF575" i="2"/>
  <c r="AF542" i="2"/>
  <c r="AF588" i="2"/>
  <c r="AF690" i="2"/>
  <c r="AF658" i="2"/>
  <c r="AF699" i="2"/>
  <c r="AF492" i="2"/>
  <c r="AF416" i="2"/>
  <c r="AF476" i="2"/>
  <c r="AF655" i="2"/>
  <c r="AF652" i="2"/>
  <c r="AF686" i="2"/>
  <c r="AF635" i="2"/>
  <c r="AF450" i="2"/>
  <c r="AF667" i="2"/>
  <c r="AF558" i="2"/>
  <c r="AF694" i="2"/>
  <c r="AF696" i="2"/>
  <c r="AF679" i="2"/>
  <c r="AF723" i="2"/>
  <c r="AF705" i="2"/>
  <c r="AF630" i="2"/>
  <c r="AF687" i="2"/>
  <c r="AF728" i="2"/>
  <c r="AF727" i="2"/>
  <c r="AF710" i="2"/>
  <c r="AF714" i="2"/>
  <c r="AF666" i="2"/>
  <c r="AE637" i="2"/>
  <c r="AE599" i="2"/>
  <c r="AE627" i="2"/>
  <c r="AE79" i="2"/>
  <c r="AE381" i="2"/>
  <c r="AE433" i="2"/>
  <c r="AE419" i="2"/>
  <c r="AE536" i="2"/>
  <c r="AE411" i="2"/>
  <c r="AE551" i="2"/>
  <c r="AE349" i="2"/>
  <c r="AE464" i="2"/>
  <c r="AE159" i="2"/>
  <c r="AE677" i="2"/>
  <c r="AE145" i="2"/>
  <c r="AE448" i="2"/>
  <c r="AE47" i="2"/>
  <c r="AE646" i="2"/>
  <c r="AE322" i="2"/>
  <c r="AE488" i="2"/>
  <c r="AE465" i="2"/>
  <c r="AE423" i="2"/>
  <c r="AE56" i="2"/>
  <c r="AE362" i="2"/>
  <c r="AE592" i="2"/>
  <c r="AE222" i="2"/>
  <c r="AE340" i="2"/>
  <c r="AE260" i="2"/>
  <c r="AE584" i="2"/>
  <c r="AE632" i="2"/>
  <c r="AE69" i="2"/>
  <c r="AE2" i="2"/>
  <c r="AE651" i="2"/>
  <c r="AE385" i="2"/>
  <c r="AE581" i="2"/>
  <c r="AE51" i="2"/>
  <c r="AE197" i="2"/>
  <c r="AE406" i="2"/>
  <c r="AE614" i="2"/>
  <c r="AE94" i="2"/>
  <c r="AE351" i="2"/>
  <c r="AE517" i="2"/>
  <c r="AE339" i="2"/>
  <c r="AE393" i="2"/>
  <c r="AE86" i="2"/>
  <c r="AE568" i="2"/>
  <c r="AE193" i="2"/>
  <c r="AE184" i="2"/>
  <c r="AE217" i="2"/>
  <c r="AE451" i="2"/>
  <c r="AE341" i="2"/>
  <c r="AE143" i="2"/>
  <c r="AE80" i="2"/>
  <c r="AE410" i="2"/>
  <c r="AE313" i="2"/>
  <c r="AE277" i="2"/>
  <c r="AE399" i="2"/>
  <c r="AE557" i="2"/>
  <c r="AE540" i="2"/>
  <c r="AE139" i="2"/>
  <c r="AE229" i="2"/>
  <c r="AE112" i="2"/>
  <c r="AE267" i="2"/>
  <c r="AE307" i="2"/>
  <c r="AE500" i="2"/>
  <c r="AE357" i="2"/>
  <c r="AE117" i="2"/>
  <c r="AE461" i="2"/>
  <c r="AE58" i="2"/>
  <c r="AE29" i="2"/>
  <c r="AE401" i="2"/>
  <c r="AE373" i="2"/>
  <c r="AE283" i="2"/>
  <c r="AE126" i="2"/>
  <c r="AE440" i="2"/>
  <c r="AE285" i="2"/>
  <c r="AE361" i="2"/>
  <c r="AE181" i="2"/>
  <c r="AE436" i="2"/>
  <c r="AE116" i="2"/>
  <c r="AE628" i="2"/>
  <c r="AE428" i="2"/>
  <c r="AE115" i="2"/>
  <c r="AE148" i="2"/>
  <c r="AE376" i="2"/>
  <c r="AE284" i="2"/>
  <c r="AE535" i="2"/>
  <c r="AE508" i="2"/>
  <c r="AE219" i="2"/>
  <c r="AE223" i="2"/>
  <c r="AE441" i="2"/>
  <c r="AE279" i="2"/>
  <c r="AE695" i="2"/>
  <c r="AE502" i="2"/>
  <c r="AE71" i="2"/>
  <c r="AE331" i="2"/>
  <c r="AE310" i="2"/>
  <c r="AE14" i="2"/>
  <c r="AE100" i="2"/>
  <c r="AE612" i="2"/>
  <c r="AE167" i="2"/>
  <c r="AE420" i="2"/>
  <c r="AE108" i="2"/>
  <c r="AE74" i="2"/>
  <c r="AE95" i="2"/>
  <c r="AE314" i="2"/>
  <c r="AE12" i="2"/>
  <c r="AE50" i="2"/>
  <c r="AE312" i="2"/>
  <c r="AE405" i="2"/>
  <c r="AE206" i="2"/>
  <c r="AE326" i="2"/>
  <c r="AE264" i="2"/>
  <c r="AE281" i="2"/>
  <c r="AE96" i="2"/>
  <c r="AE43" i="2"/>
  <c r="AE553" i="2"/>
  <c r="AE429" i="2"/>
  <c r="AE27" i="2"/>
  <c r="AE706" i="2"/>
  <c r="AE524" i="2"/>
  <c r="AE170" i="2"/>
  <c r="AE179" i="2"/>
  <c r="AE363" i="2"/>
  <c r="AE101" i="2"/>
  <c r="AE644" i="2"/>
  <c r="AE236" i="2"/>
  <c r="AE39" i="2"/>
  <c r="AE386" i="2"/>
  <c r="AE220" i="2"/>
  <c r="AE16" i="2"/>
  <c r="AE237" i="2"/>
  <c r="AE664" i="2"/>
  <c r="AE387" i="2"/>
  <c r="AE701" i="2"/>
  <c r="AE199" i="2"/>
  <c r="AE688" i="2"/>
  <c r="AE253" i="2"/>
  <c r="AE297" i="2"/>
  <c r="AE425" i="2"/>
  <c r="AE188" i="2"/>
  <c r="AE365" i="2"/>
  <c r="AE8" i="2"/>
  <c r="AE541" i="2"/>
  <c r="AE347" i="2"/>
  <c r="AE660" i="2"/>
  <c r="AE320" i="2"/>
  <c r="AE268" i="2"/>
  <c r="AE718" i="2"/>
  <c r="AE316" i="2"/>
  <c r="AE215" i="2"/>
  <c r="AE194" i="2"/>
  <c r="AE474" i="2"/>
  <c r="AE324" i="2"/>
  <c r="AE19" i="2"/>
  <c r="AE105" i="2"/>
  <c r="AE201" i="2"/>
  <c r="AE467" i="2"/>
  <c r="AE221" i="2"/>
  <c r="AE192" i="2"/>
  <c r="AE396" i="2"/>
  <c r="AE151" i="2"/>
  <c r="AE499" i="2"/>
  <c r="AE569" i="2"/>
  <c r="AE305" i="2"/>
  <c r="AE643" i="2"/>
  <c r="AE566" i="2"/>
  <c r="AE490" i="2"/>
  <c r="AE578" i="2"/>
  <c r="AE552" i="2"/>
  <c r="AE554" i="2"/>
  <c r="AE647" i="2"/>
  <c r="AE518" i="2"/>
  <c r="AE633" i="2"/>
  <c r="AE323" i="2"/>
  <c r="AE198" i="2"/>
  <c r="AE608" i="2"/>
  <c r="AE656" i="2"/>
  <c r="AE478" i="2"/>
  <c r="AE36" i="2"/>
  <c r="AE486" i="2"/>
  <c r="AE328" i="2"/>
  <c r="AE180" i="2"/>
  <c r="AE37" i="2"/>
  <c r="AE202" i="2"/>
  <c r="AE618" i="2"/>
  <c r="AE594" i="2"/>
  <c r="AE293" i="2"/>
  <c r="AE131" i="2"/>
  <c r="AE498" i="2"/>
  <c r="AE319" i="2"/>
  <c r="AE5" i="2"/>
  <c r="AE123" i="2"/>
  <c r="AE85" i="2"/>
  <c r="AE48" i="2"/>
  <c r="AE140" i="2"/>
  <c r="AE497" i="2"/>
  <c r="AE213" i="2"/>
  <c r="AE649" i="2"/>
  <c r="AE629" i="2"/>
  <c r="AE23" i="2"/>
  <c r="AE537" i="2"/>
  <c r="AE641" i="2"/>
  <c r="AE282" i="2"/>
  <c r="AE657" i="2"/>
  <c r="AE294" i="2"/>
  <c r="AE299" i="2"/>
  <c r="AE46" i="2"/>
  <c r="AE87" i="2"/>
  <c r="AE483" i="2"/>
  <c r="AE44" i="2"/>
  <c r="AE438" i="2"/>
  <c r="AE482" i="2"/>
  <c r="AE624" i="2"/>
  <c r="AE149" i="2"/>
  <c r="AE519" i="2"/>
  <c r="AE142" i="2"/>
  <c r="AE475" i="2"/>
  <c r="AE471" i="2"/>
  <c r="AE452" i="2"/>
  <c r="AE73" i="2"/>
  <c r="AE493" i="2"/>
  <c r="AE430" i="2"/>
  <c r="AE523" i="2"/>
  <c r="AE172" i="2"/>
  <c r="AE227" i="2"/>
  <c r="AE270" i="2"/>
  <c r="AE13" i="2"/>
  <c r="AE338" i="2"/>
  <c r="AE162" i="2"/>
  <c r="AE212" i="2"/>
  <c r="AE89" i="2"/>
  <c r="AE49" i="2"/>
  <c r="AE459" i="2"/>
  <c r="AE698" i="2"/>
  <c r="AE593" i="2"/>
  <c r="AE468" i="2"/>
  <c r="AE521" i="2"/>
  <c r="AE509" i="2"/>
  <c r="AE631" i="2"/>
  <c r="AE390" i="2"/>
  <c r="AE358" i="2"/>
  <c r="AE510" i="2"/>
  <c r="AE40" i="2"/>
  <c r="AE374" i="2"/>
  <c r="AE372" i="2"/>
  <c r="AE404" i="2"/>
  <c r="AE689" i="2"/>
  <c r="AE286" i="2"/>
  <c r="AE91" i="2"/>
  <c r="AE9" i="2"/>
  <c r="AE90" i="2"/>
  <c r="AE392" i="2"/>
  <c r="AE83" i="2"/>
  <c r="AE359" i="2"/>
  <c r="AE330" i="2"/>
  <c r="AE63" i="2"/>
  <c r="AE715" i="2"/>
  <c r="AE431" i="2"/>
  <c r="AE587" i="2"/>
  <c r="AE403" i="2"/>
  <c r="AE355" i="2"/>
  <c r="AE572" i="2"/>
  <c r="AE272" i="2"/>
  <c r="AE182" i="2"/>
  <c r="AE360" i="2"/>
  <c r="AE595" i="2"/>
  <c r="AE484" i="2"/>
  <c r="AE224" i="2"/>
  <c r="AE22" i="2"/>
  <c r="AE335" i="2"/>
  <c r="AE454" i="2"/>
  <c r="AE682" i="2"/>
  <c r="AE398" i="2"/>
  <c r="AE378" i="2"/>
  <c r="AE597" i="2"/>
  <c r="AE367" i="2"/>
  <c r="AE300" i="2"/>
  <c r="AE525" i="2"/>
  <c r="AE457" i="2"/>
  <c r="AE442" i="2"/>
  <c r="AE210" i="2"/>
  <c r="AE391" i="2"/>
  <c r="AE97" i="2"/>
  <c r="AE196" i="2"/>
  <c r="AE3" i="2"/>
  <c r="AE603" i="2"/>
  <c r="AE70" i="2"/>
  <c r="AE311" i="2"/>
  <c r="AE52" i="2"/>
  <c r="AE458" i="2"/>
  <c r="AE287" i="2"/>
  <c r="AE134" i="2"/>
  <c r="AE494" i="2"/>
  <c r="AE573" i="2"/>
  <c r="AE82" i="2"/>
  <c r="AE254" i="2"/>
  <c r="AE545" i="2"/>
  <c r="AE127" i="2"/>
  <c r="AE559" i="2"/>
  <c r="AE681" i="2"/>
  <c r="AE432" i="2"/>
  <c r="AE528" i="2"/>
  <c r="AE370" i="2"/>
  <c r="AE250" i="2"/>
  <c r="AE397" i="2"/>
  <c r="AE57" i="2"/>
  <c r="AE564" i="2"/>
  <c r="AE191" i="2"/>
  <c r="AE185" i="2"/>
  <c r="AE526" i="2"/>
  <c r="AE163" i="2"/>
  <c r="AE88" i="2"/>
  <c r="AE157" i="2"/>
  <c r="AE271" i="2"/>
  <c r="AE346" i="2"/>
  <c r="AE244" i="2"/>
  <c r="AE302" i="2"/>
  <c r="AE304" i="2"/>
  <c r="AE443" i="2"/>
  <c r="AE129" i="2"/>
  <c r="AE106" i="2"/>
  <c r="AE415" i="2"/>
  <c r="AE539" i="2"/>
  <c r="AE209" i="2"/>
  <c r="AE586" i="2"/>
  <c r="AE675" i="2"/>
  <c r="AE354" i="2"/>
  <c r="AE251" i="2"/>
  <c r="AE32" i="2"/>
  <c r="AE7" i="2"/>
  <c r="AE158" i="2"/>
  <c r="AE258" i="2"/>
  <c r="AE512" i="2"/>
  <c r="AE342" i="2"/>
  <c r="AE265" i="2"/>
  <c r="AE356" i="2"/>
  <c r="AE165" i="2"/>
  <c r="AE574" i="2"/>
  <c r="AE119" i="2"/>
  <c r="AE546" i="2"/>
  <c r="AE298" i="2"/>
  <c r="AE231" i="2"/>
  <c r="AE228" i="2"/>
  <c r="AE26" i="2"/>
  <c r="AE34" i="2"/>
  <c r="AE719" i="2"/>
  <c r="AE289" i="2"/>
  <c r="AE195" i="2"/>
  <c r="AE150" i="2"/>
  <c r="AE394" i="2"/>
  <c r="AE78" i="2"/>
  <c r="AE144" i="2"/>
  <c r="AE10" i="2"/>
  <c r="AE383" i="2"/>
  <c r="AE146" i="2"/>
  <c r="AE76" i="2"/>
  <c r="AE243" i="2"/>
  <c r="AE702" i="2"/>
  <c r="AE99" i="2"/>
  <c r="AE596" i="2"/>
  <c r="AE530" i="2"/>
  <c r="AE176" i="2"/>
  <c r="AE344" i="2"/>
  <c r="AE296" i="2"/>
  <c r="AE684" i="2"/>
  <c r="AE20" i="2"/>
  <c r="AE659" i="2"/>
  <c r="AE15" i="2"/>
  <c r="AE60" i="2"/>
  <c r="AE245" i="2"/>
  <c r="AE579" i="2"/>
  <c r="AE670" i="2"/>
  <c r="AE6" i="2"/>
  <c r="AE160" i="2"/>
  <c r="AE67" i="2"/>
  <c r="AE585" i="2"/>
  <c r="AE616" i="2"/>
  <c r="AE203" i="2"/>
  <c r="AE598" i="2"/>
  <c r="AE274" i="2"/>
  <c r="AE560" i="2"/>
  <c r="AE255" i="2"/>
  <c r="AE4" i="2"/>
  <c r="AE306" i="2"/>
  <c r="AE609" i="2"/>
  <c r="AE64" i="2"/>
  <c r="AE261" i="2"/>
  <c r="AE295" i="2"/>
  <c r="AE435" i="2"/>
  <c r="AE601" i="2"/>
  <c r="AE634" i="2"/>
  <c r="AE505" i="2"/>
  <c r="AE491" i="2"/>
  <c r="AE477" i="2"/>
  <c r="AE61" i="2"/>
  <c r="AE352" i="2"/>
  <c r="AE54" i="2"/>
  <c r="AE113" i="2"/>
  <c r="AE17" i="2"/>
  <c r="AE455" i="2"/>
  <c r="AE674" i="2"/>
  <c r="AE259" i="2"/>
  <c r="AE183" i="2"/>
  <c r="AE247" i="2"/>
  <c r="AE152" i="2"/>
  <c r="AE190" i="2"/>
  <c r="AE137" i="2"/>
  <c r="AE168" i="2"/>
  <c r="AE280" i="2"/>
  <c r="AE124" i="2"/>
  <c r="AE155" i="2"/>
  <c r="AE256" i="2"/>
  <c r="AE333" i="2"/>
  <c r="AE613" i="2"/>
  <c r="AE366" i="2"/>
  <c r="AE45" i="2"/>
  <c r="AE327" i="2"/>
  <c r="AE208" i="2"/>
  <c r="AE59" i="2"/>
  <c r="AE164" i="2"/>
  <c r="AE25" i="2"/>
  <c r="AE506" i="2"/>
  <c r="AE470" i="2"/>
  <c r="AE38" i="2"/>
  <c r="AE563" i="2"/>
  <c r="AE639" i="2"/>
  <c r="AE529" i="2"/>
  <c r="AE225" i="2"/>
  <c r="AE103" i="2"/>
  <c r="AE104" i="2"/>
  <c r="AE329" i="2"/>
  <c r="AE30" i="2"/>
  <c r="AE242" i="2"/>
  <c r="AE189" i="2"/>
  <c r="AE234" i="2"/>
  <c r="AE21" i="2"/>
  <c r="AE626" i="2"/>
  <c r="AE248" i="2"/>
  <c r="AE214" i="2"/>
  <c r="AE364" i="2"/>
  <c r="AE68" i="2"/>
  <c r="AE589" i="2"/>
  <c r="AE544" i="2"/>
  <c r="AE110" i="2"/>
  <c r="AE133" i="2"/>
  <c r="AE730" i="2"/>
  <c r="AE513" i="2"/>
  <c r="AE549" i="2"/>
  <c r="AE678" i="2"/>
  <c r="AE604" i="2"/>
  <c r="AE317" i="2"/>
  <c r="AE708" i="2"/>
  <c r="AE400" i="2"/>
  <c r="AE413" i="2"/>
  <c r="AE661" i="2"/>
  <c r="AE496" i="2"/>
  <c r="AE377" i="2"/>
  <c r="AE511" i="2"/>
  <c r="AE703" i="2"/>
  <c r="AE379" i="2"/>
  <c r="AE65" i="2"/>
  <c r="AE638" i="2"/>
  <c r="AE301" i="2"/>
  <c r="AE642" i="2"/>
  <c r="AE570" i="2"/>
  <c r="AE211" i="2"/>
  <c r="AE409" i="2"/>
  <c r="AE132" i="2"/>
  <c r="AE697" i="2"/>
  <c r="AE186" i="2"/>
  <c r="AE204" i="2"/>
  <c r="AE421" i="2"/>
  <c r="AE583" i="2"/>
  <c r="AE437" i="2"/>
  <c r="AE35" i="2"/>
  <c r="AE62" i="2"/>
  <c r="AE263" i="2"/>
  <c r="AE55" i="2"/>
  <c r="AE531" i="2"/>
  <c r="AE422" i="2"/>
  <c r="AE175" i="2"/>
  <c r="AE607" i="2"/>
  <c r="AE109" i="2"/>
  <c r="AE711" i="2"/>
  <c r="AE444" i="2"/>
  <c r="AE384" i="2"/>
  <c r="AE547" i="2"/>
  <c r="AE156" i="2"/>
  <c r="AE561" i="2"/>
  <c r="AE18" i="2"/>
  <c r="AE514" i="2"/>
  <c r="AE707" i="2"/>
  <c r="AE269" i="2"/>
  <c r="AE680" i="2"/>
  <c r="AE153" i="2"/>
  <c r="AE161" i="2"/>
  <c r="AE171" i="2"/>
  <c r="AE507" i="2"/>
  <c r="AE11" i="2"/>
  <c r="AE173" i="2"/>
  <c r="AE591" i="2"/>
  <c r="AE501" i="2"/>
  <c r="AE24" i="2"/>
  <c r="AE118" i="2"/>
  <c r="AE334" i="2"/>
  <c r="AE600" i="2"/>
  <c r="AE700" i="2"/>
  <c r="AE504" i="2"/>
  <c r="AE147" i="2"/>
  <c r="AE318" i="2"/>
  <c r="AE120" i="2"/>
  <c r="AE713" i="2"/>
  <c r="AE75" i="2"/>
  <c r="AE166" i="2"/>
  <c r="AE72" i="2"/>
  <c r="AE424" i="2"/>
  <c r="AE402" i="2"/>
  <c r="AE495" i="2"/>
  <c r="AE466" i="2"/>
  <c r="AE41" i="2"/>
  <c r="AE515" i="2"/>
  <c r="AE33" i="2"/>
  <c r="AE336" i="2"/>
  <c r="AE187" i="2"/>
  <c r="AE434" i="2"/>
  <c r="AE368" i="2"/>
  <c r="AE426" i="2"/>
  <c r="AE620" i="2"/>
  <c r="AE130" i="2"/>
  <c r="AE480" i="2"/>
  <c r="AE716" i="2"/>
  <c r="AE278" i="2"/>
  <c r="AE122" i="2"/>
  <c r="AE605" i="2"/>
  <c r="AE538" i="2"/>
  <c r="AE473" i="2"/>
  <c r="AE602" i="2"/>
  <c r="AE369" i="2"/>
  <c r="AE617" i="2"/>
  <c r="AE463" i="2"/>
  <c r="AE453" i="2"/>
  <c r="AE81" i="2"/>
  <c r="AE720" i="2"/>
  <c r="AE622" i="2"/>
  <c r="AE576" i="2"/>
  <c r="AE516" i="2"/>
  <c r="AE102" i="2"/>
  <c r="AE449" i="2"/>
  <c r="AE174" i="2"/>
  <c r="AE722" i="2"/>
  <c r="AE550" i="2"/>
  <c r="AE712" i="2"/>
  <c r="AE414" i="2"/>
  <c r="AE407" i="2"/>
  <c r="AE582" i="2"/>
  <c r="AE650" i="2"/>
  <c r="AE84" i="2"/>
  <c r="AE606" i="2"/>
  <c r="AE207" i="2"/>
  <c r="AE291" i="2"/>
  <c r="AE417" i="2"/>
  <c r="AE107" i="2"/>
  <c r="AE266" i="2"/>
  <c r="AE28" i="2"/>
  <c r="AE345" i="2"/>
  <c r="AE665" i="2"/>
  <c r="AE645" i="2"/>
  <c r="AE672" i="2"/>
  <c r="AE42" i="2"/>
  <c r="AE114" i="2"/>
  <c r="AE662" i="2"/>
  <c r="AE288" i="2"/>
  <c r="AE456" i="2"/>
  <c r="AE169" i="2"/>
  <c r="AE668" i="2"/>
  <c r="AE580" i="2"/>
  <c r="AE230" i="2"/>
  <c r="AE308" i="2"/>
  <c r="AE128" i="2"/>
  <c r="AE685" i="2"/>
  <c r="AE427" i="2"/>
  <c r="AE472" i="2"/>
  <c r="AE273" i="2"/>
  <c r="AE481" i="2"/>
  <c r="AE121" i="2"/>
  <c r="AE92" i="2"/>
  <c r="AE636" i="2"/>
  <c r="AE610" i="2"/>
  <c r="AE479" i="2"/>
  <c r="AE226" i="2"/>
  <c r="AE138" i="2"/>
  <c r="AE418" i="2"/>
  <c r="AE717" i="2"/>
  <c r="AE567" i="2"/>
  <c r="AE527" i="2"/>
  <c r="AE625" i="2"/>
  <c r="AE337" i="2"/>
  <c r="AE233" i="2"/>
  <c r="AE98" i="2"/>
  <c r="AE290" i="2"/>
  <c r="AE408" i="2"/>
  <c r="AE321" i="2"/>
  <c r="AE241" i="2"/>
  <c r="AE704" i="2"/>
  <c r="AE136" i="2"/>
  <c r="AE522" i="2"/>
  <c r="AE648" i="2"/>
  <c r="AE555" i="2"/>
  <c r="AE249" i="2"/>
  <c r="AE371" i="2"/>
  <c r="AE66" i="2"/>
  <c r="AE562" i="2"/>
  <c r="AE693" i="2"/>
  <c r="AE382" i="2"/>
  <c r="AE565" i="2"/>
  <c r="AE343" i="2"/>
  <c r="AE462" i="2"/>
  <c r="AE77" i="2"/>
  <c r="AE178" i="2"/>
  <c r="AE709" i="2"/>
  <c r="AE726" i="2"/>
  <c r="AE446" i="2"/>
  <c r="AE663" i="2"/>
  <c r="AE653" i="2"/>
  <c r="AE141" i="2"/>
  <c r="AE239" i="2"/>
  <c r="AE135" i="2"/>
  <c r="AE729" i="2"/>
  <c r="AE439" i="2"/>
  <c r="AE671" i="2"/>
  <c r="AE53" i="2"/>
  <c r="AE292" i="2"/>
  <c r="AE240" i="2"/>
  <c r="AE154" i="2"/>
  <c r="AE676" i="2"/>
  <c r="AE31" i="2"/>
  <c r="AE619" i="2"/>
  <c r="AE348" i="2"/>
  <c r="AE200" i="2"/>
  <c r="AE325" i="2"/>
  <c r="AE332" i="2"/>
  <c r="AE315" i="2"/>
  <c r="AE669" i="2"/>
  <c r="AE487" i="2"/>
  <c r="AE350" i="2"/>
  <c r="AE721" i="2"/>
  <c r="AE447" i="2"/>
  <c r="AE590" i="2"/>
  <c r="AE238" i="2"/>
  <c r="AE673" i="2"/>
  <c r="AE623" i="2"/>
  <c r="AE691" i="2"/>
  <c r="AE731" i="2"/>
  <c r="AE262" i="2"/>
  <c r="AE469" i="2"/>
  <c r="AE556" i="2"/>
  <c r="AE489" i="2"/>
  <c r="AE232" i="2"/>
  <c r="AE235" i="2"/>
  <c r="AE640" i="2"/>
  <c r="AE611" i="2"/>
  <c r="AE543" i="2"/>
  <c r="AE111" i="2"/>
  <c r="AE654" i="2"/>
  <c r="AE503" i="2"/>
  <c r="AE388" i="2"/>
  <c r="AE246" i="2"/>
  <c r="AE125" i="2"/>
  <c r="AE177" i="2"/>
  <c r="AE520" i="2"/>
  <c r="AE460" i="2"/>
  <c r="AE389" i="2"/>
  <c r="AE257" i="2"/>
  <c r="AE412" i="2"/>
  <c r="AE548" i="2"/>
  <c r="AE93" i="2"/>
  <c r="AE692" i="2"/>
  <c r="AE218" i="2"/>
  <c r="AE303" i="2"/>
  <c r="AE353" i="2"/>
  <c r="AE532" i="2"/>
  <c r="AE571" i="2"/>
  <c r="AE577" i="2"/>
  <c r="AE485" i="2"/>
  <c r="AE216" i="2"/>
  <c r="AE534" i="2"/>
  <c r="AE615" i="2"/>
  <c r="AE445" i="2"/>
  <c r="AE275" i="2"/>
  <c r="AE725" i="2"/>
  <c r="AE395" i="2"/>
  <c r="AE252" i="2"/>
  <c r="AE205" i="2"/>
  <c r="AE724" i="2"/>
  <c r="AE375" i="2"/>
  <c r="AE276" i="2"/>
  <c r="AE309" i="2"/>
  <c r="AE683" i="2"/>
  <c r="AE621" i="2"/>
  <c r="AE533" i="2"/>
  <c r="AE380" i="2"/>
  <c r="AE575" i="2"/>
  <c r="AE542" i="2"/>
  <c r="AE588" i="2"/>
  <c r="AE690" i="2"/>
  <c r="AE658" i="2"/>
  <c r="AE699" i="2"/>
  <c r="AE492" i="2"/>
  <c r="AE416" i="2"/>
  <c r="AE476" i="2"/>
  <c r="AE655" i="2"/>
  <c r="AE652" i="2"/>
  <c r="AE686" i="2"/>
  <c r="AE635" i="2"/>
  <c r="AE450" i="2"/>
  <c r="AE667" i="2"/>
  <c r="AE558" i="2"/>
  <c r="AE694" i="2"/>
  <c r="AE696" i="2"/>
  <c r="AE679" i="2"/>
  <c r="AE723" i="2"/>
  <c r="AE705" i="2"/>
  <c r="AE630" i="2"/>
  <c r="AE687" i="2"/>
  <c r="AE728" i="2"/>
  <c r="AE727" i="2"/>
  <c r="AE710" i="2"/>
  <c r="AE714" i="2"/>
  <c r="AE666" i="2"/>
  <c r="AD637" i="2"/>
  <c r="AD599" i="2"/>
  <c r="AD627" i="2"/>
  <c r="AD79" i="2"/>
  <c r="AD381" i="2"/>
  <c r="AD433" i="2"/>
  <c r="AD419" i="2"/>
  <c r="AD536" i="2"/>
  <c r="AD411" i="2"/>
  <c r="AD551" i="2"/>
  <c r="AD349" i="2"/>
  <c r="AD464" i="2"/>
  <c r="AD159" i="2"/>
  <c r="AD677" i="2"/>
  <c r="AD145" i="2"/>
  <c r="AD448" i="2"/>
  <c r="AD47" i="2"/>
  <c r="AD646" i="2"/>
  <c r="AD322" i="2"/>
  <c r="AD488" i="2"/>
  <c r="AD465" i="2"/>
  <c r="AD423" i="2"/>
  <c r="AD56" i="2"/>
  <c r="AD362" i="2"/>
  <c r="AD592" i="2"/>
  <c r="AD222" i="2"/>
  <c r="AD340" i="2"/>
  <c r="AD260" i="2"/>
  <c r="AD584" i="2"/>
  <c r="AD632" i="2"/>
  <c r="AD69" i="2"/>
  <c r="AD2" i="2"/>
  <c r="AD651" i="2"/>
  <c r="AD385" i="2"/>
  <c r="AD581" i="2"/>
  <c r="AD51" i="2"/>
  <c r="AD197" i="2"/>
  <c r="AD406" i="2"/>
  <c r="AD614" i="2"/>
  <c r="AD94" i="2"/>
  <c r="AD351" i="2"/>
  <c r="AD517" i="2"/>
  <c r="AD339" i="2"/>
  <c r="AD393" i="2"/>
  <c r="AD86" i="2"/>
  <c r="AD568" i="2"/>
  <c r="AD193" i="2"/>
  <c r="AD184" i="2"/>
  <c r="AD217" i="2"/>
  <c r="AD451" i="2"/>
  <c r="AD341" i="2"/>
  <c r="AD143" i="2"/>
  <c r="AD80" i="2"/>
  <c r="AD410" i="2"/>
  <c r="AD313" i="2"/>
  <c r="AD277" i="2"/>
  <c r="AD399" i="2"/>
  <c r="AD557" i="2"/>
  <c r="AD540" i="2"/>
  <c r="AD139" i="2"/>
  <c r="AD229" i="2"/>
  <c r="AD112" i="2"/>
  <c r="AD267" i="2"/>
  <c r="AD307" i="2"/>
  <c r="AD500" i="2"/>
  <c r="AD357" i="2"/>
  <c r="AD117" i="2"/>
  <c r="AD461" i="2"/>
  <c r="AD58" i="2"/>
  <c r="AD29" i="2"/>
  <c r="AD401" i="2"/>
  <c r="AD373" i="2"/>
  <c r="AD283" i="2"/>
  <c r="AD126" i="2"/>
  <c r="AD440" i="2"/>
  <c r="AD285" i="2"/>
  <c r="AD361" i="2"/>
  <c r="AD181" i="2"/>
  <c r="AD436" i="2"/>
  <c r="AD116" i="2"/>
  <c r="AD628" i="2"/>
  <c r="AD428" i="2"/>
  <c r="AD115" i="2"/>
  <c r="AD148" i="2"/>
  <c r="AD376" i="2"/>
  <c r="AD284" i="2"/>
  <c r="AD535" i="2"/>
  <c r="AD508" i="2"/>
  <c r="AD219" i="2"/>
  <c r="AD223" i="2"/>
  <c r="AD441" i="2"/>
  <c r="AD279" i="2"/>
  <c r="AD695" i="2"/>
  <c r="AD502" i="2"/>
  <c r="AD71" i="2"/>
  <c r="AD331" i="2"/>
  <c r="AD310" i="2"/>
  <c r="AD14" i="2"/>
  <c r="AD100" i="2"/>
  <c r="AD612" i="2"/>
  <c r="AD167" i="2"/>
  <c r="AD420" i="2"/>
  <c r="AD108" i="2"/>
  <c r="AD74" i="2"/>
  <c r="AD95" i="2"/>
  <c r="AD314" i="2"/>
  <c r="AD12" i="2"/>
  <c r="AD50" i="2"/>
  <c r="AD312" i="2"/>
  <c r="AD405" i="2"/>
  <c r="AD206" i="2"/>
  <c r="AD326" i="2"/>
  <c r="AD264" i="2"/>
  <c r="AD281" i="2"/>
  <c r="AD96" i="2"/>
  <c r="AD43" i="2"/>
  <c r="AD553" i="2"/>
  <c r="AD429" i="2"/>
  <c r="AD27" i="2"/>
  <c r="AD706" i="2"/>
  <c r="AD524" i="2"/>
  <c r="AD170" i="2"/>
  <c r="AD179" i="2"/>
  <c r="AD363" i="2"/>
  <c r="AD101" i="2"/>
  <c r="AD644" i="2"/>
  <c r="AD236" i="2"/>
  <c r="AD39" i="2"/>
  <c r="AD386" i="2"/>
  <c r="AD220" i="2"/>
  <c r="AD16" i="2"/>
  <c r="AD237" i="2"/>
  <c r="AD664" i="2"/>
  <c r="AD387" i="2"/>
  <c r="AD701" i="2"/>
  <c r="AD199" i="2"/>
  <c r="AD688" i="2"/>
  <c r="AD253" i="2"/>
  <c r="AD297" i="2"/>
  <c r="AD425" i="2"/>
  <c r="AD188" i="2"/>
  <c r="AD365" i="2"/>
  <c r="AD8" i="2"/>
  <c r="AD541" i="2"/>
  <c r="AD347" i="2"/>
  <c r="AD660" i="2"/>
  <c r="AD320" i="2"/>
  <c r="AD268" i="2"/>
  <c r="AD718" i="2"/>
  <c r="AD316" i="2"/>
  <c r="AD215" i="2"/>
  <c r="AD194" i="2"/>
  <c r="AD474" i="2"/>
  <c r="AD324" i="2"/>
  <c r="AD19" i="2"/>
  <c r="AD105" i="2"/>
  <c r="AD201" i="2"/>
  <c r="AD467" i="2"/>
  <c r="AD221" i="2"/>
  <c r="AD192" i="2"/>
  <c r="AD396" i="2"/>
  <c r="AD151" i="2"/>
  <c r="AD499" i="2"/>
  <c r="AD569" i="2"/>
  <c r="AD305" i="2"/>
  <c r="AD643" i="2"/>
  <c r="AD566" i="2"/>
  <c r="AD490" i="2"/>
  <c r="AD578" i="2"/>
  <c r="AD552" i="2"/>
  <c r="AD554" i="2"/>
  <c r="AD647" i="2"/>
  <c r="AD518" i="2"/>
  <c r="AD633" i="2"/>
  <c r="AD323" i="2"/>
  <c r="AD198" i="2"/>
  <c r="AD608" i="2"/>
  <c r="AD656" i="2"/>
  <c r="AD478" i="2"/>
  <c r="AD36" i="2"/>
  <c r="AD486" i="2"/>
  <c r="AD328" i="2"/>
  <c r="AD180" i="2"/>
  <c r="AD37" i="2"/>
  <c r="AD202" i="2"/>
  <c r="AD618" i="2"/>
  <c r="AD594" i="2"/>
  <c r="AD293" i="2"/>
  <c r="AD131" i="2"/>
  <c r="AD498" i="2"/>
  <c r="AD319" i="2"/>
  <c r="AD5" i="2"/>
  <c r="AD123" i="2"/>
  <c r="AD85" i="2"/>
  <c r="AD48" i="2"/>
  <c r="AD140" i="2"/>
  <c r="AD497" i="2"/>
  <c r="AD213" i="2"/>
  <c r="AD649" i="2"/>
  <c r="AD629" i="2"/>
  <c r="AD23" i="2"/>
  <c r="AD537" i="2"/>
  <c r="AD641" i="2"/>
  <c r="AD282" i="2"/>
  <c r="AD657" i="2"/>
  <c r="AD294" i="2"/>
  <c r="AD299" i="2"/>
  <c r="AD46" i="2"/>
  <c r="AD87" i="2"/>
  <c r="AD483" i="2"/>
  <c r="AD44" i="2"/>
  <c r="AD438" i="2"/>
  <c r="AD482" i="2"/>
  <c r="AD624" i="2"/>
  <c r="AD149" i="2"/>
  <c r="AD519" i="2"/>
  <c r="AD142" i="2"/>
  <c r="AD475" i="2"/>
  <c r="AD471" i="2"/>
  <c r="AD452" i="2"/>
  <c r="AD73" i="2"/>
  <c r="AD493" i="2"/>
  <c r="AD430" i="2"/>
  <c r="AD523" i="2"/>
  <c r="AD172" i="2"/>
  <c r="AD227" i="2"/>
  <c r="AD270" i="2"/>
  <c r="AD13" i="2"/>
  <c r="AD338" i="2"/>
  <c r="AD162" i="2"/>
  <c r="AD212" i="2"/>
  <c r="AD89" i="2"/>
  <c r="AD49" i="2"/>
  <c r="AD459" i="2"/>
  <c r="AD698" i="2"/>
  <c r="AD593" i="2"/>
  <c r="AD468" i="2"/>
  <c r="AD521" i="2"/>
  <c r="AD509" i="2"/>
  <c r="AD631" i="2"/>
  <c r="AD390" i="2"/>
  <c r="AD358" i="2"/>
  <c r="AD510" i="2"/>
  <c r="AD40" i="2"/>
  <c r="AD374" i="2"/>
  <c r="AD372" i="2"/>
  <c r="AD404" i="2"/>
  <c r="AD689" i="2"/>
  <c r="AD286" i="2"/>
  <c r="AD91" i="2"/>
  <c r="AD9" i="2"/>
  <c r="AD90" i="2"/>
  <c r="AD392" i="2"/>
  <c r="AD83" i="2"/>
  <c r="AD359" i="2"/>
  <c r="AD330" i="2"/>
  <c r="AD63" i="2"/>
  <c r="AD715" i="2"/>
  <c r="AD431" i="2"/>
  <c r="AD587" i="2"/>
  <c r="AD403" i="2"/>
  <c r="AD355" i="2"/>
  <c r="AD572" i="2"/>
  <c r="AD272" i="2"/>
  <c r="AD182" i="2"/>
  <c r="AD360" i="2"/>
  <c r="AD595" i="2"/>
  <c r="AD484" i="2"/>
  <c r="AD224" i="2"/>
  <c r="AD22" i="2"/>
  <c r="AD335" i="2"/>
  <c r="AD454" i="2"/>
  <c r="AD682" i="2"/>
  <c r="AD398" i="2"/>
  <c r="AD378" i="2"/>
  <c r="AD597" i="2"/>
  <c r="AD367" i="2"/>
  <c r="AD300" i="2"/>
  <c r="AD525" i="2"/>
  <c r="AD457" i="2"/>
  <c r="AD442" i="2"/>
  <c r="AD210" i="2"/>
  <c r="AD391" i="2"/>
  <c r="AD97" i="2"/>
  <c r="AD196" i="2"/>
  <c r="AD3" i="2"/>
  <c r="AD603" i="2"/>
  <c r="AD70" i="2"/>
  <c r="AD311" i="2"/>
  <c r="AD52" i="2"/>
  <c r="AD458" i="2"/>
  <c r="AD287" i="2"/>
  <c r="AD134" i="2"/>
  <c r="AD494" i="2"/>
  <c r="AD573" i="2"/>
  <c r="AD82" i="2"/>
  <c r="AD254" i="2"/>
  <c r="AD545" i="2"/>
  <c r="AD127" i="2"/>
  <c r="AD559" i="2"/>
  <c r="AD681" i="2"/>
  <c r="AD432" i="2"/>
  <c r="AD528" i="2"/>
  <c r="AD370" i="2"/>
  <c r="AD250" i="2"/>
  <c r="AD397" i="2"/>
  <c r="AD57" i="2"/>
  <c r="AD564" i="2"/>
  <c r="AD191" i="2"/>
  <c r="AD185" i="2"/>
  <c r="AD526" i="2"/>
  <c r="AD163" i="2"/>
  <c r="AD88" i="2"/>
  <c r="AD157" i="2"/>
  <c r="AD271" i="2"/>
  <c r="AD346" i="2"/>
  <c r="AD244" i="2"/>
  <c r="AD302" i="2"/>
  <c r="AD304" i="2"/>
  <c r="AD443" i="2"/>
  <c r="AD129" i="2"/>
  <c r="AD106" i="2"/>
  <c r="AD415" i="2"/>
  <c r="AD539" i="2"/>
  <c r="AD209" i="2"/>
  <c r="AD586" i="2"/>
  <c r="AD675" i="2"/>
  <c r="AD354" i="2"/>
  <c r="AD251" i="2"/>
  <c r="AD32" i="2"/>
  <c r="AD7" i="2"/>
  <c r="AD158" i="2"/>
  <c r="AD258" i="2"/>
  <c r="AD512" i="2"/>
  <c r="AD342" i="2"/>
  <c r="AD265" i="2"/>
  <c r="AD356" i="2"/>
  <c r="AD165" i="2"/>
  <c r="AD574" i="2"/>
  <c r="AD119" i="2"/>
  <c r="AD546" i="2"/>
  <c r="AD298" i="2"/>
  <c r="AD231" i="2"/>
  <c r="AD228" i="2"/>
  <c r="AD26" i="2"/>
  <c r="AD34" i="2"/>
  <c r="AD719" i="2"/>
  <c r="AD289" i="2"/>
  <c r="AD195" i="2"/>
  <c r="AD150" i="2"/>
  <c r="AD394" i="2"/>
  <c r="AD78" i="2"/>
  <c r="AD144" i="2"/>
  <c r="AD10" i="2"/>
  <c r="AD383" i="2"/>
  <c r="AD146" i="2"/>
  <c r="AD76" i="2"/>
  <c r="AD243" i="2"/>
  <c r="AD702" i="2"/>
  <c r="AD99" i="2"/>
  <c r="AD596" i="2"/>
  <c r="AD530" i="2"/>
  <c r="AD176" i="2"/>
  <c r="AD344" i="2"/>
  <c r="AD296" i="2"/>
  <c r="AD684" i="2"/>
  <c r="AD20" i="2"/>
  <c r="AD659" i="2"/>
  <c r="AD15" i="2"/>
  <c r="AD60" i="2"/>
  <c r="AD245" i="2"/>
  <c r="AD579" i="2"/>
  <c r="AD670" i="2"/>
  <c r="AD6" i="2"/>
  <c r="AD160" i="2"/>
  <c r="AD67" i="2"/>
  <c r="AD585" i="2"/>
  <c r="AD616" i="2"/>
  <c r="AD203" i="2"/>
  <c r="AD598" i="2"/>
  <c r="AD274" i="2"/>
  <c r="AD560" i="2"/>
  <c r="AD255" i="2"/>
  <c r="AD4" i="2"/>
  <c r="AD306" i="2"/>
  <c r="AD609" i="2"/>
  <c r="AD64" i="2"/>
  <c r="AD261" i="2"/>
  <c r="AD295" i="2"/>
  <c r="AD435" i="2"/>
  <c r="AD601" i="2"/>
  <c r="AD634" i="2"/>
  <c r="AD505" i="2"/>
  <c r="AD491" i="2"/>
  <c r="AD477" i="2"/>
  <c r="AD61" i="2"/>
  <c r="AD352" i="2"/>
  <c r="AD54" i="2"/>
  <c r="AD113" i="2"/>
  <c r="AD17" i="2"/>
  <c r="AD455" i="2"/>
  <c r="AD674" i="2"/>
  <c r="AD259" i="2"/>
  <c r="AD183" i="2"/>
  <c r="AD247" i="2"/>
  <c r="AD152" i="2"/>
  <c r="AD190" i="2"/>
  <c r="AD137" i="2"/>
  <c r="AD168" i="2"/>
  <c r="AD280" i="2"/>
  <c r="AD124" i="2"/>
  <c r="AD155" i="2"/>
  <c r="AD256" i="2"/>
  <c r="AD333" i="2"/>
  <c r="AD613" i="2"/>
  <c r="AD366" i="2"/>
  <c r="AD45" i="2"/>
  <c r="AD327" i="2"/>
  <c r="AD208" i="2"/>
  <c r="AD59" i="2"/>
  <c r="AD164" i="2"/>
  <c r="AD25" i="2"/>
  <c r="AD506" i="2"/>
  <c r="AD470" i="2"/>
  <c r="AD38" i="2"/>
  <c r="AD563" i="2"/>
  <c r="AD639" i="2"/>
  <c r="AD529" i="2"/>
  <c r="AD225" i="2"/>
  <c r="AD103" i="2"/>
  <c r="AD104" i="2"/>
  <c r="AD329" i="2"/>
  <c r="AD30" i="2"/>
  <c r="AD242" i="2"/>
  <c r="AD189" i="2"/>
  <c r="AD234" i="2"/>
  <c r="AD21" i="2"/>
  <c r="AD626" i="2"/>
  <c r="AD248" i="2"/>
  <c r="AD214" i="2"/>
  <c r="AD364" i="2"/>
  <c r="AD68" i="2"/>
  <c r="AD589" i="2"/>
  <c r="AD544" i="2"/>
  <c r="AD110" i="2"/>
  <c r="AD133" i="2"/>
  <c r="AD730" i="2"/>
  <c r="AD513" i="2"/>
  <c r="AD549" i="2"/>
  <c r="AD678" i="2"/>
  <c r="AD604" i="2"/>
  <c r="AD317" i="2"/>
  <c r="AD708" i="2"/>
  <c r="AD400" i="2"/>
  <c r="AD413" i="2"/>
  <c r="AD661" i="2"/>
  <c r="AD496" i="2"/>
  <c r="AD377" i="2"/>
  <c r="AD511" i="2"/>
  <c r="AD703" i="2"/>
  <c r="AD379" i="2"/>
  <c r="AD65" i="2"/>
  <c r="AD638" i="2"/>
  <c r="AD301" i="2"/>
  <c r="AD642" i="2"/>
  <c r="AD570" i="2"/>
  <c r="AD211" i="2"/>
  <c r="AD409" i="2"/>
  <c r="AD132" i="2"/>
  <c r="AD697" i="2"/>
  <c r="AD186" i="2"/>
  <c r="AD204" i="2"/>
  <c r="AD421" i="2"/>
  <c r="AD583" i="2"/>
  <c r="AD437" i="2"/>
  <c r="AD35" i="2"/>
  <c r="AD62" i="2"/>
  <c r="AD263" i="2"/>
  <c r="AD55" i="2"/>
  <c r="AD531" i="2"/>
  <c r="AD422" i="2"/>
  <c r="AD175" i="2"/>
  <c r="AD607" i="2"/>
  <c r="AD109" i="2"/>
  <c r="AD711" i="2"/>
  <c r="AD444" i="2"/>
  <c r="AD384" i="2"/>
  <c r="AD547" i="2"/>
  <c r="AD156" i="2"/>
  <c r="AD561" i="2"/>
  <c r="AD18" i="2"/>
  <c r="AD514" i="2"/>
  <c r="AD707" i="2"/>
  <c r="AD269" i="2"/>
  <c r="AD680" i="2"/>
  <c r="AD153" i="2"/>
  <c r="AD161" i="2"/>
  <c r="AD171" i="2"/>
  <c r="AD507" i="2"/>
  <c r="AD11" i="2"/>
  <c r="AD173" i="2"/>
  <c r="AD591" i="2"/>
  <c r="AD501" i="2"/>
  <c r="AD24" i="2"/>
  <c r="AD118" i="2"/>
  <c r="AD334" i="2"/>
  <c r="AD600" i="2"/>
  <c r="AD700" i="2"/>
  <c r="AD504" i="2"/>
  <c r="AD147" i="2"/>
  <c r="AD318" i="2"/>
  <c r="AD120" i="2"/>
  <c r="AD713" i="2"/>
  <c r="AD75" i="2"/>
  <c r="AD166" i="2"/>
  <c r="AD72" i="2"/>
  <c r="AD424" i="2"/>
  <c r="AD402" i="2"/>
  <c r="AD495" i="2"/>
  <c r="AD466" i="2"/>
  <c r="AD41" i="2"/>
  <c r="AD515" i="2"/>
  <c r="AD33" i="2"/>
  <c r="AD336" i="2"/>
  <c r="AD187" i="2"/>
  <c r="AD434" i="2"/>
  <c r="AD368" i="2"/>
  <c r="AD426" i="2"/>
  <c r="AD620" i="2"/>
  <c r="AD130" i="2"/>
  <c r="AD480" i="2"/>
  <c r="AD716" i="2"/>
  <c r="AD278" i="2"/>
  <c r="AD122" i="2"/>
  <c r="AD605" i="2"/>
  <c r="AD538" i="2"/>
  <c r="AD473" i="2"/>
  <c r="AD602" i="2"/>
  <c r="AD369" i="2"/>
  <c r="AD617" i="2"/>
  <c r="AD463" i="2"/>
  <c r="AD453" i="2"/>
  <c r="AD81" i="2"/>
  <c r="AD720" i="2"/>
  <c r="AD622" i="2"/>
  <c r="AD576" i="2"/>
  <c r="AD516" i="2"/>
  <c r="AD102" i="2"/>
  <c r="AD449" i="2"/>
  <c r="AD174" i="2"/>
  <c r="AD722" i="2"/>
  <c r="AD550" i="2"/>
  <c r="AD712" i="2"/>
  <c r="AD414" i="2"/>
  <c r="AD407" i="2"/>
  <c r="AD582" i="2"/>
  <c r="AD650" i="2"/>
  <c r="AD84" i="2"/>
  <c r="AD606" i="2"/>
  <c r="AD207" i="2"/>
  <c r="AD291" i="2"/>
  <c r="AD417" i="2"/>
  <c r="AD107" i="2"/>
  <c r="AD266" i="2"/>
  <c r="AD28" i="2"/>
  <c r="AD345" i="2"/>
  <c r="AD665" i="2"/>
  <c r="AD645" i="2"/>
  <c r="AD672" i="2"/>
  <c r="AD42" i="2"/>
  <c r="AD114" i="2"/>
  <c r="AD662" i="2"/>
  <c r="AD288" i="2"/>
  <c r="AD456" i="2"/>
  <c r="AD169" i="2"/>
  <c r="AD668" i="2"/>
  <c r="AD580" i="2"/>
  <c r="AD230" i="2"/>
  <c r="AD308" i="2"/>
  <c r="AD128" i="2"/>
  <c r="AD685" i="2"/>
  <c r="AD427" i="2"/>
  <c r="AD472" i="2"/>
  <c r="AD273" i="2"/>
  <c r="AD481" i="2"/>
  <c r="AD121" i="2"/>
  <c r="AD92" i="2"/>
  <c r="AD636" i="2"/>
  <c r="AD610" i="2"/>
  <c r="AD479" i="2"/>
  <c r="AD226" i="2"/>
  <c r="AD138" i="2"/>
  <c r="AD418" i="2"/>
  <c r="AD717" i="2"/>
  <c r="AD567" i="2"/>
  <c r="AD527" i="2"/>
  <c r="AD625" i="2"/>
  <c r="AD337" i="2"/>
  <c r="AD233" i="2"/>
  <c r="AD98" i="2"/>
  <c r="AD290" i="2"/>
  <c r="AD408" i="2"/>
  <c r="AD321" i="2"/>
  <c r="AD241" i="2"/>
  <c r="AD704" i="2"/>
  <c r="AD136" i="2"/>
  <c r="AD522" i="2"/>
  <c r="AD648" i="2"/>
  <c r="AD555" i="2"/>
  <c r="AD249" i="2"/>
  <c r="AD371" i="2"/>
  <c r="AD66" i="2"/>
  <c r="AD562" i="2"/>
  <c r="AD693" i="2"/>
  <c r="AD382" i="2"/>
  <c r="AD565" i="2"/>
  <c r="AD343" i="2"/>
  <c r="AD462" i="2"/>
  <c r="AD77" i="2"/>
  <c r="AD178" i="2"/>
  <c r="AD709" i="2"/>
  <c r="AD726" i="2"/>
  <c r="AD446" i="2"/>
  <c r="AD663" i="2"/>
  <c r="AD653" i="2"/>
  <c r="AD141" i="2"/>
  <c r="AD239" i="2"/>
  <c r="AD135" i="2"/>
  <c r="AD729" i="2"/>
  <c r="AD439" i="2"/>
  <c r="AD671" i="2"/>
  <c r="AD53" i="2"/>
  <c r="AD292" i="2"/>
  <c r="AD240" i="2"/>
  <c r="AD154" i="2"/>
  <c r="AD676" i="2"/>
  <c r="AD31" i="2"/>
  <c r="AD619" i="2"/>
  <c r="AD348" i="2"/>
  <c r="AD200" i="2"/>
  <c r="AD325" i="2"/>
  <c r="AD332" i="2"/>
  <c r="AD315" i="2"/>
  <c r="AD669" i="2"/>
  <c r="AD487" i="2"/>
  <c r="AD350" i="2"/>
  <c r="AD721" i="2"/>
  <c r="AD447" i="2"/>
  <c r="AD590" i="2"/>
  <c r="AD238" i="2"/>
  <c r="AD673" i="2"/>
  <c r="AD623" i="2"/>
  <c r="AD691" i="2"/>
  <c r="AD731" i="2"/>
  <c r="AD262" i="2"/>
  <c r="AD469" i="2"/>
  <c r="AD556" i="2"/>
  <c r="AD489" i="2"/>
  <c r="AD232" i="2"/>
  <c r="AD235" i="2"/>
  <c r="AD640" i="2"/>
  <c r="AD611" i="2"/>
  <c r="AD543" i="2"/>
  <c r="AD111" i="2"/>
  <c r="AD654" i="2"/>
  <c r="AD503" i="2"/>
  <c r="AD388" i="2"/>
  <c r="AD246" i="2"/>
  <c r="AD125" i="2"/>
  <c r="AD177" i="2"/>
  <c r="AD520" i="2"/>
  <c r="AD460" i="2"/>
  <c r="AD389" i="2"/>
  <c r="AD257" i="2"/>
  <c r="AD412" i="2"/>
  <c r="AD548" i="2"/>
  <c r="AD93" i="2"/>
  <c r="AD692" i="2"/>
  <c r="AD218" i="2"/>
  <c r="AD303" i="2"/>
  <c r="AD353" i="2"/>
  <c r="AD532" i="2"/>
  <c r="AD571" i="2"/>
  <c r="AD577" i="2"/>
  <c r="AD485" i="2"/>
  <c r="AD216" i="2"/>
  <c r="AD534" i="2"/>
  <c r="AD615" i="2"/>
  <c r="AD445" i="2"/>
  <c r="AD275" i="2"/>
  <c r="AD725" i="2"/>
  <c r="AD395" i="2"/>
  <c r="AD252" i="2"/>
  <c r="AD205" i="2"/>
  <c r="AD724" i="2"/>
  <c r="AD375" i="2"/>
  <c r="AD276" i="2"/>
  <c r="AD309" i="2"/>
  <c r="AD683" i="2"/>
  <c r="AD621" i="2"/>
  <c r="AD533" i="2"/>
  <c r="AD380" i="2"/>
  <c r="AD575" i="2"/>
  <c r="AD542" i="2"/>
  <c r="AD588" i="2"/>
  <c r="AD690" i="2"/>
  <c r="AD658" i="2"/>
  <c r="AD699" i="2"/>
  <c r="AD492" i="2"/>
  <c r="AD416" i="2"/>
  <c r="AD476" i="2"/>
  <c r="AD655" i="2"/>
  <c r="AD652" i="2"/>
  <c r="AD686" i="2"/>
  <c r="AD635" i="2"/>
  <c r="AD450" i="2"/>
  <c r="AD667" i="2"/>
  <c r="AD558" i="2"/>
  <c r="AD694" i="2"/>
  <c r="AD696" i="2"/>
  <c r="AD679" i="2"/>
  <c r="AD723" i="2"/>
  <c r="AD705" i="2"/>
  <c r="AD630" i="2"/>
  <c r="AD687" i="2"/>
  <c r="AD728" i="2"/>
  <c r="AD727" i="2"/>
  <c r="AD710" i="2"/>
  <c r="AD714" i="2"/>
  <c r="AD666" i="2"/>
  <c r="AC637" i="2"/>
  <c r="AC599" i="2"/>
  <c r="AC627" i="2"/>
  <c r="AC79" i="2"/>
  <c r="AC381" i="2"/>
  <c r="AC433" i="2"/>
  <c r="AC419" i="2"/>
  <c r="AC536" i="2"/>
  <c r="AC411" i="2"/>
  <c r="AC551" i="2"/>
  <c r="AC349" i="2"/>
  <c r="AC464" i="2"/>
  <c r="AC159" i="2"/>
  <c r="AC677" i="2"/>
  <c r="AC145" i="2"/>
  <c r="AC448" i="2"/>
  <c r="AC47" i="2"/>
  <c r="AC646" i="2"/>
  <c r="AC322" i="2"/>
  <c r="AC488" i="2"/>
  <c r="AC465" i="2"/>
  <c r="AC423" i="2"/>
  <c r="AC56" i="2"/>
  <c r="AC362" i="2"/>
  <c r="AC592" i="2"/>
  <c r="AC222" i="2"/>
  <c r="AC340" i="2"/>
  <c r="AC260" i="2"/>
  <c r="AC584" i="2"/>
  <c r="AC632" i="2"/>
  <c r="AC69" i="2"/>
  <c r="AC2" i="2"/>
  <c r="AC651" i="2"/>
  <c r="AC385" i="2"/>
  <c r="AC581" i="2"/>
  <c r="AC51" i="2"/>
  <c r="AC197" i="2"/>
  <c r="AC406" i="2"/>
  <c r="AC614" i="2"/>
  <c r="AC94" i="2"/>
  <c r="AC351" i="2"/>
  <c r="AC517" i="2"/>
  <c r="AC339" i="2"/>
  <c r="AC393" i="2"/>
  <c r="AC86" i="2"/>
  <c r="AC568" i="2"/>
  <c r="AC193" i="2"/>
  <c r="AC184" i="2"/>
  <c r="AC217" i="2"/>
  <c r="AC451" i="2"/>
  <c r="AC341" i="2"/>
  <c r="AC143" i="2"/>
  <c r="AC80" i="2"/>
  <c r="AC410" i="2"/>
  <c r="AC313" i="2"/>
  <c r="AC277" i="2"/>
  <c r="AC399" i="2"/>
  <c r="AC557" i="2"/>
  <c r="AC540" i="2"/>
  <c r="AC139" i="2"/>
  <c r="AC229" i="2"/>
  <c r="AC112" i="2"/>
  <c r="AC267" i="2"/>
  <c r="AC307" i="2"/>
  <c r="AC500" i="2"/>
  <c r="AC357" i="2"/>
  <c r="AC117" i="2"/>
  <c r="AC461" i="2"/>
  <c r="AC58" i="2"/>
  <c r="AC29" i="2"/>
  <c r="AC401" i="2"/>
  <c r="AC373" i="2"/>
  <c r="AC283" i="2"/>
  <c r="AC126" i="2"/>
  <c r="AC440" i="2"/>
  <c r="AC285" i="2"/>
  <c r="AC361" i="2"/>
  <c r="AC181" i="2"/>
  <c r="AC436" i="2"/>
  <c r="AC116" i="2"/>
  <c r="AC628" i="2"/>
  <c r="AC428" i="2"/>
  <c r="AC115" i="2"/>
  <c r="AC148" i="2"/>
  <c r="AC376" i="2"/>
  <c r="AC284" i="2"/>
  <c r="AC535" i="2"/>
  <c r="AC508" i="2"/>
  <c r="AC219" i="2"/>
  <c r="AC223" i="2"/>
  <c r="AC441" i="2"/>
  <c r="AC279" i="2"/>
  <c r="AC695" i="2"/>
  <c r="AC502" i="2"/>
  <c r="AC71" i="2"/>
  <c r="AC331" i="2"/>
  <c r="AC310" i="2"/>
  <c r="AC14" i="2"/>
  <c r="AC100" i="2"/>
  <c r="AC612" i="2"/>
  <c r="AC167" i="2"/>
  <c r="AC420" i="2"/>
  <c r="AC108" i="2"/>
  <c r="AC74" i="2"/>
  <c r="AC95" i="2"/>
  <c r="AC314" i="2"/>
  <c r="AC12" i="2"/>
  <c r="AC50" i="2"/>
  <c r="AC312" i="2"/>
  <c r="AC405" i="2"/>
  <c r="AC206" i="2"/>
  <c r="AC326" i="2"/>
  <c r="AC264" i="2"/>
  <c r="AC281" i="2"/>
  <c r="AC96" i="2"/>
  <c r="AC43" i="2"/>
  <c r="AC553" i="2"/>
  <c r="AC429" i="2"/>
  <c r="AC27" i="2"/>
  <c r="AC706" i="2"/>
  <c r="AC524" i="2"/>
  <c r="AC170" i="2"/>
  <c r="AC179" i="2"/>
  <c r="AC363" i="2"/>
  <c r="AC101" i="2"/>
  <c r="AC644" i="2"/>
  <c r="AC236" i="2"/>
  <c r="AC39" i="2"/>
  <c r="AC386" i="2"/>
  <c r="AC220" i="2"/>
  <c r="AC16" i="2"/>
  <c r="AC237" i="2"/>
  <c r="AC664" i="2"/>
  <c r="AC387" i="2"/>
  <c r="AC701" i="2"/>
  <c r="AC199" i="2"/>
  <c r="AC688" i="2"/>
  <c r="AC253" i="2"/>
  <c r="AC297" i="2"/>
  <c r="AC425" i="2"/>
  <c r="AC188" i="2"/>
  <c r="AC365" i="2"/>
  <c r="AC8" i="2"/>
  <c r="AC541" i="2"/>
  <c r="AC347" i="2"/>
  <c r="AC660" i="2"/>
  <c r="AC320" i="2"/>
  <c r="AC268" i="2"/>
  <c r="AC718" i="2"/>
  <c r="AC316" i="2"/>
  <c r="AC215" i="2"/>
  <c r="AC194" i="2"/>
  <c r="AC474" i="2"/>
  <c r="AC324" i="2"/>
  <c r="AC19" i="2"/>
  <c r="AC105" i="2"/>
  <c r="AC201" i="2"/>
  <c r="AC467" i="2"/>
  <c r="AC221" i="2"/>
  <c r="AC192" i="2"/>
  <c r="AC396" i="2"/>
  <c r="AC151" i="2"/>
  <c r="AC499" i="2"/>
  <c r="AC569" i="2"/>
  <c r="AC305" i="2"/>
  <c r="AC643" i="2"/>
  <c r="AC566" i="2"/>
  <c r="AC490" i="2"/>
  <c r="AC578" i="2"/>
  <c r="AC552" i="2"/>
  <c r="AC554" i="2"/>
  <c r="AC647" i="2"/>
  <c r="AC518" i="2"/>
  <c r="AC633" i="2"/>
  <c r="AC323" i="2"/>
  <c r="AC198" i="2"/>
  <c r="AC608" i="2"/>
  <c r="AC656" i="2"/>
  <c r="AC478" i="2"/>
  <c r="AC36" i="2"/>
  <c r="AC486" i="2"/>
  <c r="AC328" i="2"/>
  <c r="AC180" i="2"/>
  <c r="AC37" i="2"/>
  <c r="AC202" i="2"/>
  <c r="AC618" i="2"/>
  <c r="AC594" i="2"/>
  <c r="AC293" i="2"/>
  <c r="AC131" i="2"/>
  <c r="AC498" i="2"/>
  <c r="AC319" i="2"/>
  <c r="AC5" i="2"/>
  <c r="AC123" i="2"/>
  <c r="AC85" i="2"/>
  <c r="AC48" i="2"/>
  <c r="AC140" i="2"/>
  <c r="AC497" i="2"/>
  <c r="AC213" i="2"/>
  <c r="AC649" i="2"/>
  <c r="AC629" i="2"/>
  <c r="AC23" i="2"/>
  <c r="AC537" i="2"/>
  <c r="AC641" i="2"/>
  <c r="AC282" i="2"/>
  <c r="AC657" i="2"/>
  <c r="AC294" i="2"/>
  <c r="AC299" i="2"/>
  <c r="AC46" i="2"/>
  <c r="AC87" i="2"/>
  <c r="AC483" i="2"/>
  <c r="AC44" i="2"/>
  <c r="AC438" i="2"/>
  <c r="AC482" i="2"/>
  <c r="AC624" i="2"/>
  <c r="AC149" i="2"/>
  <c r="AC519" i="2"/>
  <c r="AC142" i="2"/>
  <c r="AC475" i="2"/>
  <c r="AC471" i="2"/>
  <c r="AC452" i="2"/>
  <c r="AC73" i="2"/>
  <c r="AC493" i="2"/>
  <c r="AC430" i="2"/>
  <c r="AC523" i="2"/>
  <c r="AC172" i="2"/>
  <c r="AC227" i="2"/>
  <c r="AC270" i="2"/>
  <c r="AC13" i="2"/>
  <c r="AC338" i="2"/>
  <c r="AC162" i="2"/>
  <c r="AC212" i="2"/>
  <c r="AC89" i="2"/>
  <c r="AC49" i="2"/>
  <c r="AC459" i="2"/>
  <c r="AC698" i="2"/>
  <c r="AC593" i="2"/>
  <c r="AC468" i="2"/>
  <c r="AC521" i="2"/>
  <c r="AC509" i="2"/>
  <c r="AC631" i="2"/>
  <c r="AC390" i="2"/>
  <c r="AC358" i="2"/>
  <c r="AC510" i="2"/>
  <c r="AC40" i="2"/>
  <c r="AC374" i="2"/>
  <c r="AC372" i="2"/>
  <c r="AC404" i="2"/>
  <c r="AC689" i="2"/>
  <c r="AC286" i="2"/>
  <c r="AC91" i="2"/>
  <c r="AC9" i="2"/>
  <c r="AC90" i="2"/>
  <c r="AC392" i="2"/>
  <c r="AC83" i="2"/>
  <c r="AC359" i="2"/>
  <c r="AC330" i="2"/>
  <c r="AC63" i="2"/>
  <c r="AC715" i="2"/>
  <c r="AC431" i="2"/>
  <c r="AC587" i="2"/>
  <c r="AC403" i="2"/>
  <c r="AC355" i="2"/>
  <c r="AC572" i="2"/>
  <c r="AC272" i="2"/>
  <c r="AC182" i="2"/>
  <c r="AC360" i="2"/>
  <c r="AC595" i="2"/>
  <c r="AC484" i="2"/>
  <c r="AC224" i="2"/>
  <c r="AC22" i="2"/>
  <c r="AC335" i="2"/>
  <c r="AC454" i="2"/>
  <c r="AC682" i="2"/>
  <c r="AC398" i="2"/>
  <c r="AC378" i="2"/>
  <c r="AC597" i="2"/>
  <c r="AC367" i="2"/>
  <c r="AC300" i="2"/>
  <c r="AC525" i="2"/>
  <c r="AC457" i="2"/>
  <c r="AC442" i="2"/>
  <c r="AC210" i="2"/>
  <c r="AC391" i="2"/>
  <c r="AC97" i="2"/>
  <c r="AC196" i="2"/>
  <c r="AC3" i="2"/>
  <c r="AC603" i="2"/>
  <c r="AC70" i="2"/>
  <c r="AC311" i="2"/>
  <c r="AC52" i="2"/>
  <c r="AC458" i="2"/>
  <c r="AC287" i="2"/>
  <c r="AC134" i="2"/>
  <c r="AC494" i="2"/>
  <c r="AC573" i="2"/>
  <c r="AC82" i="2"/>
  <c r="AC254" i="2"/>
  <c r="AC545" i="2"/>
  <c r="AC127" i="2"/>
  <c r="AC559" i="2"/>
  <c r="AC681" i="2"/>
  <c r="AC432" i="2"/>
  <c r="AC528" i="2"/>
  <c r="AC370" i="2"/>
  <c r="AC250" i="2"/>
  <c r="AC397" i="2"/>
  <c r="AC57" i="2"/>
  <c r="AC564" i="2"/>
  <c r="AC191" i="2"/>
  <c r="AC185" i="2"/>
  <c r="AC526" i="2"/>
  <c r="AC163" i="2"/>
  <c r="AC88" i="2"/>
  <c r="AC157" i="2"/>
  <c r="AC271" i="2"/>
  <c r="AC346" i="2"/>
  <c r="AC244" i="2"/>
  <c r="AC302" i="2"/>
  <c r="AC304" i="2"/>
  <c r="AC443" i="2"/>
  <c r="AC129" i="2"/>
  <c r="AC106" i="2"/>
  <c r="AC415" i="2"/>
  <c r="AC539" i="2"/>
  <c r="AC209" i="2"/>
  <c r="AC586" i="2"/>
  <c r="AC675" i="2"/>
  <c r="AC354" i="2"/>
  <c r="AC251" i="2"/>
  <c r="AC32" i="2"/>
  <c r="AC7" i="2"/>
  <c r="AC158" i="2"/>
  <c r="AC258" i="2"/>
  <c r="AC512" i="2"/>
  <c r="AC342" i="2"/>
  <c r="AC265" i="2"/>
  <c r="AC356" i="2"/>
  <c r="AC165" i="2"/>
  <c r="AC574" i="2"/>
  <c r="AC119" i="2"/>
  <c r="AC546" i="2"/>
  <c r="AC298" i="2"/>
  <c r="AC231" i="2"/>
  <c r="AC228" i="2"/>
  <c r="AC26" i="2"/>
  <c r="AC34" i="2"/>
  <c r="AC719" i="2"/>
  <c r="AC289" i="2"/>
  <c r="AC195" i="2"/>
  <c r="AC150" i="2"/>
  <c r="AC394" i="2"/>
  <c r="AC78" i="2"/>
  <c r="AC144" i="2"/>
  <c r="AC10" i="2"/>
  <c r="AC383" i="2"/>
  <c r="AC146" i="2"/>
  <c r="AC76" i="2"/>
  <c r="AC243" i="2"/>
  <c r="AC702" i="2"/>
  <c r="AC99" i="2"/>
  <c r="AC596" i="2"/>
  <c r="AC530" i="2"/>
  <c r="AC176" i="2"/>
  <c r="AC344" i="2"/>
  <c r="AC296" i="2"/>
  <c r="AC684" i="2"/>
  <c r="AC20" i="2"/>
  <c r="AC659" i="2"/>
  <c r="AC15" i="2"/>
  <c r="AC60" i="2"/>
  <c r="AC245" i="2"/>
  <c r="AC579" i="2"/>
  <c r="AC670" i="2"/>
  <c r="AC6" i="2"/>
  <c r="AC160" i="2"/>
  <c r="AC67" i="2"/>
  <c r="AC585" i="2"/>
  <c r="AC616" i="2"/>
  <c r="AC203" i="2"/>
  <c r="AC598" i="2"/>
  <c r="AC274" i="2"/>
  <c r="AC560" i="2"/>
  <c r="AC255" i="2"/>
  <c r="AC4" i="2"/>
  <c r="AC306" i="2"/>
  <c r="AC609" i="2"/>
  <c r="AC64" i="2"/>
  <c r="AC261" i="2"/>
  <c r="AC295" i="2"/>
  <c r="AC435" i="2"/>
  <c r="AC601" i="2"/>
  <c r="AC634" i="2"/>
  <c r="AC505" i="2"/>
  <c r="AC491" i="2"/>
  <c r="AC477" i="2"/>
  <c r="AC61" i="2"/>
  <c r="AC352" i="2"/>
  <c r="AC54" i="2"/>
  <c r="AC113" i="2"/>
  <c r="AC17" i="2"/>
  <c r="AC455" i="2"/>
  <c r="AC674" i="2"/>
  <c r="AC259" i="2"/>
  <c r="AC183" i="2"/>
  <c r="AC247" i="2"/>
  <c r="AC152" i="2"/>
  <c r="AC190" i="2"/>
  <c r="AC137" i="2"/>
  <c r="AC168" i="2"/>
  <c r="AC280" i="2"/>
  <c r="AC124" i="2"/>
  <c r="AC155" i="2"/>
  <c r="AC256" i="2"/>
  <c r="AC333" i="2"/>
  <c r="AC613" i="2"/>
  <c r="AC366" i="2"/>
  <c r="AC45" i="2"/>
  <c r="AC327" i="2"/>
  <c r="AC208" i="2"/>
  <c r="AC59" i="2"/>
  <c r="AC164" i="2"/>
  <c r="AC25" i="2"/>
  <c r="AC506" i="2"/>
  <c r="AC470" i="2"/>
  <c r="AC38" i="2"/>
  <c r="AC563" i="2"/>
  <c r="AC639" i="2"/>
  <c r="AC529" i="2"/>
  <c r="AC225" i="2"/>
  <c r="AC103" i="2"/>
  <c r="AC104" i="2"/>
  <c r="AC329" i="2"/>
  <c r="AC30" i="2"/>
  <c r="AC242" i="2"/>
  <c r="AC189" i="2"/>
  <c r="AC234" i="2"/>
  <c r="AC21" i="2"/>
  <c r="AC626" i="2"/>
  <c r="AC248" i="2"/>
  <c r="AC214" i="2"/>
  <c r="AC364" i="2"/>
  <c r="AC68" i="2"/>
  <c r="AC589" i="2"/>
  <c r="AC544" i="2"/>
  <c r="AC110" i="2"/>
  <c r="AC133" i="2"/>
  <c r="AC730" i="2"/>
  <c r="AC513" i="2"/>
  <c r="AC549" i="2"/>
  <c r="AC678" i="2"/>
  <c r="AC604" i="2"/>
  <c r="AC317" i="2"/>
  <c r="AC708" i="2"/>
  <c r="AC400" i="2"/>
  <c r="AC413" i="2"/>
  <c r="AC661" i="2"/>
  <c r="AC496" i="2"/>
  <c r="AC377" i="2"/>
  <c r="AC511" i="2"/>
  <c r="AC703" i="2"/>
  <c r="AC379" i="2"/>
  <c r="AC65" i="2"/>
  <c r="AC638" i="2"/>
  <c r="AC301" i="2"/>
  <c r="AC642" i="2"/>
  <c r="AC570" i="2"/>
  <c r="AC211" i="2"/>
  <c r="AC409" i="2"/>
  <c r="AC132" i="2"/>
  <c r="AC697" i="2"/>
  <c r="AC186" i="2"/>
  <c r="AC204" i="2"/>
  <c r="AC421" i="2"/>
  <c r="AC583" i="2"/>
  <c r="AC437" i="2"/>
  <c r="AC35" i="2"/>
  <c r="AC62" i="2"/>
  <c r="AC263" i="2"/>
  <c r="AC55" i="2"/>
  <c r="AC531" i="2"/>
  <c r="AC422" i="2"/>
  <c r="AC175" i="2"/>
  <c r="AC607" i="2"/>
  <c r="AC109" i="2"/>
  <c r="AC711" i="2"/>
  <c r="AC444" i="2"/>
  <c r="AC384" i="2"/>
  <c r="AC547" i="2"/>
  <c r="AC156" i="2"/>
  <c r="AC561" i="2"/>
  <c r="AC18" i="2"/>
  <c r="AC514" i="2"/>
  <c r="AC707" i="2"/>
  <c r="AC269" i="2"/>
  <c r="AC680" i="2"/>
  <c r="AC153" i="2"/>
  <c r="AC161" i="2"/>
  <c r="AC171" i="2"/>
  <c r="AC507" i="2"/>
  <c r="AC11" i="2"/>
  <c r="AC173" i="2"/>
  <c r="AC591" i="2"/>
  <c r="AC501" i="2"/>
  <c r="AC24" i="2"/>
  <c r="AC118" i="2"/>
  <c r="AC334" i="2"/>
  <c r="AC600" i="2"/>
  <c r="AC700" i="2"/>
  <c r="AC504" i="2"/>
  <c r="AC147" i="2"/>
  <c r="AC318" i="2"/>
  <c r="AC120" i="2"/>
  <c r="AC713" i="2"/>
  <c r="AC75" i="2"/>
  <c r="AC166" i="2"/>
  <c r="AC72" i="2"/>
  <c r="AC424" i="2"/>
  <c r="AC402" i="2"/>
  <c r="AC495" i="2"/>
  <c r="AC466" i="2"/>
  <c r="AC41" i="2"/>
  <c r="AC515" i="2"/>
  <c r="AC33" i="2"/>
  <c r="AC336" i="2"/>
  <c r="AC187" i="2"/>
  <c r="AC434" i="2"/>
  <c r="AC368" i="2"/>
  <c r="AC426" i="2"/>
  <c r="AC620" i="2"/>
  <c r="AC130" i="2"/>
  <c r="AC480" i="2"/>
  <c r="AC716" i="2"/>
  <c r="AC278" i="2"/>
  <c r="AC122" i="2"/>
  <c r="AC605" i="2"/>
  <c r="AC538" i="2"/>
  <c r="AC473" i="2"/>
  <c r="AC602" i="2"/>
  <c r="AC369" i="2"/>
  <c r="AC617" i="2"/>
  <c r="AC463" i="2"/>
  <c r="AC453" i="2"/>
  <c r="AC81" i="2"/>
  <c r="AC720" i="2"/>
  <c r="AC622" i="2"/>
  <c r="AC576" i="2"/>
  <c r="AC516" i="2"/>
  <c r="AC102" i="2"/>
  <c r="AC449" i="2"/>
  <c r="AC174" i="2"/>
  <c r="AC722" i="2"/>
  <c r="AC550" i="2"/>
  <c r="AC712" i="2"/>
  <c r="AC414" i="2"/>
  <c r="AC407" i="2"/>
  <c r="AC582" i="2"/>
  <c r="AC650" i="2"/>
  <c r="AC84" i="2"/>
  <c r="AC606" i="2"/>
  <c r="AC207" i="2"/>
  <c r="AC291" i="2"/>
  <c r="AC417" i="2"/>
  <c r="AC107" i="2"/>
  <c r="AC266" i="2"/>
  <c r="AC28" i="2"/>
  <c r="AC345" i="2"/>
  <c r="AC665" i="2"/>
  <c r="AC645" i="2"/>
  <c r="AC672" i="2"/>
  <c r="AC42" i="2"/>
  <c r="AC114" i="2"/>
  <c r="AC662" i="2"/>
  <c r="AC288" i="2"/>
  <c r="AC456" i="2"/>
  <c r="AC169" i="2"/>
  <c r="AC668" i="2"/>
  <c r="AC580" i="2"/>
  <c r="AC230" i="2"/>
  <c r="AC308" i="2"/>
  <c r="AC128" i="2"/>
  <c r="AC685" i="2"/>
  <c r="AC427" i="2"/>
  <c r="AC472" i="2"/>
  <c r="AC273" i="2"/>
  <c r="AC481" i="2"/>
  <c r="AC121" i="2"/>
  <c r="AC92" i="2"/>
  <c r="AC636" i="2"/>
  <c r="AC610" i="2"/>
  <c r="AC479" i="2"/>
  <c r="AC226" i="2"/>
  <c r="AC138" i="2"/>
  <c r="AC418" i="2"/>
  <c r="AC717" i="2"/>
  <c r="AC567" i="2"/>
  <c r="AC527" i="2"/>
  <c r="AC625" i="2"/>
  <c r="AC337" i="2"/>
  <c r="AC233" i="2"/>
  <c r="AC98" i="2"/>
  <c r="AC290" i="2"/>
  <c r="AC408" i="2"/>
  <c r="AC321" i="2"/>
  <c r="AC241" i="2"/>
  <c r="AC704" i="2"/>
  <c r="AC136" i="2"/>
  <c r="AC522" i="2"/>
  <c r="AC648" i="2"/>
  <c r="AC555" i="2"/>
  <c r="AC249" i="2"/>
  <c r="AC371" i="2"/>
  <c r="AC66" i="2"/>
  <c r="AC562" i="2"/>
  <c r="AC693" i="2"/>
  <c r="AC382" i="2"/>
  <c r="AC565" i="2"/>
  <c r="AC343" i="2"/>
  <c r="AC462" i="2"/>
  <c r="AC77" i="2"/>
  <c r="AC178" i="2"/>
  <c r="AC709" i="2"/>
  <c r="AC726" i="2"/>
  <c r="AC446" i="2"/>
  <c r="AC663" i="2"/>
  <c r="AC653" i="2"/>
  <c r="AC141" i="2"/>
  <c r="AC239" i="2"/>
  <c r="AC135" i="2"/>
  <c r="AC729" i="2"/>
  <c r="AC439" i="2"/>
  <c r="AC671" i="2"/>
  <c r="AC53" i="2"/>
  <c r="AC292" i="2"/>
  <c r="AC240" i="2"/>
  <c r="AC154" i="2"/>
  <c r="AC676" i="2"/>
  <c r="AC31" i="2"/>
  <c r="AC619" i="2"/>
  <c r="AC348" i="2"/>
  <c r="AC200" i="2"/>
  <c r="AC325" i="2"/>
  <c r="AC332" i="2"/>
  <c r="AC315" i="2"/>
  <c r="AC669" i="2"/>
  <c r="AC487" i="2"/>
  <c r="AC350" i="2"/>
  <c r="AC721" i="2"/>
  <c r="AC447" i="2"/>
  <c r="AC590" i="2"/>
  <c r="AC238" i="2"/>
  <c r="AC673" i="2"/>
  <c r="AC623" i="2"/>
  <c r="AC691" i="2"/>
  <c r="AC731" i="2"/>
  <c r="AC262" i="2"/>
  <c r="AC469" i="2"/>
  <c r="AC556" i="2"/>
  <c r="AC489" i="2"/>
  <c r="AC232" i="2"/>
  <c r="AC235" i="2"/>
  <c r="AC640" i="2"/>
  <c r="AC611" i="2"/>
  <c r="AC543" i="2"/>
  <c r="AC111" i="2"/>
  <c r="AC654" i="2"/>
  <c r="AC503" i="2"/>
  <c r="AC388" i="2"/>
  <c r="AC246" i="2"/>
  <c r="AC125" i="2"/>
  <c r="AC177" i="2"/>
  <c r="AC520" i="2"/>
  <c r="AC460" i="2"/>
  <c r="AC389" i="2"/>
  <c r="AC257" i="2"/>
  <c r="AC412" i="2"/>
  <c r="AC548" i="2"/>
  <c r="AC93" i="2"/>
  <c r="AC692" i="2"/>
  <c r="AC218" i="2"/>
  <c r="AC303" i="2"/>
  <c r="AC353" i="2"/>
  <c r="AC532" i="2"/>
  <c r="AC571" i="2"/>
  <c r="AC577" i="2"/>
  <c r="AC485" i="2"/>
  <c r="AC216" i="2"/>
  <c r="AC534" i="2"/>
  <c r="AC615" i="2"/>
  <c r="AC445" i="2"/>
  <c r="AC275" i="2"/>
  <c r="AC725" i="2"/>
  <c r="AC395" i="2"/>
  <c r="AC252" i="2"/>
  <c r="AC205" i="2"/>
  <c r="AC724" i="2"/>
  <c r="AC375" i="2"/>
  <c r="AC276" i="2"/>
  <c r="AC309" i="2"/>
  <c r="AC683" i="2"/>
  <c r="AC621" i="2"/>
  <c r="AC533" i="2"/>
  <c r="AC380" i="2"/>
  <c r="AC575" i="2"/>
  <c r="AC542" i="2"/>
  <c r="AC588" i="2"/>
  <c r="AC690" i="2"/>
  <c r="AC658" i="2"/>
  <c r="AC699" i="2"/>
  <c r="AC492" i="2"/>
  <c r="AC416" i="2"/>
  <c r="AC476" i="2"/>
  <c r="AC655" i="2"/>
  <c r="AC652" i="2"/>
  <c r="AC686" i="2"/>
  <c r="AC635" i="2"/>
  <c r="AC450" i="2"/>
  <c r="AC667" i="2"/>
  <c r="AC558" i="2"/>
  <c r="AC694" i="2"/>
  <c r="AC696" i="2"/>
  <c r="AC679" i="2"/>
  <c r="AC723" i="2"/>
  <c r="AC705" i="2"/>
  <c r="AC630" i="2"/>
  <c r="AC687" i="2"/>
  <c r="AC728" i="2"/>
  <c r="AC727" i="2"/>
  <c r="AC710" i="2"/>
  <c r="AC714" i="2"/>
  <c r="AC666" i="2"/>
  <c r="U637" i="2"/>
  <c r="U599" i="2"/>
  <c r="U627" i="2"/>
  <c r="U79" i="2"/>
  <c r="U381" i="2"/>
  <c r="U433" i="2"/>
  <c r="U419" i="2"/>
  <c r="U536" i="2"/>
  <c r="U411" i="2"/>
  <c r="U551" i="2"/>
  <c r="U349" i="2"/>
  <c r="U464" i="2"/>
  <c r="U159" i="2"/>
  <c r="U677" i="2"/>
  <c r="U145" i="2"/>
  <c r="U448" i="2"/>
  <c r="U47" i="2"/>
  <c r="U646" i="2"/>
  <c r="U322" i="2"/>
  <c r="U488" i="2"/>
  <c r="U465" i="2"/>
  <c r="U423" i="2"/>
  <c r="U56" i="2"/>
  <c r="U362" i="2"/>
  <c r="U592" i="2"/>
  <c r="U222" i="2"/>
  <c r="U340" i="2"/>
  <c r="U260" i="2"/>
  <c r="U584" i="2"/>
  <c r="U632" i="2"/>
  <c r="U69" i="2"/>
  <c r="U2" i="2"/>
  <c r="U651" i="2"/>
  <c r="U385" i="2"/>
  <c r="U581" i="2"/>
  <c r="U51" i="2"/>
  <c r="U197" i="2"/>
  <c r="U406" i="2"/>
  <c r="U614" i="2"/>
  <c r="U94" i="2"/>
  <c r="U351" i="2"/>
  <c r="U517" i="2"/>
  <c r="U339" i="2"/>
  <c r="U393" i="2"/>
  <c r="U86" i="2"/>
  <c r="U568" i="2"/>
  <c r="U193" i="2"/>
  <c r="U184" i="2"/>
  <c r="U217" i="2"/>
  <c r="U451" i="2"/>
  <c r="U341" i="2"/>
  <c r="U143" i="2"/>
  <c r="U80" i="2"/>
  <c r="U410" i="2"/>
  <c r="U313" i="2"/>
  <c r="U277" i="2"/>
  <c r="U399" i="2"/>
  <c r="U557" i="2"/>
  <c r="U540" i="2"/>
  <c r="U139" i="2"/>
  <c r="U229" i="2"/>
  <c r="U112" i="2"/>
  <c r="U267" i="2"/>
  <c r="U307" i="2"/>
  <c r="U500" i="2"/>
  <c r="U357" i="2"/>
  <c r="U117" i="2"/>
  <c r="U461" i="2"/>
  <c r="U58" i="2"/>
  <c r="U29" i="2"/>
  <c r="U401" i="2"/>
  <c r="U373" i="2"/>
  <c r="U283" i="2"/>
  <c r="U126" i="2"/>
  <c r="U440" i="2"/>
  <c r="U285" i="2"/>
  <c r="U361" i="2"/>
  <c r="U181" i="2"/>
  <c r="U436" i="2"/>
  <c r="U116" i="2"/>
  <c r="U628" i="2"/>
  <c r="U428" i="2"/>
  <c r="U115" i="2"/>
  <c r="U148" i="2"/>
  <c r="U376" i="2"/>
  <c r="U284" i="2"/>
  <c r="U535" i="2"/>
  <c r="U508" i="2"/>
  <c r="U219" i="2"/>
  <c r="U223" i="2"/>
  <c r="U441" i="2"/>
  <c r="U279" i="2"/>
  <c r="U695" i="2"/>
  <c r="U502" i="2"/>
  <c r="U71" i="2"/>
  <c r="U331" i="2"/>
  <c r="U310" i="2"/>
  <c r="U14" i="2"/>
  <c r="U100" i="2"/>
  <c r="U612" i="2"/>
  <c r="U167" i="2"/>
  <c r="U420" i="2"/>
  <c r="U108" i="2"/>
  <c r="U74" i="2"/>
  <c r="U95" i="2"/>
  <c r="U314" i="2"/>
  <c r="U12" i="2"/>
  <c r="U50" i="2"/>
  <c r="U312" i="2"/>
  <c r="U405" i="2"/>
  <c r="U206" i="2"/>
  <c r="U326" i="2"/>
  <c r="U264" i="2"/>
  <c r="U281" i="2"/>
  <c r="U96" i="2"/>
  <c r="U43" i="2"/>
  <c r="U553" i="2"/>
  <c r="U429" i="2"/>
  <c r="U27" i="2"/>
  <c r="U706" i="2"/>
  <c r="U524" i="2"/>
  <c r="U170" i="2"/>
  <c r="U179" i="2"/>
  <c r="U363" i="2"/>
  <c r="U101" i="2"/>
  <c r="U644" i="2"/>
  <c r="U236" i="2"/>
  <c r="U39" i="2"/>
  <c r="U386" i="2"/>
  <c r="U220" i="2"/>
  <c r="U16" i="2"/>
  <c r="U237" i="2"/>
  <c r="U664" i="2"/>
  <c r="U387" i="2"/>
  <c r="U701" i="2"/>
  <c r="U199" i="2"/>
  <c r="U688" i="2"/>
  <c r="U253" i="2"/>
  <c r="U297" i="2"/>
  <c r="U425" i="2"/>
  <c r="U188" i="2"/>
  <c r="U365" i="2"/>
  <c r="U8" i="2"/>
  <c r="U541" i="2"/>
  <c r="U347" i="2"/>
  <c r="U660" i="2"/>
  <c r="U320" i="2"/>
  <c r="U268" i="2"/>
  <c r="U718" i="2"/>
  <c r="U316" i="2"/>
  <c r="U215" i="2"/>
  <c r="U194" i="2"/>
  <c r="U474" i="2"/>
  <c r="U324" i="2"/>
  <c r="U19" i="2"/>
  <c r="U105" i="2"/>
  <c r="U201" i="2"/>
  <c r="U467" i="2"/>
  <c r="U221" i="2"/>
  <c r="U192" i="2"/>
  <c r="U396" i="2"/>
  <c r="U151" i="2"/>
  <c r="U499" i="2"/>
  <c r="U569" i="2"/>
  <c r="U305" i="2"/>
  <c r="U643" i="2"/>
  <c r="U566" i="2"/>
  <c r="U490" i="2"/>
  <c r="U578" i="2"/>
  <c r="U552" i="2"/>
  <c r="U554" i="2"/>
  <c r="U647" i="2"/>
  <c r="U518" i="2"/>
  <c r="U633" i="2"/>
  <c r="U323" i="2"/>
  <c r="U198" i="2"/>
  <c r="U608" i="2"/>
  <c r="U656" i="2"/>
  <c r="U478" i="2"/>
  <c r="U36" i="2"/>
  <c r="U486" i="2"/>
  <c r="U328" i="2"/>
  <c r="U180" i="2"/>
  <c r="U37" i="2"/>
  <c r="U202" i="2"/>
  <c r="U618" i="2"/>
  <c r="U594" i="2"/>
  <c r="U293" i="2"/>
  <c r="U131" i="2"/>
  <c r="U498" i="2"/>
  <c r="U319" i="2"/>
  <c r="U5" i="2"/>
  <c r="U123" i="2"/>
  <c r="U85" i="2"/>
  <c r="U48" i="2"/>
  <c r="U140" i="2"/>
  <c r="U497" i="2"/>
  <c r="U213" i="2"/>
  <c r="U649" i="2"/>
  <c r="U629" i="2"/>
  <c r="U23" i="2"/>
  <c r="U537" i="2"/>
  <c r="U641" i="2"/>
  <c r="U282" i="2"/>
  <c r="U657" i="2"/>
  <c r="U294" i="2"/>
  <c r="U299" i="2"/>
  <c r="U46" i="2"/>
  <c r="U87" i="2"/>
  <c r="U483" i="2"/>
  <c r="U44" i="2"/>
  <c r="U438" i="2"/>
  <c r="U482" i="2"/>
  <c r="U624" i="2"/>
  <c r="U149" i="2"/>
  <c r="U519" i="2"/>
  <c r="U142" i="2"/>
  <c r="U475" i="2"/>
  <c r="U471" i="2"/>
  <c r="U452" i="2"/>
  <c r="U73" i="2"/>
  <c r="U493" i="2"/>
  <c r="U430" i="2"/>
  <c r="U523" i="2"/>
  <c r="U172" i="2"/>
  <c r="U227" i="2"/>
  <c r="U270" i="2"/>
  <c r="U13" i="2"/>
  <c r="U338" i="2"/>
  <c r="U162" i="2"/>
  <c r="U212" i="2"/>
  <c r="U89" i="2"/>
  <c r="U49" i="2"/>
  <c r="U459" i="2"/>
  <c r="U698" i="2"/>
  <c r="U593" i="2"/>
  <c r="U468" i="2"/>
  <c r="U521" i="2"/>
  <c r="U509" i="2"/>
  <c r="U631" i="2"/>
  <c r="U390" i="2"/>
  <c r="U358" i="2"/>
  <c r="U510" i="2"/>
  <c r="U40" i="2"/>
  <c r="U374" i="2"/>
  <c r="U372" i="2"/>
  <c r="U404" i="2"/>
  <c r="U689" i="2"/>
  <c r="U286" i="2"/>
  <c r="U91" i="2"/>
  <c r="U9" i="2"/>
  <c r="U90" i="2"/>
  <c r="U392" i="2"/>
  <c r="U83" i="2"/>
  <c r="U359" i="2"/>
  <c r="U330" i="2"/>
  <c r="U63" i="2"/>
  <c r="U715" i="2"/>
  <c r="U431" i="2"/>
  <c r="U587" i="2"/>
  <c r="U403" i="2"/>
  <c r="U355" i="2"/>
  <c r="U572" i="2"/>
  <c r="U272" i="2"/>
  <c r="U182" i="2"/>
  <c r="U360" i="2"/>
  <c r="U595" i="2"/>
  <c r="U484" i="2"/>
  <c r="U224" i="2"/>
  <c r="U22" i="2"/>
  <c r="U335" i="2"/>
  <c r="U454" i="2"/>
  <c r="U682" i="2"/>
  <c r="U398" i="2"/>
  <c r="U378" i="2"/>
  <c r="U597" i="2"/>
  <c r="U367" i="2"/>
  <c r="U300" i="2"/>
  <c r="U525" i="2"/>
  <c r="U457" i="2"/>
  <c r="U442" i="2"/>
  <c r="U210" i="2"/>
  <c r="U391" i="2"/>
  <c r="U97" i="2"/>
  <c r="U196" i="2"/>
  <c r="U3" i="2"/>
  <c r="U603" i="2"/>
  <c r="U70" i="2"/>
  <c r="U311" i="2"/>
  <c r="U52" i="2"/>
  <c r="U458" i="2"/>
  <c r="U287" i="2"/>
  <c r="U134" i="2"/>
  <c r="U494" i="2"/>
  <c r="U573" i="2"/>
  <c r="U82" i="2"/>
  <c r="U254" i="2"/>
  <c r="U545" i="2"/>
  <c r="U127" i="2"/>
  <c r="U559" i="2"/>
  <c r="U681" i="2"/>
  <c r="U432" i="2"/>
  <c r="U528" i="2"/>
  <c r="U370" i="2"/>
  <c r="U250" i="2"/>
  <c r="U397" i="2"/>
  <c r="U57" i="2"/>
  <c r="U564" i="2"/>
  <c r="U191" i="2"/>
  <c r="U185" i="2"/>
  <c r="U526" i="2"/>
  <c r="U163" i="2"/>
  <c r="U88" i="2"/>
  <c r="U157" i="2"/>
  <c r="U271" i="2"/>
  <c r="U346" i="2"/>
  <c r="U244" i="2"/>
  <c r="U302" i="2"/>
  <c r="U304" i="2"/>
  <c r="U443" i="2"/>
  <c r="U129" i="2"/>
  <c r="U106" i="2"/>
  <c r="U415" i="2"/>
  <c r="U539" i="2"/>
  <c r="U209" i="2"/>
  <c r="U586" i="2"/>
  <c r="U675" i="2"/>
  <c r="U354" i="2"/>
  <c r="U251" i="2"/>
  <c r="U32" i="2"/>
  <c r="U7" i="2"/>
  <c r="U158" i="2"/>
  <c r="U258" i="2"/>
  <c r="U512" i="2"/>
  <c r="U342" i="2"/>
  <c r="U265" i="2"/>
  <c r="U356" i="2"/>
  <c r="U165" i="2"/>
  <c r="U574" i="2"/>
  <c r="U119" i="2"/>
  <c r="U546" i="2"/>
  <c r="U298" i="2"/>
  <c r="U231" i="2"/>
  <c r="U228" i="2"/>
  <c r="U26" i="2"/>
  <c r="U34" i="2"/>
  <c r="U719" i="2"/>
  <c r="U289" i="2"/>
  <c r="U195" i="2"/>
  <c r="U150" i="2"/>
  <c r="U394" i="2"/>
  <c r="U78" i="2"/>
  <c r="U144" i="2"/>
  <c r="U10" i="2"/>
  <c r="U383" i="2"/>
  <c r="U146" i="2"/>
  <c r="U76" i="2"/>
  <c r="U243" i="2"/>
  <c r="U702" i="2"/>
  <c r="U99" i="2"/>
  <c r="U596" i="2"/>
  <c r="U530" i="2"/>
  <c r="U176" i="2"/>
  <c r="U344" i="2"/>
  <c r="U296" i="2"/>
  <c r="U684" i="2"/>
  <c r="U20" i="2"/>
  <c r="U659" i="2"/>
  <c r="U15" i="2"/>
  <c r="U60" i="2"/>
  <c r="U245" i="2"/>
  <c r="U579" i="2"/>
  <c r="U670" i="2"/>
  <c r="U6" i="2"/>
  <c r="U160" i="2"/>
  <c r="U67" i="2"/>
  <c r="U585" i="2"/>
  <c r="U616" i="2"/>
  <c r="U203" i="2"/>
  <c r="U598" i="2"/>
  <c r="U274" i="2"/>
  <c r="U560" i="2"/>
  <c r="U255" i="2"/>
  <c r="U4" i="2"/>
  <c r="U306" i="2"/>
  <c r="U609" i="2"/>
  <c r="U64" i="2"/>
  <c r="U261" i="2"/>
  <c r="U295" i="2"/>
  <c r="U435" i="2"/>
  <c r="U601" i="2"/>
  <c r="U634" i="2"/>
  <c r="U505" i="2"/>
  <c r="U491" i="2"/>
  <c r="U477" i="2"/>
  <c r="U61" i="2"/>
  <c r="U352" i="2"/>
  <c r="U54" i="2"/>
  <c r="U113" i="2"/>
  <c r="U17" i="2"/>
  <c r="U455" i="2"/>
  <c r="U674" i="2"/>
  <c r="U259" i="2"/>
  <c r="U183" i="2"/>
  <c r="U247" i="2"/>
  <c r="U152" i="2"/>
  <c r="U190" i="2"/>
  <c r="U137" i="2"/>
  <c r="U168" i="2"/>
  <c r="U280" i="2"/>
  <c r="U124" i="2"/>
  <c r="U155" i="2"/>
  <c r="U256" i="2"/>
  <c r="U333" i="2"/>
  <c r="U613" i="2"/>
  <c r="U366" i="2"/>
  <c r="U45" i="2"/>
  <c r="U327" i="2"/>
  <c r="U208" i="2"/>
  <c r="U59" i="2"/>
  <c r="U164" i="2"/>
  <c r="U25" i="2"/>
  <c r="U506" i="2"/>
  <c r="U470" i="2"/>
  <c r="U38" i="2"/>
  <c r="U563" i="2"/>
  <c r="U639" i="2"/>
  <c r="U529" i="2"/>
  <c r="U225" i="2"/>
  <c r="U103" i="2"/>
  <c r="U104" i="2"/>
  <c r="U329" i="2"/>
  <c r="U30" i="2"/>
  <c r="U242" i="2"/>
  <c r="U189" i="2"/>
  <c r="U234" i="2"/>
  <c r="U21" i="2"/>
  <c r="U626" i="2"/>
  <c r="U248" i="2"/>
  <c r="U214" i="2"/>
  <c r="U364" i="2"/>
  <c r="U68" i="2"/>
  <c r="U589" i="2"/>
  <c r="U544" i="2"/>
  <c r="U110" i="2"/>
  <c r="U133" i="2"/>
  <c r="U730" i="2"/>
  <c r="U513" i="2"/>
  <c r="U549" i="2"/>
  <c r="U678" i="2"/>
  <c r="U604" i="2"/>
  <c r="U317" i="2"/>
  <c r="U708" i="2"/>
  <c r="U400" i="2"/>
  <c r="U413" i="2"/>
  <c r="U661" i="2"/>
  <c r="U496" i="2"/>
  <c r="U377" i="2"/>
  <c r="U511" i="2"/>
  <c r="U703" i="2"/>
  <c r="U379" i="2"/>
  <c r="U65" i="2"/>
  <c r="U638" i="2"/>
  <c r="U301" i="2"/>
  <c r="U642" i="2"/>
  <c r="U570" i="2"/>
  <c r="U211" i="2"/>
  <c r="U409" i="2"/>
  <c r="U132" i="2"/>
  <c r="U697" i="2"/>
  <c r="U186" i="2"/>
  <c r="U204" i="2"/>
  <c r="U421" i="2"/>
  <c r="U583" i="2"/>
  <c r="U437" i="2"/>
  <c r="U35" i="2"/>
  <c r="U62" i="2"/>
  <c r="U263" i="2"/>
  <c r="U55" i="2"/>
  <c r="U531" i="2"/>
  <c r="U422" i="2"/>
  <c r="U175" i="2"/>
  <c r="U607" i="2"/>
  <c r="U109" i="2"/>
  <c r="U711" i="2"/>
  <c r="U444" i="2"/>
  <c r="U384" i="2"/>
  <c r="U547" i="2"/>
  <c r="U156" i="2"/>
  <c r="U561" i="2"/>
  <c r="U18" i="2"/>
  <c r="U514" i="2"/>
  <c r="U707" i="2"/>
  <c r="U269" i="2"/>
  <c r="U680" i="2"/>
  <c r="U153" i="2"/>
  <c r="U161" i="2"/>
  <c r="U171" i="2"/>
  <c r="U507" i="2"/>
  <c r="U11" i="2"/>
  <c r="U173" i="2"/>
  <c r="U591" i="2"/>
  <c r="U501" i="2"/>
  <c r="U24" i="2"/>
  <c r="U118" i="2"/>
  <c r="U334" i="2"/>
  <c r="U600" i="2"/>
  <c r="U700" i="2"/>
  <c r="U504" i="2"/>
  <c r="U147" i="2"/>
  <c r="U318" i="2"/>
  <c r="U120" i="2"/>
  <c r="U713" i="2"/>
  <c r="U75" i="2"/>
  <c r="U166" i="2"/>
  <c r="U72" i="2"/>
  <c r="U424" i="2"/>
  <c r="U402" i="2"/>
  <c r="U495" i="2"/>
  <c r="U466" i="2"/>
  <c r="U41" i="2"/>
  <c r="U515" i="2"/>
  <c r="U33" i="2"/>
  <c r="U336" i="2"/>
  <c r="U187" i="2"/>
  <c r="U434" i="2"/>
  <c r="U368" i="2"/>
  <c r="U426" i="2"/>
  <c r="U620" i="2"/>
  <c r="U130" i="2"/>
  <c r="U480" i="2"/>
  <c r="U716" i="2"/>
  <c r="U278" i="2"/>
  <c r="U122" i="2"/>
  <c r="U605" i="2"/>
  <c r="U538" i="2"/>
  <c r="U473" i="2"/>
  <c r="U602" i="2"/>
  <c r="U369" i="2"/>
  <c r="U617" i="2"/>
  <c r="U463" i="2"/>
  <c r="U453" i="2"/>
  <c r="U81" i="2"/>
  <c r="U720" i="2"/>
  <c r="U622" i="2"/>
  <c r="U576" i="2"/>
  <c r="U516" i="2"/>
  <c r="U102" i="2"/>
  <c r="U449" i="2"/>
  <c r="U174" i="2"/>
  <c r="U722" i="2"/>
  <c r="U550" i="2"/>
  <c r="U712" i="2"/>
  <c r="U414" i="2"/>
  <c r="U407" i="2"/>
  <c r="U582" i="2"/>
  <c r="U650" i="2"/>
  <c r="U84" i="2"/>
  <c r="U606" i="2"/>
  <c r="U207" i="2"/>
  <c r="U291" i="2"/>
  <c r="U417" i="2"/>
  <c r="U107" i="2"/>
  <c r="U266" i="2"/>
  <c r="U28" i="2"/>
  <c r="U345" i="2"/>
  <c r="U665" i="2"/>
  <c r="U645" i="2"/>
  <c r="U672" i="2"/>
  <c r="U42" i="2"/>
  <c r="U114" i="2"/>
  <c r="U662" i="2"/>
  <c r="U288" i="2"/>
  <c r="U456" i="2"/>
  <c r="U169" i="2"/>
  <c r="U668" i="2"/>
  <c r="U580" i="2"/>
  <c r="U230" i="2"/>
  <c r="U308" i="2"/>
  <c r="U128" i="2"/>
  <c r="U685" i="2"/>
  <c r="U427" i="2"/>
  <c r="U472" i="2"/>
  <c r="U273" i="2"/>
  <c r="U481" i="2"/>
  <c r="U121" i="2"/>
  <c r="U92" i="2"/>
  <c r="U636" i="2"/>
  <c r="U610" i="2"/>
  <c r="U479" i="2"/>
  <c r="U226" i="2"/>
  <c r="U138" i="2"/>
  <c r="U418" i="2"/>
  <c r="U717" i="2"/>
  <c r="U567" i="2"/>
  <c r="U527" i="2"/>
  <c r="U625" i="2"/>
  <c r="U337" i="2"/>
  <c r="U233" i="2"/>
  <c r="U98" i="2"/>
  <c r="U290" i="2"/>
  <c r="U408" i="2"/>
  <c r="U321" i="2"/>
  <c r="U241" i="2"/>
  <c r="U704" i="2"/>
  <c r="U136" i="2"/>
  <c r="U522" i="2"/>
  <c r="U648" i="2"/>
  <c r="U555" i="2"/>
  <c r="U249" i="2"/>
  <c r="U371" i="2"/>
  <c r="U66" i="2"/>
  <c r="U562" i="2"/>
  <c r="U693" i="2"/>
  <c r="U382" i="2"/>
  <c r="U565" i="2"/>
  <c r="U343" i="2"/>
  <c r="U462" i="2"/>
  <c r="U77" i="2"/>
  <c r="U178" i="2"/>
  <c r="U709" i="2"/>
  <c r="U726" i="2"/>
  <c r="U446" i="2"/>
  <c r="U663" i="2"/>
  <c r="U653" i="2"/>
  <c r="U141" i="2"/>
  <c r="U239" i="2"/>
  <c r="U135" i="2"/>
  <c r="U729" i="2"/>
  <c r="U439" i="2"/>
  <c r="U671" i="2"/>
  <c r="U53" i="2"/>
  <c r="U292" i="2"/>
  <c r="U240" i="2"/>
  <c r="U154" i="2"/>
  <c r="U676" i="2"/>
  <c r="U31" i="2"/>
  <c r="U619" i="2"/>
  <c r="U348" i="2"/>
  <c r="U200" i="2"/>
  <c r="U325" i="2"/>
  <c r="U332" i="2"/>
  <c r="U315" i="2"/>
  <c r="U669" i="2"/>
  <c r="U487" i="2"/>
  <c r="U350" i="2"/>
  <c r="U721" i="2"/>
  <c r="U447" i="2"/>
  <c r="U590" i="2"/>
  <c r="U238" i="2"/>
  <c r="U673" i="2"/>
  <c r="U623" i="2"/>
  <c r="U691" i="2"/>
  <c r="U731" i="2"/>
  <c r="U262" i="2"/>
  <c r="U469" i="2"/>
  <c r="U556" i="2"/>
  <c r="U489" i="2"/>
  <c r="U232" i="2"/>
  <c r="U235" i="2"/>
  <c r="U640" i="2"/>
  <c r="U611" i="2"/>
  <c r="U543" i="2"/>
  <c r="U111" i="2"/>
  <c r="U654" i="2"/>
  <c r="U503" i="2"/>
  <c r="U388" i="2"/>
  <c r="U246" i="2"/>
  <c r="U125" i="2"/>
  <c r="U177" i="2"/>
  <c r="U520" i="2"/>
  <c r="U460" i="2"/>
  <c r="U389" i="2"/>
  <c r="U257" i="2"/>
  <c r="U412" i="2"/>
  <c r="U548" i="2"/>
  <c r="U93" i="2"/>
  <c r="U692" i="2"/>
  <c r="U218" i="2"/>
  <c r="U303" i="2"/>
  <c r="U353" i="2"/>
  <c r="U532" i="2"/>
  <c r="U571" i="2"/>
  <c r="U577" i="2"/>
  <c r="U485" i="2"/>
  <c r="U216" i="2"/>
  <c r="U534" i="2"/>
  <c r="U615" i="2"/>
  <c r="U445" i="2"/>
  <c r="U275" i="2"/>
  <c r="U725" i="2"/>
  <c r="U395" i="2"/>
  <c r="U252" i="2"/>
  <c r="U205" i="2"/>
  <c r="U724" i="2"/>
  <c r="U375" i="2"/>
  <c r="U276" i="2"/>
  <c r="U309" i="2"/>
  <c r="U683" i="2"/>
  <c r="U621" i="2"/>
  <c r="U533" i="2"/>
  <c r="U380" i="2"/>
  <c r="U575" i="2"/>
  <c r="U542" i="2"/>
  <c r="U588" i="2"/>
  <c r="U690" i="2"/>
  <c r="U658" i="2"/>
  <c r="U699" i="2"/>
  <c r="U492" i="2"/>
  <c r="U416" i="2"/>
  <c r="U476" i="2"/>
  <c r="U655" i="2"/>
  <c r="U652" i="2"/>
  <c r="U686" i="2"/>
  <c r="U635" i="2"/>
  <c r="U450" i="2"/>
  <c r="U667" i="2"/>
  <c r="U558" i="2"/>
  <c r="U694" i="2"/>
  <c r="U696" i="2"/>
  <c r="U679" i="2"/>
  <c r="U723" i="2"/>
  <c r="U705" i="2"/>
  <c r="U630" i="2"/>
  <c r="U687" i="2"/>
  <c r="U728" i="2"/>
  <c r="U727" i="2"/>
  <c r="U710" i="2"/>
  <c r="U714" i="2"/>
  <c r="U666" i="2"/>
  <c r="T637" i="2"/>
  <c r="T599" i="2"/>
  <c r="T627" i="2"/>
  <c r="T79" i="2"/>
  <c r="T381" i="2"/>
  <c r="T433" i="2"/>
  <c r="T419" i="2"/>
  <c r="T536" i="2"/>
  <c r="T411" i="2"/>
  <c r="T551" i="2"/>
  <c r="T349" i="2"/>
  <c r="T464" i="2"/>
  <c r="T159" i="2"/>
  <c r="T677" i="2"/>
  <c r="T145" i="2"/>
  <c r="T448" i="2"/>
  <c r="T47" i="2"/>
  <c r="T646" i="2"/>
  <c r="T322" i="2"/>
  <c r="T488" i="2"/>
  <c r="T465" i="2"/>
  <c r="T423" i="2"/>
  <c r="T56" i="2"/>
  <c r="T362" i="2"/>
  <c r="T592" i="2"/>
  <c r="T222" i="2"/>
  <c r="T340" i="2"/>
  <c r="T260" i="2"/>
  <c r="T584" i="2"/>
  <c r="T632" i="2"/>
  <c r="T69" i="2"/>
  <c r="T2" i="2"/>
  <c r="T651" i="2"/>
  <c r="T385" i="2"/>
  <c r="T581" i="2"/>
  <c r="T51" i="2"/>
  <c r="T197" i="2"/>
  <c r="T406" i="2"/>
  <c r="T614" i="2"/>
  <c r="T94" i="2"/>
  <c r="T351" i="2"/>
  <c r="T517" i="2"/>
  <c r="T339" i="2"/>
  <c r="T393" i="2"/>
  <c r="T86" i="2"/>
  <c r="T568" i="2"/>
  <c r="T193" i="2"/>
  <c r="T184" i="2"/>
  <c r="T217" i="2"/>
  <c r="T451" i="2"/>
  <c r="T341" i="2"/>
  <c r="T143" i="2"/>
  <c r="T80" i="2"/>
  <c r="T410" i="2"/>
  <c r="T313" i="2"/>
  <c r="T277" i="2"/>
  <c r="T399" i="2"/>
  <c r="T557" i="2"/>
  <c r="T540" i="2"/>
  <c r="T139" i="2"/>
  <c r="T229" i="2"/>
  <c r="T112" i="2"/>
  <c r="T267" i="2"/>
  <c r="T307" i="2"/>
  <c r="T500" i="2"/>
  <c r="T357" i="2"/>
  <c r="T117" i="2"/>
  <c r="T461" i="2"/>
  <c r="T58" i="2"/>
  <c r="T29" i="2"/>
  <c r="T401" i="2"/>
  <c r="T373" i="2"/>
  <c r="T283" i="2"/>
  <c r="T126" i="2"/>
  <c r="T440" i="2"/>
  <c r="T285" i="2"/>
  <c r="T361" i="2"/>
  <c r="T181" i="2"/>
  <c r="T436" i="2"/>
  <c r="T116" i="2"/>
  <c r="T628" i="2"/>
  <c r="T428" i="2"/>
  <c r="T115" i="2"/>
  <c r="T148" i="2"/>
  <c r="T376" i="2"/>
  <c r="T284" i="2"/>
  <c r="T535" i="2"/>
  <c r="T508" i="2"/>
  <c r="T219" i="2"/>
  <c r="T223" i="2"/>
  <c r="T441" i="2"/>
  <c r="T279" i="2"/>
  <c r="T695" i="2"/>
  <c r="T502" i="2"/>
  <c r="T71" i="2"/>
  <c r="T331" i="2"/>
  <c r="T310" i="2"/>
  <c r="T14" i="2"/>
  <c r="T100" i="2"/>
  <c r="T612" i="2"/>
  <c r="T167" i="2"/>
  <c r="T420" i="2"/>
  <c r="T108" i="2"/>
  <c r="T74" i="2"/>
  <c r="T95" i="2"/>
  <c r="T314" i="2"/>
  <c r="T12" i="2"/>
  <c r="T50" i="2"/>
  <c r="T312" i="2"/>
  <c r="T405" i="2"/>
  <c r="T206" i="2"/>
  <c r="T326" i="2"/>
  <c r="T264" i="2"/>
  <c r="T281" i="2"/>
  <c r="T96" i="2"/>
  <c r="T43" i="2"/>
  <c r="T553" i="2"/>
  <c r="T429" i="2"/>
  <c r="T27" i="2"/>
  <c r="T706" i="2"/>
  <c r="T524" i="2"/>
  <c r="T170" i="2"/>
  <c r="T179" i="2"/>
  <c r="T363" i="2"/>
  <c r="T101" i="2"/>
  <c r="T644" i="2"/>
  <c r="T236" i="2"/>
  <c r="T39" i="2"/>
  <c r="T386" i="2"/>
  <c r="T220" i="2"/>
  <c r="T16" i="2"/>
  <c r="T237" i="2"/>
  <c r="T664" i="2"/>
  <c r="T387" i="2"/>
  <c r="T701" i="2"/>
  <c r="T199" i="2"/>
  <c r="T688" i="2"/>
  <c r="T253" i="2"/>
  <c r="T297" i="2"/>
  <c r="T425" i="2"/>
  <c r="T188" i="2"/>
  <c r="T365" i="2"/>
  <c r="T8" i="2"/>
  <c r="T541" i="2"/>
  <c r="T347" i="2"/>
  <c r="T660" i="2"/>
  <c r="T320" i="2"/>
  <c r="T268" i="2"/>
  <c r="T718" i="2"/>
  <c r="T316" i="2"/>
  <c r="T215" i="2"/>
  <c r="T194" i="2"/>
  <c r="T474" i="2"/>
  <c r="T324" i="2"/>
  <c r="T19" i="2"/>
  <c r="T105" i="2"/>
  <c r="T201" i="2"/>
  <c r="T467" i="2"/>
  <c r="T221" i="2"/>
  <c r="T192" i="2"/>
  <c r="T396" i="2"/>
  <c r="T151" i="2"/>
  <c r="T499" i="2"/>
  <c r="T569" i="2"/>
  <c r="T305" i="2"/>
  <c r="T643" i="2"/>
  <c r="T566" i="2"/>
  <c r="T490" i="2"/>
  <c r="T578" i="2"/>
  <c r="T552" i="2"/>
  <c r="T554" i="2"/>
  <c r="T647" i="2"/>
  <c r="T518" i="2"/>
  <c r="T633" i="2"/>
  <c r="T323" i="2"/>
  <c r="T198" i="2"/>
  <c r="T608" i="2"/>
  <c r="T656" i="2"/>
  <c r="T478" i="2"/>
  <c r="T36" i="2"/>
  <c r="T486" i="2"/>
  <c r="T328" i="2"/>
  <c r="T180" i="2"/>
  <c r="T37" i="2"/>
  <c r="T202" i="2"/>
  <c r="T618" i="2"/>
  <c r="T594" i="2"/>
  <c r="T293" i="2"/>
  <c r="T131" i="2"/>
  <c r="T498" i="2"/>
  <c r="T319" i="2"/>
  <c r="T5" i="2"/>
  <c r="T123" i="2"/>
  <c r="T85" i="2"/>
  <c r="T48" i="2"/>
  <c r="T140" i="2"/>
  <c r="T497" i="2"/>
  <c r="T213" i="2"/>
  <c r="T649" i="2"/>
  <c r="T629" i="2"/>
  <c r="T23" i="2"/>
  <c r="T537" i="2"/>
  <c r="T641" i="2"/>
  <c r="T282" i="2"/>
  <c r="T657" i="2"/>
  <c r="T294" i="2"/>
  <c r="T299" i="2"/>
  <c r="T46" i="2"/>
  <c r="T87" i="2"/>
  <c r="T483" i="2"/>
  <c r="T44" i="2"/>
  <c r="T438" i="2"/>
  <c r="T482" i="2"/>
  <c r="T624" i="2"/>
  <c r="T149" i="2"/>
  <c r="T519" i="2"/>
  <c r="T142" i="2"/>
  <c r="T475" i="2"/>
  <c r="T471" i="2"/>
  <c r="T452" i="2"/>
  <c r="T73" i="2"/>
  <c r="T493" i="2"/>
  <c r="T430" i="2"/>
  <c r="T523" i="2"/>
  <c r="T172" i="2"/>
  <c r="T227" i="2"/>
  <c r="T270" i="2"/>
  <c r="T13" i="2"/>
  <c r="T338" i="2"/>
  <c r="T162" i="2"/>
  <c r="T212" i="2"/>
  <c r="T89" i="2"/>
  <c r="T49" i="2"/>
  <c r="T459" i="2"/>
  <c r="T698" i="2"/>
  <c r="T593" i="2"/>
  <c r="T468" i="2"/>
  <c r="T521" i="2"/>
  <c r="T509" i="2"/>
  <c r="T631" i="2"/>
  <c r="T390" i="2"/>
  <c r="T358" i="2"/>
  <c r="T510" i="2"/>
  <c r="T40" i="2"/>
  <c r="T374" i="2"/>
  <c r="T372" i="2"/>
  <c r="T404" i="2"/>
  <c r="T689" i="2"/>
  <c r="T286" i="2"/>
  <c r="T91" i="2"/>
  <c r="T9" i="2"/>
  <c r="T90" i="2"/>
  <c r="T392" i="2"/>
  <c r="T83" i="2"/>
  <c r="T359" i="2"/>
  <c r="T330" i="2"/>
  <c r="T63" i="2"/>
  <c r="T715" i="2"/>
  <c r="T431" i="2"/>
  <c r="T587" i="2"/>
  <c r="T403" i="2"/>
  <c r="T355" i="2"/>
  <c r="T572" i="2"/>
  <c r="T272" i="2"/>
  <c r="T182" i="2"/>
  <c r="T360" i="2"/>
  <c r="T595" i="2"/>
  <c r="T484" i="2"/>
  <c r="T224" i="2"/>
  <c r="T22" i="2"/>
  <c r="T335" i="2"/>
  <c r="T454" i="2"/>
  <c r="T682" i="2"/>
  <c r="T398" i="2"/>
  <c r="T378" i="2"/>
  <c r="T597" i="2"/>
  <c r="T367" i="2"/>
  <c r="T300" i="2"/>
  <c r="T525" i="2"/>
  <c r="T457" i="2"/>
  <c r="T442" i="2"/>
  <c r="T210" i="2"/>
  <c r="T391" i="2"/>
  <c r="T97" i="2"/>
  <c r="T196" i="2"/>
  <c r="T3" i="2"/>
  <c r="T603" i="2"/>
  <c r="T70" i="2"/>
  <c r="T311" i="2"/>
  <c r="T52" i="2"/>
  <c r="T458" i="2"/>
  <c r="T287" i="2"/>
  <c r="T134" i="2"/>
  <c r="T494" i="2"/>
  <c r="T573" i="2"/>
  <c r="T82" i="2"/>
  <c r="T254" i="2"/>
  <c r="T545" i="2"/>
  <c r="T127" i="2"/>
  <c r="T559" i="2"/>
  <c r="T681" i="2"/>
  <c r="T432" i="2"/>
  <c r="T528" i="2"/>
  <c r="T370" i="2"/>
  <c r="T250" i="2"/>
  <c r="T397" i="2"/>
  <c r="T57" i="2"/>
  <c r="T564" i="2"/>
  <c r="T191" i="2"/>
  <c r="T185" i="2"/>
  <c r="T526" i="2"/>
  <c r="T163" i="2"/>
  <c r="T88" i="2"/>
  <c r="T157" i="2"/>
  <c r="T271" i="2"/>
  <c r="T346" i="2"/>
  <c r="T244" i="2"/>
  <c r="T302" i="2"/>
  <c r="T304" i="2"/>
  <c r="T443" i="2"/>
  <c r="T129" i="2"/>
  <c r="T106" i="2"/>
  <c r="T415" i="2"/>
  <c r="T539" i="2"/>
  <c r="T209" i="2"/>
  <c r="T586" i="2"/>
  <c r="T675" i="2"/>
  <c r="T354" i="2"/>
  <c r="T251" i="2"/>
  <c r="T32" i="2"/>
  <c r="T7" i="2"/>
  <c r="T158" i="2"/>
  <c r="T258" i="2"/>
  <c r="T512" i="2"/>
  <c r="T342" i="2"/>
  <c r="T265" i="2"/>
  <c r="T356" i="2"/>
  <c r="T165" i="2"/>
  <c r="T574" i="2"/>
  <c r="T119" i="2"/>
  <c r="T546" i="2"/>
  <c r="T298" i="2"/>
  <c r="T231" i="2"/>
  <c r="T228" i="2"/>
  <c r="T26" i="2"/>
  <c r="T34" i="2"/>
  <c r="T719" i="2"/>
  <c r="T289" i="2"/>
  <c r="T195" i="2"/>
  <c r="T150" i="2"/>
  <c r="T394" i="2"/>
  <c r="T78" i="2"/>
  <c r="T144" i="2"/>
  <c r="T10" i="2"/>
  <c r="T383" i="2"/>
  <c r="T146" i="2"/>
  <c r="T76" i="2"/>
  <c r="T243" i="2"/>
  <c r="T702" i="2"/>
  <c r="T99" i="2"/>
  <c r="T596" i="2"/>
  <c r="T530" i="2"/>
  <c r="T176" i="2"/>
  <c r="T344" i="2"/>
  <c r="T296" i="2"/>
  <c r="T684" i="2"/>
  <c r="T20" i="2"/>
  <c r="T659" i="2"/>
  <c r="T15" i="2"/>
  <c r="T60" i="2"/>
  <c r="T245" i="2"/>
  <c r="T579" i="2"/>
  <c r="T670" i="2"/>
  <c r="T6" i="2"/>
  <c r="T160" i="2"/>
  <c r="T67" i="2"/>
  <c r="T585" i="2"/>
  <c r="T616" i="2"/>
  <c r="T203" i="2"/>
  <c r="T598" i="2"/>
  <c r="T274" i="2"/>
  <c r="T560" i="2"/>
  <c r="T255" i="2"/>
  <c r="T4" i="2"/>
  <c r="T306" i="2"/>
  <c r="T609" i="2"/>
  <c r="T64" i="2"/>
  <c r="T261" i="2"/>
  <c r="T295" i="2"/>
  <c r="T435" i="2"/>
  <c r="T601" i="2"/>
  <c r="T634" i="2"/>
  <c r="T505" i="2"/>
  <c r="T491" i="2"/>
  <c r="T477" i="2"/>
  <c r="T61" i="2"/>
  <c r="T352" i="2"/>
  <c r="T54" i="2"/>
  <c r="T113" i="2"/>
  <c r="T17" i="2"/>
  <c r="T455" i="2"/>
  <c r="T674" i="2"/>
  <c r="T259" i="2"/>
  <c r="T183" i="2"/>
  <c r="T247" i="2"/>
  <c r="T152" i="2"/>
  <c r="T190" i="2"/>
  <c r="T137" i="2"/>
  <c r="T168" i="2"/>
  <c r="T280" i="2"/>
  <c r="T124" i="2"/>
  <c r="T155" i="2"/>
  <c r="T256" i="2"/>
  <c r="T333" i="2"/>
  <c r="T613" i="2"/>
  <c r="T366" i="2"/>
  <c r="T45" i="2"/>
  <c r="T327" i="2"/>
  <c r="T208" i="2"/>
  <c r="T59" i="2"/>
  <c r="T164" i="2"/>
  <c r="T25" i="2"/>
  <c r="T506" i="2"/>
  <c r="T470" i="2"/>
  <c r="T38" i="2"/>
  <c r="T563" i="2"/>
  <c r="T639" i="2"/>
  <c r="T529" i="2"/>
  <c r="T225" i="2"/>
  <c r="T103" i="2"/>
  <c r="T104" i="2"/>
  <c r="T329" i="2"/>
  <c r="T30" i="2"/>
  <c r="T242" i="2"/>
  <c r="T189" i="2"/>
  <c r="T234" i="2"/>
  <c r="T21" i="2"/>
  <c r="T626" i="2"/>
  <c r="T248" i="2"/>
  <c r="T214" i="2"/>
  <c r="T364" i="2"/>
  <c r="T68" i="2"/>
  <c r="T589" i="2"/>
  <c r="T544" i="2"/>
  <c r="T110" i="2"/>
  <c r="T133" i="2"/>
  <c r="T730" i="2"/>
  <c r="T513" i="2"/>
  <c r="T549" i="2"/>
  <c r="T678" i="2"/>
  <c r="T604" i="2"/>
  <c r="T317" i="2"/>
  <c r="T708" i="2"/>
  <c r="T400" i="2"/>
  <c r="T413" i="2"/>
  <c r="T661" i="2"/>
  <c r="T496" i="2"/>
  <c r="T377" i="2"/>
  <c r="T511" i="2"/>
  <c r="T703" i="2"/>
  <c r="T379" i="2"/>
  <c r="T65" i="2"/>
  <c r="T638" i="2"/>
  <c r="T301" i="2"/>
  <c r="T642" i="2"/>
  <c r="T570" i="2"/>
  <c r="T211" i="2"/>
  <c r="T409" i="2"/>
  <c r="T132" i="2"/>
  <c r="T697" i="2"/>
  <c r="T186" i="2"/>
  <c r="T204" i="2"/>
  <c r="T421" i="2"/>
  <c r="T583" i="2"/>
  <c r="T437" i="2"/>
  <c r="T35" i="2"/>
  <c r="T62" i="2"/>
  <c r="T263" i="2"/>
  <c r="T55" i="2"/>
  <c r="T531" i="2"/>
  <c r="T422" i="2"/>
  <c r="T175" i="2"/>
  <c r="T607" i="2"/>
  <c r="T109" i="2"/>
  <c r="T711" i="2"/>
  <c r="T444" i="2"/>
  <c r="T384" i="2"/>
  <c r="T547" i="2"/>
  <c r="T156" i="2"/>
  <c r="T561" i="2"/>
  <c r="T18" i="2"/>
  <c r="T514" i="2"/>
  <c r="T707" i="2"/>
  <c r="T269" i="2"/>
  <c r="T680" i="2"/>
  <c r="T153" i="2"/>
  <c r="T161" i="2"/>
  <c r="T171" i="2"/>
  <c r="T507" i="2"/>
  <c r="T11" i="2"/>
  <c r="T173" i="2"/>
  <c r="T591" i="2"/>
  <c r="T501" i="2"/>
  <c r="T24" i="2"/>
  <c r="T118" i="2"/>
  <c r="T334" i="2"/>
  <c r="T600" i="2"/>
  <c r="T700" i="2"/>
  <c r="T504" i="2"/>
  <c r="T147" i="2"/>
  <c r="T318" i="2"/>
  <c r="T120" i="2"/>
  <c r="T713" i="2"/>
  <c r="T75" i="2"/>
  <c r="T166" i="2"/>
  <c r="T72" i="2"/>
  <c r="T424" i="2"/>
  <c r="T402" i="2"/>
  <c r="T495" i="2"/>
  <c r="T466" i="2"/>
  <c r="T41" i="2"/>
  <c r="T515" i="2"/>
  <c r="T33" i="2"/>
  <c r="T336" i="2"/>
  <c r="T187" i="2"/>
  <c r="T434" i="2"/>
  <c r="T368" i="2"/>
  <c r="T426" i="2"/>
  <c r="T620" i="2"/>
  <c r="T130" i="2"/>
  <c r="T480" i="2"/>
  <c r="T716" i="2"/>
  <c r="T278" i="2"/>
  <c r="T122" i="2"/>
  <c r="T605" i="2"/>
  <c r="T538" i="2"/>
  <c r="T473" i="2"/>
  <c r="T602" i="2"/>
  <c r="T369" i="2"/>
  <c r="T617" i="2"/>
  <c r="T463" i="2"/>
  <c r="T453" i="2"/>
  <c r="T81" i="2"/>
  <c r="T720" i="2"/>
  <c r="T622" i="2"/>
  <c r="T576" i="2"/>
  <c r="T516" i="2"/>
  <c r="T102" i="2"/>
  <c r="T449" i="2"/>
  <c r="T174" i="2"/>
  <c r="T722" i="2"/>
  <c r="T550" i="2"/>
  <c r="T712" i="2"/>
  <c r="T414" i="2"/>
  <c r="T407" i="2"/>
  <c r="T582" i="2"/>
  <c r="T650" i="2"/>
  <c r="T84" i="2"/>
  <c r="T606" i="2"/>
  <c r="T207" i="2"/>
  <c r="T291" i="2"/>
  <c r="T417" i="2"/>
  <c r="T107" i="2"/>
  <c r="T266" i="2"/>
  <c r="T28" i="2"/>
  <c r="T345" i="2"/>
  <c r="T665" i="2"/>
  <c r="T645" i="2"/>
  <c r="T672" i="2"/>
  <c r="T42" i="2"/>
  <c r="T114" i="2"/>
  <c r="T662" i="2"/>
  <c r="T288" i="2"/>
  <c r="T456" i="2"/>
  <c r="T169" i="2"/>
  <c r="T668" i="2"/>
  <c r="T580" i="2"/>
  <c r="T230" i="2"/>
  <c r="T308" i="2"/>
  <c r="T128" i="2"/>
  <c r="T685" i="2"/>
  <c r="T427" i="2"/>
  <c r="T472" i="2"/>
  <c r="T273" i="2"/>
  <c r="T481" i="2"/>
  <c r="T121" i="2"/>
  <c r="T92" i="2"/>
  <c r="T636" i="2"/>
  <c r="T610" i="2"/>
  <c r="T479" i="2"/>
  <c r="T226" i="2"/>
  <c r="T138" i="2"/>
  <c r="T418" i="2"/>
  <c r="T717" i="2"/>
  <c r="T567" i="2"/>
  <c r="T527" i="2"/>
  <c r="T625" i="2"/>
  <c r="T337" i="2"/>
  <c r="T233" i="2"/>
  <c r="T98" i="2"/>
  <c r="T290" i="2"/>
  <c r="T408" i="2"/>
  <c r="T321" i="2"/>
  <c r="T241" i="2"/>
  <c r="T704" i="2"/>
  <c r="T136" i="2"/>
  <c r="T522" i="2"/>
  <c r="T648" i="2"/>
  <c r="T555" i="2"/>
  <c r="T249" i="2"/>
  <c r="T371" i="2"/>
  <c r="T66" i="2"/>
  <c r="T562" i="2"/>
  <c r="T693" i="2"/>
  <c r="T382" i="2"/>
  <c r="T565" i="2"/>
  <c r="T343" i="2"/>
  <c r="T462" i="2"/>
  <c r="T77" i="2"/>
  <c r="T178" i="2"/>
  <c r="T709" i="2"/>
  <c r="T726" i="2"/>
  <c r="T446" i="2"/>
  <c r="T663" i="2"/>
  <c r="T653" i="2"/>
  <c r="T141" i="2"/>
  <c r="T239" i="2"/>
  <c r="T135" i="2"/>
  <c r="T729" i="2"/>
  <c r="T439" i="2"/>
  <c r="T671" i="2"/>
  <c r="T53" i="2"/>
  <c r="T292" i="2"/>
  <c r="T240" i="2"/>
  <c r="T154" i="2"/>
  <c r="T676" i="2"/>
  <c r="T31" i="2"/>
  <c r="T619" i="2"/>
  <c r="T348" i="2"/>
  <c r="T200" i="2"/>
  <c r="T325" i="2"/>
  <c r="T332" i="2"/>
  <c r="T315" i="2"/>
  <c r="T669" i="2"/>
  <c r="T487" i="2"/>
  <c r="T350" i="2"/>
  <c r="T721" i="2"/>
  <c r="T447" i="2"/>
  <c r="T590" i="2"/>
  <c r="T238" i="2"/>
  <c r="T673" i="2"/>
  <c r="T623" i="2"/>
  <c r="T691" i="2"/>
  <c r="T731" i="2"/>
  <c r="T262" i="2"/>
  <c r="T469" i="2"/>
  <c r="T556" i="2"/>
  <c r="T489" i="2"/>
  <c r="T232" i="2"/>
  <c r="T235" i="2"/>
  <c r="T640" i="2"/>
  <c r="T611" i="2"/>
  <c r="T543" i="2"/>
  <c r="T111" i="2"/>
  <c r="T654" i="2"/>
  <c r="T503" i="2"/>
  <c r="T388" i="2"/>
  <c r="T246" i="2"/>
  <c r="T125" i="2"/>
  <c r="T177" i="2"/>
  <c r="T520" i="2"/>
  <c r="T460" i="2"/>
  <c r="T389" i="2"/>
  <c r="T257" i="2"/>
  <c r="T412" i="2"/>
  <c r="T548" i="2"/>
  <c r="T93" i="2"/>
  <c r="T692" i="2"/>
  <c r="T218" i="2"/>
  <c r="T303" i="2"/>
  <c r="T353" i="2"/>
  <c r="T532" i="2"/>
  <c r="T571" i="2"/>
  <c r="T577" i="2"/>
  <c r="T485" i="2"/>
  <c r="T216" i="2"/>
  <c r="T534" i="2"/>
  <c r="T615" i="2"/>
  <c r="T445" i="2"/>
  <c r="T275" i="2"/>
  <c r="T725" i="2"/>
  <c r="T395" i="2"/>
  <c r="T252" i="2"/>
  <c r="T205" i="2"/>
  <c r="T724" i="2"/>
  <c r="T375" i="2"/>
  <c r="T276" i="2"/>
  <c r="T309" i="2"/>
  <c r="T683" i="2"/>
  <c r="T621" i="2"/>
  <c r="T533" i="2"/>
  <c r="T380" i="2"/>
  <c r="T575" i="2"/>
  <c r="T542" i="2"/>
  <c r="T588" i="2"/>
  <c r="T690" i="2"/>
  <c r="T658" i="2"/>
  <c r="T699" i="2"/>
  <c r="T492" i="2"/>
  <c r="T416" i="2"/>
  <c r="T476" i="2"/>
  <c r="T655" i="2"/>
  <c r="T652" i="2"/>
  <c r="T686" i="2"/>
  <c r="T635" i="2"/>
  <c r="T450" i="2"/>
  <c r="T667" i="2"/>
  <c r="T558" i="2"/>
  <c r="T694" i="2"/>
  <c r="T696" i="2"/>
  <c r="T679" i="2"/>
  <c r="T723" i="2"/>
  <c r="T705" i="2"/>
  <c r="T630" i="2"/>
  <c r="T687" i="2"/>
  <c r="T728" i="2"/>
  <c r="T727" i="2"/>
  <c r="T710" i="2"/>
  <c r="T714" i="2"/>
  <c r="T666" i="2"/>
  <c r="S637" i="2"/>
  <c r="S599" i="2"/>
  <c r="S627" i="2"/>
  <c r="S79" i="2"/>
  <c r="S381" i="2"/>
  <c r="S433" i="2"/>
  <c r="S419" i="2"/>
  <c r="S536" i="2"/>
  <c r="S411" i="2"/>
  <c r="S551" i="2"/>
  <c r="S349" i="2"/>
  <c r="S464" i="2"/>
  <c r="S159" i="2"/>
  <c r="S677" i="2"/>
  <c r="S145" i="2"/>
  <c r="S448" i="2"/>
  <c r="S47" i="2"/>
  <c r="S646" i="2"/>
  <c r="S322" i="2"/>
  <c r="S488" i="2"/>
  <c r="S465" i="2"/>
  <c r="S423" i="2"/>
  <c r="S56" i="2"/>
  <c r="S362" i="2"/>
  <c r="S592" i="2"/>
  <c r="S222" i="2"/>
  <c r="S340" i="2"/>
  <c r="S260" i="2"/>
  <c r="S584" i="2"/>
  <c r="S632" i="2"/>
  <c r="S69" i="2"/>
  <c r="S2" i="2"/>
  <c r="S651" i="2"/>
  <c r="S385" i="2"/>
  <c r="S581" i="2"/>
  <c r="S51" i="2"/>
  <c r="S197" i="2"/>
  <c r="S406" i="2"/>
  <c r="S614" i="2"/>
  <c r="S94" i="2"/>
  <c r="S351" i="2"/>
  <c r="S517" i="2"/>
  <c r="S339" i="2"/>
  <c r="S393" i="2"/>
  <c r="S86" i="2"/>
  <c r="S568" i="2"/>
  <c r="S193" i="2"/>
  <c r="S184" i="2"/>
  <c r="S217" i="2"/>
  <c r="S451" i="2"/>
  <c r="S341" i="2"/>
  <c r="S143" i="2"/>
  <c r="S80" i="2"/>
  <c r="S410" i="2"/>
  <c r="S313" i="2"/>
  <c r="S277" i="2"/>
  <c r="S399" i="2"/>
  <c r="S557" i="2"/>
  <c r="S540" i="2"/>
  <c r="S139" i="2"/>
  <c r="S229" i="2"/>
  <c r="S112" i="2"/>
  <c r="S267" i="2"/>
  <c r="S307" i="2"/>
  <c r="S500" i="2"/>
  <c r="S357" i="2"/>
  <c r="S117" i="2"/>
  <c r="S461" i="2"/>
  <c r="S58" i="2"/>
  <c r="S29" i="2"/>
  <c r="S401" i="2"/>
  <c r="S373" i="2"/>
  <c r="S283" i="2"/>
  <c r="S126" i="2"/>
  <c r="S440" i="2"/>
  <c r="S285" i="2"/>
  <c r="S361" i="2"/>
  <c r="S181" i="2"/>
  <c r="S436" i="2"/>
  <c r="S116" i="2"/>
  <c r="S628" i="2"/>
  <c r="S428" i="2"/>
  <c r="S115" i="2"/>
  <c r="S148" i="2"/>
  <c r="S376" i="2"/>
  <c r="S284" i="2"/>
  <c r="S535" i="2"/>
  <c r="S508" i="2"/>
  <c r="S219" i="2"/>
  <c r="S223" i="2"/>
  <c r="S441" i="2"/>
  <c r="S279" i="2"/>
  <c r="S695" i="2"/>
  <c r="S502" i="2"/>
  <c r="S71" i="2"/>
  <c r="S331" i="2"/>
  <c r="S310" i="2"/>
  <c r="S14" i="2"/>
  <c r="S100" i="2"/>
  <c r="S612" i="2"/>
  <c r="S167" i="2"/>
  <c r="S420" i="2"/>
  <c r="S108" i="2"/>
  <c r="S74" i="2"/>
  <c r="S95" i="2"/>
  <c r="S314" i="2"/>
  <c r="S12" i="2"/>
  <c r="S50" i="2"/>
  <c r="S312" i="2"/>
  <c r="S405" i="2"/>
  <c r="S206" i="2"/>
  <c r="S326" i="2"/>
  <c r="S264" i="2"/>
  <c r="S281" i="2"/>
  <c r="S96" i="2"/>
  <c r="S43" i="2"/>
  <c r="S553" i="2"/>
  <c r="S429" i="2"/>
  <c r="S27" i="2"/>
  <c r="S706" i="2"/>
  <c r="S524" i="2"/>
  <c r="S170" i="2"/>
  <c r="S179" i="2"/>
  <c r="S363" i="2"/>
  <c r="S101" i="2"/>
  <c r="S644" i="2"/>
  <c r="S236" i="2"/>
  <c r="S39" i="2"/>
  <c r="S386" i="2"/>
  <c r="S220" i="2"/>
  <c r="S16" i="2"/>
  <c r="S237" i="2"/>
  <c r="S664" i="2"/>
  <c r="S387" i="2"/>
  <c r="S701" i="2"/>
  <c r="S199" i="2"/>
  <c r="S688" i="2"/>
  <c r="S253" i="2"/>
  <c r="S297" i="2"/>
  <c r="S425" i="2"/>
  <c r="S188" i="2"/>
  <c r="S365" i="2"/>
  <c r="S8" i="2"/>
  <c r="S541" i="2"/>
  <c r="S347" i="2"/>
  <c r="S660" i="2"/>
  <c r="S320" i="2"/>
  <c r="S268" i="2"/>
  <c r="S718" i="2"/>
  <c r="S316" i="2"/>
  <c r="S215" i="2"/>
  <c r="S194" i="2"/>
  <c r="S474" i="2"/>
  <c r="S324" i="2"/>
  <c r="S19" i="2"/>
  <c r="S105" i="2"/>
  <c r="S201" i="2"/>
  <c r="S467" i="2"/>
  <c r="S221" i="2"/>
  <c r="S192" i="2"/>
  <c r="S396" i="2"/>
  <c r="S151" i="2"/>
  <c r="S499" i="2"/>
  <c r="S569" i="2"/>
  <c r="S305" i="2"/>
  <c r="S643" i="2"/>
  <c r="S566" i="2"/>
  <c r="S490" i="2"/>
  <c r="S578" i="2"/>
  <c r="S552" i="2"/>
  <c r="S554" i="2"/>
  <c r="S647" i="2"/>
  <c r="S518" i="2"/>
  <c r="S633" i="2"/>
  <c r="S323" i="2"/>
  <c r="S198" i="2"/>
  <c r="S608" i="2"/>
  <c r="S656" i="2"/>
  <c r="S478" i="2"/>
  <c r="S36" i="2"/>
  <c r="S486" i="2"/>
  <c r="S328" i="2"/>
  <c r="S180" i="2"/>
  <c r="S37" i="2"/>
  <c r="S202" i="2"/>
  <c r="S618" i="2"/>
  <c r="S594" i="2"/>
  <c r="S293" i="2"/>
  <c r="S131" i="2"/>
  <c r="S498" i="2"/>
  <c r="S319" i="2"/>
  <c r="S5" i="2"/>
  <c r="S123" i="2"/>
  <c r="S85" i="2"/>
  <c r="S48" i="2"/>
  <c r="S140" i="2"/>
  <c r="S497" i="2"/>
  <c r="S213" i="2"/>
  <c r="S649" i="2"/>
  <c r="S629" i="2"/>
  <c r="S23" i="2"/>
  <c r="S537" i="2"/>
  <c r="S641" i="2"/>
  <c r="S282" i="2"/>
  <c r="S657" i="2"/>
  <c r="S294" i="2"/>
  <c r="S299" i="2"/>
  <c r="S46" i="2"/>
  <c r="S87" i="2"/>
  <c r="S483" i="2"/>
  <c r="S44" i="2"/>
  <c r="S438" i="2"/>
  <c r="S482" i="2"/>
  <c r="S624" i="2"/>
  <c r="S149" i="2"/>
  <c r="S519" i="2"/>
  <c r="S142" i="2"/>
  <c r="S475" i="2"/>
  <c r="S471" i="2"/>
  <c r="S452" i="2"/>
  <c r="S73" i="2"/>
  <c r="S493" i="2"/>
  <c r="S430" i="2"/>
  <c r="S523" i="2"/>
  <c r="S172" i="2"/>
  <c r="S227" i="2"/>
  <c r="S270" i="2"/>
  <c r="S13" i="2"/>
  <c r="S338" i="2"/>
  <c r="S162" i="2"/>
  <c r="S212" i="2"/>
  <c r="S89" i="2"/>
  <c r="S49" i="2"/>
  <c r="S459" i="2"/>
  <c r="S698" i="2"/>
  <c r="S593" i="2"/>
  <c r="S468" i="2"/>
  <c r="S521" i="2"/>
  <c r="S509" i="2"/>
  <c r="S631" i="2"/>
  <c r="S390" i="2"/>
  <c r="S358" i="2"/>
  <c r="S510" i="2"/>
  <c r="S40" i="2"/>
  <c r="S374" i="2"/>
  <c r="S372" i="2"/>
  <c r="S404" i="2"/>
  <c r="S689" i="2"/>
  <c r="S286" i="2"/>
  <c r="S91" i="2"/>
  <c r="S9" i="2"/>
  <c r="S90" i="2"/>
  <c r="S392" i="2"/>
  <c r="S83" i="2"/>
  <c r="S359" i="2"/>
  <c r="S330" i="2"/>
  <c r="S63" i="2"/>
  <c r="S715" i="2"/>
  <c r="S431" i="2"/>
  <c r="S587" i="2"/>
  <c r="S403" i="2"/>
  <c r="S355" i="2"/>
  <c r="S572" i="2"/>
  <c r="S272" i="2"/>
  <c r="S182" i="2"/>
  <c r="S360" i="2"/>
  <c r="S595" i="2"/>
  <c r="S484" i="2"/>
  <c r="S224" i="2"/>
  <c r="S22" i="2"/>
  <c r="S335" i="2"/>
  <c r="S454" i="2"/>
  <c r="S682" i="2"/>
  <c r="S398" i="2"/>
  <c r="S378" i="2"/>
  <c r="S597" i="2"/>
  <c r="S367" i="2"/>
  <c r="S300" i="2"/>
  <c r="S525" i="2"/>
  <c r="S457" i="2"/>
  <c r="S442" i="2"/>
  <c r="S210" i="2"/>
  <c r="S391" i="2"/>
  <c r="S97" i="2"/>
  <c r="S196" i="2"/>
  <c r="S3" i="2"/>
  <c r="S603" i="2"/>
  <c r="S70" i="2"/>
  <c r="S311" i="2"/>
  <c r="S52" i="2"/>
  <c r="S458" i="2"/>
  <c r="S287" i="2"/>
  <c r="S134" i="2"/>
  <c r="S494" i="2"/>
  <c r="S573" i="2"/>
  <c r="S82" i="2"/>
  <c r="S254" i="2"/>
  <c r="S545" i="2"/>
  <c r="S127" i="2"/>
  <c r="S559" i="2"/>
  <c r="S681" i="2"/>
  <c r="S432" i="2"/>
  <c r="S528" i="2"/>
  <c r="S370" i="2"/>
  <c r="S250" i="2"/>
  <c r="S397" i="2"/>
  <c r="S57" i="2"/>
  <c r="S564" i="2"/>
  <c r="S191" i="2"/>
  <c r="S185" i="2"/>
  <c r="S526" i="2"/>
  <c r="S163" i="2"/>
  <c r="S88" i="2"/>
  <c r="S157" i="2"/>
  <c r="S271" i="2"/>
  <c r="S346" i="2"/>
  <c r="S244" i="2"/>
  <c r="S302" i="2"/>
  <c r="S304" i="2"/>
  <c r="S443" i="2"/>
  <c r="S129" i="2"/>
  <c r="S106" i="2"/>
  <c r="S415" i="2"/>
  <c r="S539" i="2"/>
  <c r="S209" i="2"/>
  <c r="S586" i="2"/>
  <c r="S675" i="2"/>
  <c r="S354" i="2"/>
  <c r="S251" i="2"/>
  <c r="S32" i="2"/>
  <c r="S7" i="2"/>
  <c r="S158" i="2"/>
  <c r="S258" i="2"/>
  <c r="S512" i="2"/>
  <c r="S342" i="2"/>
  <c r="S265" i="2"/>
  <c r="S356" i="2"/>
  <c r="S165" i="2"/>
  <c r="S574" i="2"/>
  <c r="S119" i="2"/>
  <c r="S546" i="2"/>
  <c r="S298" i="2"/>
  <c r="S231" i="2"/>
  <c r="S228" i="2"/>
  <c r="S26" i="2"/>
  <c r="S34" i="2"/>
  <c r="S719" i="2"/>
  <c r="S289" i="2"/>
  <c r="S195" i="2"/>
  <c r="S150" i="2"/>
  <c r="S394" i="2"/>
  <c r="S78" i="2"/>
  <c r="S144" i="2"/>
  <c r="S10" i="2"/>
  <c r="S383" i="2"/>
  <c r="S146" i="2"/>
  <c r="S76" i="2"/>
  <c r="S243" i="2"/>
  <c r="S702" i="2"/>
  <c r="S99" i="2"/>
  <c r="S596" i="2"/>
  <c r="S530" i="2"/>
  <c r="S176" i="2"/>
  <c r="S344" i="2"/>
  <c r="S296" i="2"/>
  <c r="S684" i="2"/>
  <c r="S20" i="2"/>
  <c r="S659" i="2"/>
  <c r="S15" i="2"/>
  <c r="S60" i="2"/>
  <c r="S245" i="2"/>
  <c r="S579" i="2"/>
  <c r="S670" i="2"/>
  <c r="S6" i="2"/>
  <c r="S160" i="2"/>
  <c r="S67" i="2"/>
  <c r="S585" i="2"/>
  <c r="S616" i="2"/>
  <c r="S203" i="2"/>
  <c r="S598" i="2"/>
  <c r="S274" i="2"/>
  <c r="S560" i="2"/>
  <c r="S255" i="2"/>
  <c r="S4" i="2"/>
  <c r="S306" i="2"/>
  <c r="S609" i="2"/>
  <c r="S64" i="2"/>
  <c r="S261" i="2"/>
  <c r="S295" i="2"/>
  <c r="S435" i="2"/>
  <c r="S601" i="2"/>
  <c r="S634" i="2"/>
  <c r="S505" i="2"/>
  <c r="S491" i="2"/>
  <c r="S477" i="2"/>
  <c r="S61" i="2"/>
  <c r="S352" i="2"/>
  <c r="S54" i="2"/>
  <c r="S113" i="2"/>
  <c r="S17" i="2"/>
  <c r="S455" i="2"/>
  <c r="S674" i="2"/>
  <c r="S259" i="2"/>
  <c r="S183" i="2"/>
  <c r="S247" i="2"/>
  <c r="S152" i="2"/>
  <c r="S190" i="2"/>
  <c r="S137" i="2"/>
  <c r="S168" i="2"/>
  <c r="S280" i="2"/>
  <c r="S124" i="2"/>
  <c r="S155" i="2"/>
  <c r="S256" i="2"/>
  <c r="S333" i="2"/>
  <c r="S613" i="2"/>
  <c r="S366" i="2"/>
  <c r="S45" i="2"/>
  <c r="S327" i="2"/>
  <c r="S208" i="2"/>
  <c r="S59" i="2"/>
  <c r="S164" i="2"/>
  <c r="S25" i="2"/>
  <c r="S506" i="2"/>
  <c r="S470" i="2"/>
  <c r="S38" i="2"/>
  <c r="S563" i="2"/>
  <c r="S639" i="2"/>
  <c r="S529" i="2"/>
  <c r="S225" i="2"/>
  <c r="S103" i="2"/>
  <c r="S104" i="2"/>
  <c r="S329" i="2"/>
  <c r="S30" i="2"/>
  <c r="S242" i="2"/>
  <c r="S189" i="2"/>
  <c r="S234" i="2"/>
  <c r="S21" i="2"/>
  <c r="S626" i="2"/>
  <c r="S248" i="2"/>
  <c r="S214" i="2"/>
  <c r="S364" i="2"/>
  <c r="S68" i="2"/>
  <c r="S589" i="2"/>
  <c r="S544" i="2"/>
  <c r="S110" i="2"/>
  <c r="S133" i="2"/>
  <c r="S730" i="2"/>
  <c r="S513" i="2"/>
  <c r="S549" i="2"/>
  <c r="S678" i="2"/>
  <c r="S604" i="2"/>
  <c r="S317" i="2"/>
  <c r="S708" i="2"/>
  <c r="S400" i="2"/>
  <c r="S413" i="2"/>
  <c r="S661" i="2"/>
  <c r="S496" i="2"/>
  <c r="S377" i="2"/>
  <c r="S511" i="2"/>
  <c r="S703" i="2"/>
  <c r="S379" i="2"/>
  <c r="S65" i="2"/>
  <c r="S638" i="2"/>
  <c r="S301" i="2"/>
  <c r="S642" i="2"/>
  <c r="S570" i="2"/>
  <c r="S211" i="2"/>
  <c r="S409" i="2"/>
  <c r="S132" i="2"/>
  <c r="S697" i="2"/>
  <c r="S186" i="2"/>
  <c r="S204" i="2"/>
  <c r="S421" i="2"/>
  <c r="S583" i="2"/>
  <c r="S437" i="2"/>
  <c r="S35" i="2"/>
  <c r="S62" i="2"/>
  <c r="S263" i="2"/>
  <c r="S55" i="2"/>
  <c r="S531" i="2"/>
  <c r="S422" i="2"/>
  <c r="S175" i="2"/>
  <c r="S607" i="2"/>
  <c r="S109" i="2"/>
  <c r="S711" i="2"/>
  <c r="S444" i="2"/>
  <c r="S384" i="2"/>
  <c r="S547" i="2"/>
  <c r="S156" i="2"/>
  <c r="S561" i="2"/>
  <c r="S18" i="2"/>
  <c r="S514" i="2"/>
  <c r="S707" i="2"/>
  <c r="S269" i="2"/>
  <c r="S680" i="2"/>
  <c r="S153" i="2"/>
  <c r="S161" i="2"/>
  <c r="S171" i="2"/>
  <c r="S507" i="2"/>
  <c r="S11" i="2"/>
  <c r="S173" i="2"/>
  <c r="S591" i="2"/>
  <c r="S501" i="2"/>
  <c r="S24" i="2"/>
  <c r="S118" i="2"/>
  <c r="S334" i="2"/>
  <c r="S600" i="2"/>
  <c r="S700" i="2"/>
  <c r="S504" i="2"/>
  <c r="S147" i="2"/>
  <c r="S318" i="2"/>
  <c r="S120" i="2"/>
  <c r="S713" i="2"/>
  <c r="S75" i="2"/>
  <c r="S166" i="2"/>
  <c r="S72" i="2"/>
  <c r="S424" i="2"/>
  <c r="S402" i="2"/>
  <c r="S495" i="2"/>
  <c r="S466" i="2"/>
  <c r="S41" i="2"/>
  <c r="S515" i="2"/>
  <c r="S33" i="2"/>
  <c r="S336" i="2"/>
  <c r="S187" i="2"/>
  <c r="S434" i="2"/>
  <c r="S368" i="2"/>
  <c r="S426" i="2"/>
  <c r="S620" i="2"/>
  <c r="S130" i="2"/>
  <c r="S480" i="2"/>
  <c r="S716" i="2"/>
  <c r="S278" i="2"/>
  <c r="S122" i="2"/>
  <c r="S605" i="2"/>
  <c r="S538" i="2"/>
  <c r="S473" i="2"/>
  <c r="S602" i="2"/>
  <c r="S369" i="2"/>
  <c r="S617" i="2"/>
  <c r="S463" i="2"/>
  <c r="S453" i="2"/>
  <c r="S81" i="2"/>
  <c r="S720" i="2"/>
  <c r="S622" i="2"/>
  <c r="S576" i="2"/>
  <c r="S516" i="2"/>
  <c r="S102" i="2"/>
  <c r="S449" i="2"/>
  <c r="S174" i="2"/>
  <c r="S722" i="2"/>
  <c r="S550" i="2"/>
  <c r="S712" i="2"/>
  <c r="S414" i="2"/>
  <c r="S407" i="2"/>
  <c r="S582" i="2"/>
  <c r="S650" i="2"/>
  <c r="S84" i="2"/>
  <c r="S606" i="2"/>
  <c r="S207" i="2"/>
  <c r="S291" i="2"/>
  <c r="S417" i="2"/>
  <c r="S107" i="2"/>
  <c r="S266" i="2"/>
  <c r="S28" i="2"/>
  <c r="S345" i="2"/>
  <c r="S665" i="2"/>
  <c r="S645" i="2"/>
  <c r="S672" i="2"/>
  <c r="S42" i="2"/>
  <c r="S114" i="2"/>
  <c r="S662" i="2"/>
  <c r="S288" i="2"/>
  <c r="S456" i="2"/>
  <c r="S169" i="2"/>
  <c r="S668" i="2"/>
  <c r="S580" i="2"/>
  <c r="S230" i="2"/>
  <c r="S308" i="2"/>
  <c r="S128" i="2"/>
  <c r="S685" i="2"/>
  <c r="S427" i="2"/>
  <c r="S472" i="2"/>
  <c r="S273" i="2"/>
  <c r="S481" i="2"/>
  <c r="S121" i="2"/>
  <c r="S92" i="2"/>
  <c r="S636" i="2"/>
  <c r="S610" i="2"/>
  <c r="S479" i="2"/>
  <c r="S226" i="2"/>
  <c r="S138" i="2"/>
  <c r="S418" i="2"/>
  <c r="S717" i="2"/>
  <c r="S567" i="2"/>
  <c r="S527" i="2"/>
  <c r="S625" i="2"/>
  <c r="S337" i="2"/>
  <c r="S233" i="2"/>
  <c r="S98" i="2"/>
  <c r="S290" i="2"/>
  <c r="S408" i="2"/>
  <c r="S321" i="2"/>
  <c r="S241" i="2"/>
  <c r="S704" i="2"/>
  <c r="S136" i="2"/>
  <c r="S522" i="2"/>
  <c r="S648" i="2"/>
  <c r="S555" i="2"/>
  <c r="S249" i="2"/>
  <c r="S371" i="2"/>
  <c r="S66" i="2"/>
  <c r="S562" i="2"/>
  <c r="S693" i="2"/>
  <c r="S382" i="2"/>
  <c r="S565" i="2"/>
  <c r="S343" i="2"/>
  <c r="S462" i="2"/>
  <c r="S77" i="2"/>
  <c r="S178" i="2"/>
  <c r="S709" i="2"/>
  <c r="S726" i="2"/>
  <c r="S446" i="2"/>
  <c r="S663" i="2"/>
  <c r="S653" i="2"/>
  <c r="S141" i="2"/>
  <c r="S239" i="2"/>
  <c r="S135" i="2"/>
  <c r="S729" i="2"/>
  <c r="S439" i="2"/>
  <c r="S671" i="2"/>
  <c r="S53" i="2"/>
  <c r="S292" i="2"/>
  <c r="S240" i="2"/>
  <c r="S154" i="2"/>
  <c r="S676" i="2"/>
  <c r="S31" i="2"/>
  <c r="S619" i="2"/>
  <c r="S348" i="2"/>
  <c r="S200" i="2"/>
  <c r="S325" i="2"/>
  <c r="S332" i="2"/>
  <c r="S315" i="2"/>
  <c r="S669" i="2"/>
  <c r="S487" i="2"/>
  <c r="S350" i="2"/>
  <c r="S721" i="2"/>
  <c r="S447" i="2"/>
  <c r="S590" i="2"/>
  <c r="S238" i="2"/>
  <c r="S673" i="2"/>
  <c r="S623" i="2"/>
  <c r="S691" i="2"/>
  <c r="S731" i="2"/>
  <c r="S262" i="2"/>
  <c r="S469" i="2"/>
  <c r="S556" i="2"/>
  <c r="S489" i="2"/>
  <c r="S232" i="2"/>
  <c r="S235" i="2"/>
  <c r="S640" i="2"/>
  <c r="S611" i="2"/>
  <c r="S543" i="2"/>
  <c r="S111" i="2"/>
  <c r="S654" i="2"/>
  <c r="S503" i="2"/>
  <c r="S388" i="2"/>
  <c r="S246" i="2"/>
  <c r="S125" i="2"/>
  <c r="S177" i="2"/>
  <c r="S520" i="2"/>
  <c r="S460" i="2"/>
  <c r="S389" i="2"/>
  <c r="S257" i="2"/>
  <c r="S412" i="2"/>
  <c r="S548" i="2"/>
  <c r="S93" i="2"/>
  <c r="S692" i="2"/>
  <c r="S218" i="2"/>
  <c r="S303" i="2"/>
  <c r="S353" i="2"/>
  <c r="S532" i="2"/>
  <c r="S571" i="2"/>
  <c r="S577" i="2"/>
  <c r="S485" i="2"/>
  <c r="S216" i="2"/>
  <c r="S534" i="2"/>
  <c r="S615" i="2"/>
  <c r="S445" i="2"/>
  <c r="S275" i="2"/>
  <c r="S725" i="2"/>
  <c r="S395" i="2"/>
  <c r="S252" i="2"/>
  <c r="S205" i="2"/>
  <c r="S724" i="2"/>
  <c r="S375" i="2"/>
  <c r="S276" i="2"/>
  <c r="S309" i="2"/>
  <c r="S683" i="2"/>
  <c r="S621" i="2"/>
  <c r="S533" i="2"/>
  <c r="S380" i="2"/>
  <c r="S575" i="2"/>
  <c r="S542" i="2"/>
  <c r="S588" i="2"/>
  <c r="S690" i="2"/>
  <c r="S658" i="2"/>
  <c r="S699" i="2"/>
  <c r="S492" i="2"/>
  <c r="S416" i="2"/>
  <c r="S476" i="2"/>
  <c r="S655" i="2"/>
  <c r="S652" i="2"/>
  <c r="S686" i="2"/>
  <c r="S635" i="2"/>
  <c r="S450" i="2"/>
  <c r="S667" i="2"/>
  <c r="S558" i="2"/>
  <c r="S694" i="2"/>
  <c r="S696" i="2"/>
  <c r="S679" i="2"/>
  <c r="S723" i="2"/>
  <c r="S705" i="2"/>
  <c r="S630" i="2"/>
  <c r="S687" i="2"/>
  <c r="S728" i="2"/>
  <c r="S727" i="2"/>
  <c r="S710" i="2"/>
  <c r="S714" i="2"/>
  <c r="S666" i="2"/>
  <c r="N637" i="2"/>
  <c r="N599" i="2"/>
  <c r="N627" i="2"/>
  <c r="N79" i="2"/>
  <c r="N381" i="2"/>
  <c r="N433" i="2"/>
  <c r="N419" i="2"/>
  <c r="N536" i="2"/>
  <c r="N411" i="2"/>
  <c r="N551" i="2"/>
  <c r="N349" i="2"/>
  <c r="N464" i="2"/>
  <c r="N159" i="2"/>
  <c r="N677" i="2"/>
  <c r="N145" i="2"/>
  <c r="N448" i="2"/>
  <c r="N47" i="2"/>
  <c r="N646" i="2"/>
  <c r="N322" i="2"/>
  <c r="N488" i="2"/>
  <c r="N465" i="2"/>
  <c r="N423" i="2"/>
  <c r="N56" i="2"/>
  <c r="N362" i="2"/>
  <c r="N592" i="2"/>
  <c r="N222" i="2"/>
  <c r="N340" i="2"/>
  <c r="N260" i="2"/>
  <c r="N584" i="2"/>
  <c r="N632" i="2"/>
  <c r="N69" i="2"/>
  <c r="N2" i="2"/>
  <c r="N651" i="2"/>
  <c r="N385" i="2"/>
  <c r="N581" i="2"/>
  <c r="N51" i="2"/>
  <c r="N197" i="2"/>
  <c r="N406" i="2"/>
  <c r="N614" i="2"/>
  <c r="N94" i="2"/>
  <c r="N351" i="2"/>
  <c r="N517" i="2"/>
  <c r="N339" i="2"/>
  <c r="N393" i="2"/>
  <c r="N86" i="2"/>
  <c r="N568" i="2"/>
  <c r="N193" i="2"/>
  <c r="N184" i="2"/>
  <c r="N217" i="2"/>
  <c r="N451" i="2"/>
  <c r="N341" i="2"/>
  <c r="N143" i="2"/>
  <c r="N80" i="2"/>
  <c r="N410" i="2"/>
  <c r="N313" i="2"/>
  <c r="N277" i="2"/>
  <c r="N399" i="2"/>
  <c r="N557" i="2"/>
  <c r="N540" i="2"/>
  <c r="N139" i="2"/>
  <c r="N229" i="2"/>
  <c r="N112" i="2"/>
  <c r="N267" i="2"/>
  <c r="N307" i="2"/>
  <c r="N500" i="2"/>
  <c r="N357" i="2"/>
  <c r="N117" i="2"/>
  <c r="N461" i="2"/>
  <c r="N58" i="2"/>
  <c r="N29" i="2"/>
  <c r="N401" i="2"/>
  <c r="N373" i="2"/>
  <c r="N283" i="2"/>
  <c r="N126" i="2"/>
  <c r="N440" i="2"/>
  <c r="N285" i="2"/>
  <c r="N361" i="2"/>
  <c r="N181" i="2"/>
  <c r="N436" i="2"/>
  <c r="N116" i="2"/>
  <c r="N628" i="2"/>
  <c r="N428" i="2"/>
  <c r="N115" i="2"/>
  <c r="N148" i="2"/>
  <c r="N376" i="2"/>
  <c r="N284" i="2"/>
  <c r="N535" i="2"/>
  <c r="N508" i="2"/>
  <c r="N219" i="2"/>
  <c r="N223" i="2"/>
  <c r="N441" i="2"/>
  <c r="N279" i="2"/>
  <c r="N695" i="2"/>
  <c r="N502" i="2"/>
  <c r="N71" i="2"/>
  <c r="N331" i="2"/>
  <c r="N310" i="2"/>
  <c r="N14" i="2"/>
  <c r="N100" i="2"/>
  <c r="N612" i="2"/>
  <c r="N167" i="2"/>
  <c r="N420" i="2"/>
  <c r="N108" i="2"/>
  <c r="N74" i="2"/>
  <c r="N95" i="2"/>
  <c r="N314" i="2"/>
  <c r="N12" i="2"/>
  <c r="N50" i="2"/>
  <c r="N312" i="2"/>
  <c r="N405" i="2"/>
  <c r="N206" i="2"/>
  <c r="N326" i="2"/>
  <c r="N264" i="2"/>
  <c r="N281" i="2"/>
  <c r="N96" i="2"/>
  <c r="N43" i="2"/>
  <c r="N553" i="2"/>
  <c r="N429" i="2"/>
  <c r="N27" i="2"/>
  <c r="N706" i="2"/>
  <c r="N524" i="2"/>
  <c r="N170" i="2"/>
  <c r="N179" i="2"/>
  <c r="N363" i="2"/>
  <c r="N101" i="2"/>
  <c r="N644" i="2"/>
  <c r="N236" i="2"/>
  <c r="N39" i="2"/>
  <c r="N386" i="2"/>
  <c r="N220" i="2"/>
  <c r="N16" i="2"/>
  <c r="N237" i="2"/>
  <c r="N664" i="2"/>
  <c r="N387" i="2"/>
  <c r="N701" i="2"/>
  <c r="N199" i="2"/>
  <c r="N688" i="2"/>
  <c r="N253" i="2"/>
  <c r="N297" i="2"/>
  <c r="N425" i="2"/>
  <c r="N188" i="2"/>
  <c r="N365" i="2"/>
  <c r="N8" i="2"/>
  <c r="N541" i="2"/>
  <c r="N347" i="2"/>
  <c r="N660" i="2"/>
  <c r="N320" i="2"/>
  <c r="N268" i="2"/>
  <c r="N718" i="2"/>
  <c r="N316" i="2"/>
  <c r="N215" i="2"/>
  <c r="N194" i="2"/>
  <c r="N474" i="2"/>
  <c r="N324" i="2"/>
  <c r="N19" i="2"/>
  <c r="N105" i="2"/>
  <c r="N201" i="2"/>
  <c r="N467" i="2"/>
  <c r="N221" i="2"/>
  <c r="N192" i="2"/>
  <c r="N396" i="2"/>
  <c r="N151" i="2"/>
  <c r="N499" i="2"/>
  <c r="N569" i="2"/>
  <c r="N305" i="2"/>
  <c r="N643" i="2"/>
  <c r="N566" i="2"/>
  <c r="N490" i="2"/>
  <c r="N578" i="2"/>
  <c r="N552" i="2"/>
  <c r="N554" i="2"/>
  <c r="N647" i="2"/>
  <c r="N518" i="2"/>
  <c r="N633" i="2"/>
  <c r="N323" i="2"/>
  <c r="N198" i="2"/>
  <c r="N608" i="2"/>
  <c r="N656" i="2"/>
  <c r="N478" i="2"/>
  <c r="N36" i="2"/>
  <c r="N486" i="2"/>
  <c r="N328" i="2"/>
  <c r="N180" i="2"/>
  <c r="N37" i="2"/>
  <c r="N202" i="2"/>
  <c r="N618" i="2"/>
  <c r="N594" i="2"/>
  <c r="N293" i="2"/>
  <c r="N131" i="2"/>
  <c r="N498" i="2"/>
  <c r="N319" i="2"/>
  <c r="N5" i="2"/>
  <c r="N123" i="2"/>
  <c r="N85" i="2"/>
  <c r="N48" i="2"/>
  <c r="N140" i="2"/>
  <c r="N497" i="2"/>
  <c r="N213" i="2"/>
  <c r="N649" i="2"/>
  <c r="N629" i="2"/>
  <c r="N23" i="2"/>
  <c r="N537" i="2"/>
  <c r="N641" i="2"/>
  <c r="N282" i="2"/>
  <c r="N657" i="2"/>
  <c r="N294" i="2"/>
  <c r="N299" i="2"/>
  <c r="N46" i="2"/>
  <c r="N87" i="2"/>
  <c r="N483" i="2"/>
  <c r="N44" i="2"/>
  <c r="N438" i="2"/>
  <c r="N482" i="2"/>
  <c r="N624" i="2"/>
  <c r="N149" i="2"/>
  <c r="N519" i="2"/>
  <c r="N142" i="2"/>
  <c r="N475" i="2"/>
  <c r="N471" i="2"/>
  <c r="N452" i="2"/>
  <c r="N73" i="2"/>
  <c r="N493" i="2"/>
  <c r="N430" i="2"/>
  <c r="N523" i="2"/>
  <c r="N172" i="2"/>
  <c r="N227" i="2"/>
  <c r="N270" i="2"/>
  <c r="N13" i="2"/>
  <c r="N338" i="2"/>
  <c r="N162" i="2"/>
  <c r="N212" i="2"/>
  <c r="N89" i="2"/>
  <c r="N49" i="2"/>
  <c r="N459" i="2"/>
  <c r="N698" i="2"/>
  <c r="N593" i="2"/>
  <c r="N468" i="2"/>
  <c r="N521" i="2"/>
  <c r="N509" i="2"/>
  <c r="N631" i="2"/>
  <c r="N390" i="2"/>
  <c r="N358" i="2"/>
  <c r="N510" i="2"/>
  <c r="N40" i="2"/>
  <c r="N374" i="2"/>
  <c r="N372" i="2"/>
  <c r="N404" i="2"/>
  <c r="N689" i="2"/>
  <c r="N286" i="2"/>
  <c r="N91" i="2"/>
  <c r="N9" i="2"/>
  <c r="N90" i="2"/>
  <c r="N392" i="2"/>
  <c r="N83" i="2"/>
  <c r="N359" i="2"/>
  <c r="N330" i="2"/>
  <c r="N63" i="2"/>
  <c r="N715" i="2"/>
  <c r="N431" i="2"/>
  <c r="N587" i="2"/>
  <c r="N403" i="2"/>
  <c r="N355" i="2"/>
  <c r="N572" i="2"/>
  <c r="N272" i="2"/>
  <c r="N182" i="2"/>
  <c r="N360" i="2"/>
  <c r="N595" i="2"/>
  <c r="N484" i="2"/>
  <c r="N224" i="2"/>
  <c r="N22" i="2"/>
  <c r="N335" i="2"/>
  <c r="N454" i="2"/>
  <c r="N682" i="2"/>
  <c r="N398" i="2"/>
  <c r="N378" i="2"/>
  <c r="N597" i="2"/>
  <c r="N367" i="2"/>
  <c r="N300" i="2"/>
  <c r="N525" i="2"/>
  <c r="N457" i="2"/>
  <c r="N442" i="2"/>
  <c r="N210" i="2"/>
  <c r="N391" i="2"/>
  <c r="N97" i="2"/>
  <c r="N196" i="2"/>
  <c r="N3" i="2"/>
  <c r="N603" i="2"/>
  <c r="N70" i="2"/>
  <c r="N311" i="2"/>
  <c r="N52" i="2"/>
  <c r="N458" i="2"/>
  <c r="N287" i="2"/>
  <c r="N134" i="2"/>
  <c r="N494" i="2"/>
  <c r="N573" i="2"/>
  <c r="N82" i="2"/>
  <c r="N254" i="2"/>
  <c r="N545" i="2"/>
  <c r="N127" i="2"/>
  <c r="N559" i="2"/>
  <c r="N681" i="2"/>
  <c r="N432" i="2"/>
  <c r="N528" i="2"/>
  <c r="N370" i="2"/>
  <c r="N250" i="2"/>
  <c r="N397" i="2"/>
  <c r="N57" i="2"/>
  <c r="N564" i="2"/>
  <c r="N191" i="2"/>
  <c r="N185" i="2"/>
  <c r="N526" i="2"/>
  <c r="N163" i="2"/>
  <c r="N88" i="2"/>
  <c r="N157" i="2"/>
  <c r="N271" i="2"/>
  <c r="N346" i="2"/>
  <c r="N244" i="2"/>
  <c r="N302" i="2"/>
  <c r="N304" i="2"/>
  <c r="N443" i="2"/>
  <c r="N129" i="2"/>
  <c r="N106" i="2"/>
  <c r="N415" i="2"/>
  <c r="N539" i="2"/>
  <c r="N209" i="2"/>
  <c r="N586" i="2"/>
  <c r="N675" i="2"/>
  <c r="N354" i="2"/>
  <c r="N251" i="2"/>
  <c r="N32" i="2"/>
  <c r="N7" i="2"/>
  <c r="N158" i="2"/>
  <c r="N258" i="2"/>
  <c r="N512" i="2"/>
  <c r="N342" i="2"/>
  <c r="N265" i="2"/>
  <c r="N356" i="2"/>
  <c r="N165" i="2"/>
  <c r="N574" i="2"/>
  <c r="N119" i="2"/>
  <c r="N546" i="2"/>
  <c r="N298" i="2"/>
  <c r="N231" i="2"/>
  <c r="N228" i="2"/>
  <c r="N26" i="2"/>
  <c r="N34" i="2"/>
  <c r="N719" i="2"/>
  <c r="N289" i="2"/>
  <c r="N195" i="2"/>
  <c r="N150" i="2"/>
  <c r="N394" i="2"/>
  <c r="N78" i="2"/>
  <c r="N144" i="2"/>
  <c r="N10" i="2"/>
  <c r="N383" i="2"/>
  <c r="N146" i="2"/>
  <c r="N76" i="2"/>
  <c r="N243" i="2"/>
  <c r="N702" i="2"/>
  <c r="N99" i="2"/>
  <c r="N596" i="2"/>
  <c r="N530" i="2"/>
  <c r="N176" i="2"/>
  <c r="N344" i="2"/>
  <c r="N296" i="2"/>
  <c r="N684" i="2"/>
  <c r="N20" i="2"/>
  <c r="N659" i="2"/>
  <c r="N15" i="2"/>
  <c r="N60" i="2"/>
  <c r="N245" i="2"/>
  <c r="N579" i="2"/>
  <c r="N670" i="2"/>
  <c r="N6" i="2"/>
  <c r="N160" i="2"/>
  <c r="N67" i="2"/>
  <c r="N585" i="2"/>
  <c r="N616" i="2"/>
  <c r="N203" i="2"/>
  <c r="N598" i="2"/>
  <c r="N274" i="2"/>
  <c r="N560" i="2"/>
  <c r="N255" i="2"/>
  <c r="N4" i="2"/>
  <c r="N306" i="2"/>
  <c r="N609" i="2"/>
  <c r="N64" i="2"/>
  <c r="N261" i="2"/>
  <c r="N295" i="2"/>
  <c r="N435" i="2"/>
  <c r="N601" i="2"/>
  <c r="N634" i="2"/>
  <c r="N505" i="2"/>
  <c r="N491" i="2"/>
  <c r="N477" i="2"/>
  <c r="N61" i="2"/>
  <c r="N352" i="2"/>
  <c r="N54" i="2"/>
  <c r="N113" i="2"/>
  <c r="N17" i="2"/>
  <c r="N455" i="2"/>
  <c r="N674" i="2"/>
  <c r="N259" i="2"/>
  <c r="N183" i="2"/>
  <c r="N247" i="2"/>
  <c r="N152" i="2"/>
  <c r="N190" i="2"/>
  <c r="N137" i="2"/>
  <c r="N168" i="2"/>
  <c r="N280" i="2"/>
  <c r="N124" i="2"/>
  <c r="N155" i="2"/>
  <c r="N256" i="2"/>
  <c r="N333" i="2"/>
  <c r="N613" i="2"/>
  <c r="N366" i="2"/>
  <c r="N45" i="2"/>
  <c r="N327" i="2"/>
  <c r="N208" i="2"/>
  <c r="N59" i="2"/>
  <c r="N164" i="2"/>
  <c r="N25" i="2"/>
  <c r="N506" i="2"/>
  <c r="N470" i="2"/>
  <c r="N38" i="2"/>
  <c r="N563" i="2"/>
  <c r="N639" i="2"/>
  <c r="N529" i="2"/>
  <c r="N225" i="2"/>
  <c r="N103" i="2"/>
  <c r="N104" i="2"/>
  <c r="N329" i="2"/>
  <c r="N30" i="2"/>
  <c r="N242" i="2"/>
  <c r="N189" i="2"/>
  <c r="N234" i="2"/>
  <c r="N21" i="2"/>
  <c r="N626" i="2"/>
  <c r="N248" i="2"/>
  <c r="N214" i="2"/>
  <c r="N364" i="2"/>
  <c r="N68" i="2"/>
  <c r="N589" i="2"/>
  <c r="N544" i="2"/>
  <c r="N110" i="2"/>
  <c r="N133" i="2"/>
  <c r="N730" i="2"/>
  <c r="N513" i="2"/>
  <c r="N549" i="2"/>
  <c r="N678" i="2"/>
  <c r="N604" i="2"/>
  <c r="N317" i="2"/>
  <c r="N708" i="2"/>
  <c r="N400" i="2"/>
  <c r="N413" i="2"/>
  <c r="N661" i="2"/>
  <c r="N496" i="2"/>
  <c r="N377" i="2"/>
  <c r="N511" i="2"/>
  <c r="N703" i="2"/>
  <c r="N379" i="2"/>
  <c r="N65" i="2"/>
  <c r="N638" i="2"/>
  <c r="N301" i="2"/>
  <c r="N642" i="2"/>
  <c r="N570" i="2"/>
  <c r="N211" i="2"/>
  <c r="N409" i="2"/>
  <c r="N132" i="2"/>
  <c r="N697" i="2"/>
  <c r="N186" i="2"/>
  <c r="N204" i="2"/>
  <c r="N421" i="2"/>
  <c r="N583" i="2"/>
  <c r="N437" i="2"/>
  <c r="N35" i="2"/>
  <c r="N62" i="2"/>
  <c r="N263" i="2"/>
  <c r="N55" i="2"/>
  <c r="N531" i="2"/>
  <c r="N422" i="2"/>
  <c r="N175" i="2"/>
  <c r="N607" i="2"/>
  <c r="N109" i="2"/>
  <c r="N711" i="2"/>
  <c r="N444" i="2"/>
  <c r="N384" i="2"/>
  <c r="N547" i="2"/>
  <c r="N156" i="2"/>
  <c r="N561" i="2"/>
  <c r="N18" i="2"/>
  <c r="N514" i="2"/>
  <c r="N707" i="2"/>
  <c r="N269" i="2"/>
  <c r="N680" i="2"/>
  <c r="N153" i="2"/>
  <c r="N161" i="2"/>
  <c r="N171" i="2"/>
  <c r="N507" i="2"/>
  <c r="N11" i="2"/>
  <c r="N173" i="2"/>
  <c r="N591" i="2"/>
  <c r="N501" i="2"/>
  <c r="N24" i="2"/>
  <c r="N118" i="2"/>
  <c r="N334" i="2"/>
  <c r="N600" i="2"/>
  <c r="N700" i="2"/>
  <c r="N504" i="2"/>
  <c r="N147" i="2"/>
  <c r="N318" i="2"/>
  <c r="N120" i="2"/>
  <c r="N713" i="2"/>
  <c r="N75" i="2"/>
  <c r="N166" i="2"/>
  <c r="N72" i="2"/>
  <c r="N424" i="2"/>
  <c r="N402" i="2"/>
  <c r="N495" i="2"/>
  <c r="N466" i="2"/>
  <c r="N41" i="2"/>
  <c r="N515" i="2"/>
  <c r="N33" i="2"/>
  <c r="N336" i="2"/>
  <c r="N187" i="2"/>
  <c r="N434" i="2"/>
  <c r="N368" i="2"/>
  <c r="N426" i="2"/>
  <c r="N620" i="2"/>
  <c r="N130" i="2"/>
  <c r="N480" i="2"/>
  <c r="N716" i="2"/>
  <c r="N278" i="2"/>
  <c r="N122" i="2"/>
  <c r="N605" i="2"/>
  <c r="N538" i="2"/>
  <c r="N473" i="2"/>
  <c r="N602" i="2"/>
  <c r="N369" i="2"/>
  <c r="N617" i="2"/>
  <c r="N463" i="2"/>
  <c r="N453" i="2"/>
  <c r="N81" i="2"/>
  <c r="N720" i="2"/>
  <c r="N622" i="2"/>
  <c r="N576" i="2"/>
  <c r="N516" i="2"/>
  <c r="N102" i="2"/>
  <c r="N449" i="2"/>
  <c r="N174" i="2"/>
  <c r="N722" i="2"/>
  <c r="N550" i="2"/>
  <c r="N712" i="2"/>
  <c r="N414" i="2"/>
  <c r="N407" i="2"/>
  <c r="N582" i="2"/>
  <c r="N650" i="2"/>
  <c r="N84" i="2"/>
  <c r="N606" i="2"/>
  <c r="N207" i="2"/>
  <c r="N291" i="2"/>
  <c r="N417" i="2"/>
  <c r="N107" i="2"/>
  <c r="N266" i="2"/>
  <c r="N28" i="2"/>
  <c r="N345" i="2"/>
  <c r="N665" i="2"/>
  <c r="N645" i="2"/>
  <c r="N672" i="2"/>
  <c r="N42" i="2"/>
  <c r="N114" i="2"/>
  <c r="N662" i="2"/>
  <c r="N288" i="2"/>
  <c r="N456" i="2"/>
  <c r="N169" i="2"/>
  <c r="N668" i="2"/>
  <c r="N580" i="2"/>
  <c r="N230" i="2"/>
  <c r="N308" i="2"/>
  <c r="N128" i="2"/>
  <c r="N685" i="2"/>
  <c r="N427" i="2"/>
  <c r="N472" i="2"/>
  <c r="N273" i="2"/>
  <c r="N481" i="2"/>
  <c r="N121" i="2"/>
  <c r="N92" i="2"/>
  <c r="N636" i="2"/>
  <c r="N610" i="2"/>
  <c r="N479" i="2"/>
  <c r="N226" i="2"/>
  <c r="N138" i="2"/>
  <c r="N418" i="2"/>
  <c r="N717" i="2"/>
  <c r="N567" i="2"/>
  <c r="N527" i="2"/>
  <c r="N625" i="2"/>
  <c r="N337" i="2"/>
  <c r="N233" i="2"/>
  <c r="N98" i="2"/>
  <c r="N290" i="2"/>
  <c r="N408" i="2"/>
  <c r="N321" i="2"/>
  <c r="N241" i="2"/>
  <c r="N704" i="2"/>
  <c r="N136" i="2"/>
  <c r="N522" i="2"/>
  <c r="N648" i="2"/>
  <c r="N555" i="2"/>
  <c r="N249" i="2"/>
  <c r="N371" i="2"/>
  <c r="N66" i="2"/>
  <c r="N562" i="2"/>
  <c r="N693" i="2"/>
  <c r="N382" i="2"/>
  <c r="N565" i="2"/>
  <c r="N343" i="2"/>
  <c r="N462" i="2"/>
  <c r="N77" i="2"/>
  <c r="N178" i="2"/>
  <c r="N709" i="2"/>
  <c r="N726" i="2"/>
  <c r="N446" i="2"/>
  <c r="N663" i="2"/>
  <c r="N653" i="2"/>
  <c r="N141" i="2"/>
  <c r="N239" i="2"/>
  <c r="N135" i="2"/>
  <c r="N729" i="2"/>
  <c r="N439" i="2"/>
  <c r="N671" i="2"/>
  <c r="N53" i="2"/>
  <c r="N292" i="2"/>
  <c r="N240" i="2"/>
  <c r="N154" i="2"/>
  <c r="N676" i="2"/>
  <c r="N31" i="2"/>
  <c r="N619" i="2"/>
  <c r="N348" i="2"/>
  <c r="N200" i="2"/>
  <c r="N325" i="2"/>
  <c r="N332" i="2"/>
  <c r="N315" i="2"/>
  <c r="N669" i="2"/>
  <c r="N487" i="2"/>
  <c r="N350" i="2"/>
  <c r="N721" i="2"/>
  <c r="N447" i="2"/>
  <c r="N590" i="2"/>
  <c r="N238" i="2"/>
  <c r="N673" i="2"/>
  <c r="N623" i="2"/>
  <c r="N691" i="2"/>
  <c r="N731" i="2"/>
  <c r="N262" i="2"/>
  <c r="N469" i="2"/>
  <c r="N556" i="2"/>
  <c r="N489" i="2"/>
  <c r="N232" i="2"/>
  <c r="N235" i="2"/>
  <c r="N640" i="2"/>
  <c r="N611" i="2"/>
  <c r="N543" i="2"/>
  <c r="N111" i="2"/>
  <c r="N654" i="2"/>
  <c r="N503" i="2"/>
  <c r="N388" i="2"/>
  <c r="N246" i="2"/>
  <c r="N125" i="2"/>
  <c r="N177" i="2"/>
  <c r="N520" i="2"/>
  <c r="N460" i="2"/>
  <c r="N389" i="2"/>
  <c r="N257" i="2"/>
  <c r="N412" i="2"/>
  <c r="N548" i="2"/>
  <c r="N93" i="2"/>
  <c r="N692" i="2"/>
  <c r="N218" i="2"/>
  <c r="N303" i="2"/>
  <c r="N353" i="2"/>
  <c r="N532" i="2"/>
  <c r="N571" i="2"/>
  <c r="N577" i="2"/>
  <c r="N485" i="2"/>
  <c r="N216" i="2"/>
  <c r="N534" i="2"/>
  <c r="N615" i="2"/>
  <c r="N445" i="2"/>
  <c r="N275" i="2"/>
  <c r="N725" i="2"/>
  <c r="N395" i="2"/>
  <c r="N252" i="2"/>
  <c r="N205" i="2"/>
  <c r="N724" i="2"/>
  <c r="N375" i="2"/>
  <c r="N276" i="2"/>
  <c r="N309" i="2"/>
  <c r="N683" i="2"/>
  <c r="N621" i="2"/>
  <c r="N533" i="2"/>
  <c r="N380" i="2"/>
  <c r="N575" i="2"/>
  <c r="N542" i="2"/>
  <c r="N588" i="2"/>
  <c r="N690" i="2"/>
  <c r="N658" i="2"/>
  <c r="N699" i="2"/>
  <c r="N492" i="2"/>
  <c r="N416" i="2"/>
  <c r="N476" i="2"/>
  <c r="N655" i="2"/>
  <c r="N652" i="2"/>
  <c r="N686" i="2"/>
  <c r="N635" i="2"/>
  <c r="N450" i="2"/>
  <c r="N667" i="2"/>
  <c r="N558" i="2"/>
  <c r="N694" i="2"/>
  <c r="N696" i="2"/>
  <c r="N679" i="2"/>
  <c r="N723" i="2"/>
  <c r="N705" i="2"/>
  <c r="N630" i="2"/>
  <c r="N687" i="2"/>
  <c r="N728" i="2"/>
  <c r="N727" i="2"/>
  <c r="N710" i="2"/>
  <c r="N714" i="2"/>
  <c r="N666" i="2"/>
  <c r="L637" i="2"/>
  <c r="L599" i="2"/>
  <c r="L627" i="2"/>
  <c r="L79" i="2"/>
  <c r="L381" i="2"/>
  <c r="L433" i="2"/>
  <c r="L419" i="2"/>
  <c r="L536" i="2"/>
  <c r="L411" i="2"/>
  <c r="L551" i="2"/>
  <c r="L349" i="2"/>
  <c r="L464" i="2"/>
  <c r="L159" i="2"/>
  <c r="L677" i="2"/>
  <c r="L145" i="2"/>
  <c r="L448" i="2"/>
  <c r="L47" i="2"/>
  <c r="L646" i="2"/>
  <c r="L322" i="2"/>
  <c r="L488" i="2"/>
  <c r="L465" i="2"/>
  <c r="L423" i="2"/>
  <c r="L56" i="2"/>
  <c r="L362" i="2"/>
  <c r="L592" i="2"/>
  <c r="L222" i="2"/>
  <c r="L340" i="2"/>
  <c r="L260" i="2"/>
  <c r="L584" i="2"/>
  <c r="L632" i="2"/>
  <c r="L69" i="2"/>
  <c r="L2" i="2"/>
  <c r="L651" i="2"/>
  <c r="L385" i="2"/>
  <c r="L581" i="2"/>
  <c r="L51" i="2"/>
  <c r="L197" i="2"/>
  <c r="L406" i="2"/>
  <c r="L614" i="2"/>
  <c r="L94" i="2"/>
  <c r="L351" i="2"/>
  <c r="L517" i="2"/>
  <c r="L339" i="2"/>
  <c r="L393" i="2"/>
  <c r="L86" i="2"/>
  <c r="L568" i="2"/>
  <c r="L193" i="2"/>
  <c r="L184" i="2"/>
  <c r="L217" i="2"/>
  <c r="L451" i="2"/>
  <c r="L341" i="2"/>
  <c r="L143" i="2"/>
  <c r="L80" i="2"/>
  <c r="L410" i="2"/>
  <c r="L313" i="2"/>
  <c r="L277" i="2"/>
  <c r="L399" i="2"/>
  <c r="L557" i="2"/>
  <c r="L540" i="2"/>
  <c r="L139" i="2"/>
  <c r="L229" i="2"/>
  <c r="L112" i="2"/>
  <c r="L267" i="2"/>
  <c r="L307" i="2"/>
  <c r="L500" i="2"/>
  <c r="L357" i="2"/>
  <c r="L117" i="2"/>
  <c r="L461" i="2"/>
  <c r="L58" i="2"/>
  <c r="L29" i="2"/>
  <c r="L401" i="2"/>
  <c r="L373" i="2"/>
  <c r="L283" i="2"/>
  <c r="L126" i="2"/>
  <c r="L440" i="2"/>
  <c r="L285" i="2"/>
  <c r="L361" i="2"/>
  <c r="L181" i="2"/>
  <c r="L436" i="2"/>
  <c r="L116" i="2"/>
  <c r="L628" i="2"/>
  <c r="L428" i="2"/>
  <c r="L115" i="2"/>
  <c r="L148" i="2"/>
  <c r="L376" i="2"/>
  <c r="L284" i="2"/>
  <c r="L535" i="2"/>
  <c r="L508" i="2"/>
  <c r="L219" i="2"/>
  <c r="L223" i="2"/>
  <c r="L441" i="2"/>
  <c r="L279" i="2"/>
  <c r="L695" i="2"/>
  <c r="L502" i="2"/>
  <c r="L71" i="2"/>
  <c r="L331" i="2"/>
  <c r="L310" i="2"/>
  <c r="L14" i="2"/>
  <c r="L100" i="2"/>
  <c r="L612" i="2"/>
  <c r="L167" i="2"/>
  <c r="L420" i="2"/>
  <c r="L108" i="2"/>
  <c r="L74" i="2"/>
  <c r="L95" i="2"/>
  <c r="L314" i="2"/>
  <c r="L12" i="2"/>
  <c r="L50" i="2"/>
  <c r="L312" i="2"/>
  <c r="L405" i="2"/>
  <c r="L206" i="2"/>
  <c r="L326" i="2"/>
  <c r="L264" i="2"/>
  <c r="L281" i="2"/>
  <c r="L96" i="2"/>
  <c r="L43" i="2"/>
  <c r="L553" i="2"/>
  <c r="L429" i="2"/>
  <c r="L27" i="2"/>
  <c r="L706" i="2"/>
  <c r="L524" i="2"/>
  <c r="L170" i="2"/>
  <c r="L179" i="2"/>
  <c r="L363" i="2"/>
  <c r="L101" i="2"/>
  <c r="L644" i="2"/>
  <c r="L236" i="2"/>
  <c r="L39" i="2"/>
  <c r="L386" i="2"/>
  <c r="L220" i="2"/>
  <c r="L16" i="2"/>
  <c r="L237" i="2"/>
  <c r="L664" i="2"/>
  <c r="L387" i="2"/>
  <c r="L701" i="2"/>
  <c r="L199" i="2"/>
  <c r="L688" i="2"/>
  <c r="L253" i="2"/>
  <c r="L297" i="2"/>
  <c r="L425" i="2"/>
  <c r="L188" i="2"/>
  <c r="L365" i="2"/>
  <c r="L8" i="2"/>
  <c r="L541" i="2"/>
  <c r="L347" i="2"/>
  <c r="L660" i="2"/>
  <c r="L320" i="2"/>
  <c r="L268" i="2"/>
  <c r="L718" i="2"/>
  <c r="L316" i="2"/>
  <c r="L215" i="2"/>
  <c r="L194" i="2"/>
  <c r="L474" i="2"/>
  <c r="L324" i="2"/>
  <c r="L19" i="2"/>
  <c r="L105" i="2"/>
  <c r="L201" i="2"/>
  <c r="L467" i="2"/>
  <c r="L221" i="2"/>
  <c r="L192" i="2"/>
  <c r="L396" i="2"/>
  <c r="L151" i="2"/>
  <c r="L499" i="2"/>
  <c r="L569" i="2"/>
  <c r="L305" i="2"/>
  <c r="L643" i="2"/>
  <c r="L566" i="2"/>
  <c r="L490" i="2"/>
  <c r="L578" i="2"/>
  <c r="L552" i="2"/>
  <c r="L554" i="2"/>
  <c r="L647" i="2"/>
  <c r="L518" i="2"/>
  <c r="L633" i="2"/>
  <c r="L323" i="2"/>
  <c r="L198" i="2"/>
  <c r="L608" i="2"/>
  <c r="L656" i="2"/>
  <c r="L478" i="2"/>
  <c r="L36" i="2"/>
  <c r="L486" i="2"/>
  <c r="L328" i="2"/>
  <c r="L180" i="2"/>
  <c r="L37" i="2"/>
  <c r="L202" i="2"/>
  <c r="L618" i="2"/>
  <c r="L594" i="2"/>
  <c r="L293" i="2"/>
  <c r="L131" i="2"/>
  <c r="L498" i="2"/>
  <c r="L319" i="2"/>
  <c r="L5" i="2"/>
  <c r="L123" i="2"/>
  <c r="L85" i="2"/>
  <c r="L48" i="2"/>
  <c r="L140" i="2"/>
  <c r="L497" i="2"/>
  <c r="L213" i="2"/>
  <c r="L649" i="2"/>
  <c r="L629" i="2"/>
  <c r="L23" i="2"/>
  <c r="L537" i="2"/>
  <c r="L641" i="2"/>
  <c r="L282" i="2"/>
  <c r="L657" i="2"/>
  <c r="L294" i="2"/>
  <c r="L299" i="2"/>
  <c r="L46" i="2"/>
  <c r="L87" i="2"/>
  <c r="L483" i="2"/>
  <c r="L44" i="2"/>
  <c r="L438" i="2"/>
  <c r="L482" i="2"/>
  <c r="L624" i="2"/>
  <c r="L149" i="2"/>
  <c r="L519" i="2"/>
  <c r="L142" i="2"/>
  <c r="L475" i="2"/>
  <c r="L471" i="2"/>
  <c r="L452" i="2"/>
  <c r="L73" i="2"/>
  <c r="L493" i="2"/>
  <c r="L430" i="2"/>
  <c r="L523" i="2"/>
  <c r="L172" i="2"/>
  <c r="L227" i="2"/>
  <c r="L270" i="2"/>
  <c r="L13" i="2"/>
  <c r="L338" i="2"/>
  <c r="L162" i="2"/>
  <c r="L212" i="2"/>
  <c r="L89" i="2"/>
  <c r="L49" i="2"/>
  <c r="L459" i="2"/>
  <c r="L698" i="2"/>
  <c r="L593" i="2"/>
  <c r="L468" i="2"/>
  <c r="L521" i="2"/>
  <c r="L509" i="2"/>
  <c r="L631" i="2"/>
  <c r="L390" i="2"/>
  <c r="L358" i="2"/>
  <c r="L510" i="2"/>
  <c r="L40" i="2"/>
  <c r="L374" i="2"/>
  <c r="L372" i="2"/>
  <c r="L404" i="2"/>
  <c r="L689" i="2"/>
  <c r="L286" i="2"/>
  <c r="L91" i="2"/>
  <c r="L9" i="2"/>
  <c r="L90" i="2"/>
  <c r="L392" i="2"/>
  <c r="L83" i="2"/>
  <c r="L359" i="2"/>
  <c r="L330" i="2"/>
  <c r="L63" i="2"/>
  <c r="L715" i="2"/>
  <c r="L431" i="2"/>
  <c r="L587" i="2"/>
  <c r="L403" i="2"/>
  <c r="L355" i="2"/>
  <c r="L572" i="2"/>
  <c r="L272" i="2"/>
  <c r="L182" i="2"/>
  <c r="L360" i="2"/>
  <c r="L595" i="2"/>
  <c r="L484" i="2"/>
  <c r="L224" i="2"/>
  <c r="L22" i="2"/>
  <c r="L335" i="2"/>
  <c r="L454" i="2"/>
  <c r="L682" i="2"/>
  <c r="L398" i="2"/>
  <c r="L378" i="2"/>
  <c r="L597" i="2"/>
  <c r="L367" i="2"/>
  <c r="L300" i="2"/>
  <c r="L525" i="2"/>
  <c r="L457" i="2"/>
  <c r="L442" i="2"/>
  <c r="L210" i="2"/>
  <c r="L391" i="2"/>
  <c r="L97" i="2"/>
  <c r="L196" i="2"/>
  <c r="L3" i="2"/>
  <c r="L603" i="2"/>
  <c r="L70" i="2"/>
  <c r="L311" i="2"/>
  <c r="L52" i="2"/>
  <c r="L458" i="2"/>
  <c r="L287" i="2"/>
  <c r="L134" i="2"/>
  <c r="L494" i="2"/>
  <c r="L573" i="2"/>
  <c r="L82" i="2"/>
  <c r="L254" i="2"/>
  <c r="L545" i="2"/>
  <c r="L127" i="2"/>
  <c r="L559" i="2"/>
  <c r="L681" i="2"/>
  <c r="L432" i="2"/>
  <c r="L528" i="2"/>
  <c r="L370" i="2"/>
  <c r="L250" i="2"/>
  <c r="L397" i="2"/>
  <c r="L57" i="2"/>
  <c r="L564" i="2"/>
  <c r="L191" i="2"/>
  <c r="L185" i="2"/>
  <c r="L526" i="2"/>
  <c r="L163" i="2"/>
  <c r="L88" i="2"/>
  <c r="L157" i="2"/>
  <c r="L271" i="2"/>
  <c r="L346" i="2"/>
  <c r="L244" i="2"/>
  <c r="L302" i="2"/>
  <c r="L304" i="2"/>
  <c r="L443" i="2"/>
  <c r="L129" i="2"/>
  <c r="L106" i="2"/>
  <c r="L415" i="2"/>
  <c r="L539" i="2"/>
  <c r="L209" i="2"/>
  <c r="L586" i="2"/>
  <c r="L675" i="2"/>
  <c r="L354" i="2"/>
  <c r="L251" i="2"/>
  <c r="L32" i="2"/>
  <c r="L7" i="2"/>
  <c r="L158" i="2"/>
  <c r="L258" i="2"/>
  <c r="L512" i="2"/>
  <c r="L342" i="2"/>
  <c r="L265" i="2"/>
  <c r="L356" i="2"/>
  <c r="L165" i="2"/>
  <c r="L574" i="2"/>
  <c r="L119" i="2"/>
  <c r="L546" i="2"/>
  <c r="L298" i="2"/>
  <c r="L231" i="2"/>
  <c r="L228" i="2"/>
  <c r="L26" i="2"/>
  <c r="L34" i="2"/>
  <c r="L719" i="2"/>
  <c r="L289" i="2"/>
  <c r="L195" i="2"/>
  <c r="L150" i="2"/>
  <c r="L394" i="2"/>
  <c r="L78" i="2"/>
  <c r="L144" i="2"/>
  <c r="L10" i="2"/>
  <c r="L383" i="2"/>
  <c r="L146" i="2"/>
  <c r="L76" i="2"/>
  <c r="L243" i="2"/>
  <c r="L702" i="2"/>
  <c r="L99" i="2"/>
  <c r="L596" i="2"/>
  <c r="L530" i="2"/>
  <c r="L176" i="2"/>
  <c r="L344" i="2"/>
  <c r="L296" i="2"/>
  <c r="L684" i="2"/>
  <c r="L20" i="2"/>
  <c r="L659" i="2"/>
  <c r="L15" i="2"/>
  <c r="L60" i="2"/>
  <c r="L245" i="2"/>
  <c r="L579" i="2"/>
  <c r="L670" i="2"/>
  <c r="L6" i="2"/>
  <c r="L160" i="2"/>
  <c r="L67" i="2"/>
  <c r="L585" i="2"/>
  <c r="L616" i="2"/>
  <c r="L203" i="2"/>
  <c r="L598" i="2"/>
  <c r="L274" i="2"/>
  <c r="L560" i="2"/>
  <c r="L255" i="2"/>
  <c r="L4" i="2"/>
  <c r="L306" i="2"/>
  <c r="L609" i="2"/>
  <c r="L64" i="2"/>
  <c r="L261" i="2"/>
  <c r="L295" i="2"/>
  <c r="L435" i="2"/>
  <c r="L601" i="2"/>
  <c r="L634" i="2"/>
  <c r="L505" i="2"/>
  <c r="L491" i="2"/>
  <c r="L477" i="2"/>
  <c r="L61" i="2"/>
  <c r="L352" i="2"/>
  <c r="L54" i="2"/>
  <c r="L113" i="2"/>
  <c r="L17" i="2"/>
  <c r="L455" i="2"/>
  <c r="L674" i="2"/>
  <c r="L259" i="2"/>
  <c r="L183" i="2"/>
  <c r="L247" i="2"/>
  <c r="L152" i="2"/>
  <c r="L190" i="2"/>
  <c r="L137" i="2"/>
  <c r="L168" i="2"/>
  <c r="L280" i="2"/>
  <c r="L124" i="2"/>
  <c r="L155" i="2"/>
  <c r="L256" i="2"/>
  <c r="L333" i="2"/>
  <c r="L613" i="2"/>
  <c r="L366" i="2"/>
  <c r="L45" i="2"/>
  <c r="L327" i="2"/>
  <c r="L208" i="2"/>
  <c r="L59" i="2"/>
  <c r="L164" i="2"/>
  <c r="L25" i="2"/>
  <c r="L506" i="2"/>
  <c r="L470" i="2"/>
  <c r="L38" i="2"/>
  <c r="L563" i="2"/>
  <c r="L639" i="2"/>
  <c r="L529" i="2"/>
  <c r="L225" i="2"/>
  <c r="L103" i="2"/>
  <c r="L104" i="2"/>
  <c r="L329" i="2"/>
  <c r="L30" i="2"/>
  <c r="L242" i="2"/>
  <c r="L189" i="2"/>
  <c r="L234" i="2"/>
  <c r="L21" i="2"/>
  <c r="L626" i="2"/>
  <c r="L248" i="2"/>
  <c r="L214" i="2"/>
  <c r="L364" i="2"/>
  <c r="L68" i="2"/>
  <c r="L589" i="2"/>
  <c r="L544" i="2"/>
  <c r="L110" i="2"/>
  <c r="L133" i="2"/>
  <c r="L730" i="2"/>
  <c r="L513" i="2"/>
  <c r="L549" i="2"/>
  <c r="L678" i="2"/>
  <c r="L604" i="2"/>
  <c r="L317" i="2"/>
  <c r="L708" i="2"/>
  <c r="L400" i="2"/>
  <c r="L413" i="2"/>
  <c r="L661" i="2"/>
  <c r="L496" i="2"/>
  <c r="L377" i="2"/>
  <c r="L511" i="2"/>
  <c r="L703" i="2"/>
  <c r="L379" i="2"/>
  <c r="L65" i="2"/>
  <c r="L638" i="2"/>
  <c r="L301" i="2"/>
  <c r="L642" i="2"/>
  <c r="L570" i="2"/>
  <c r="L211" i="2"/>
  <c r="L409" i="2"/>
  <c r="L132" i="2"/>
  <c r="L697" i="2"/>
  <c r="L186" i="2"/>
  <c r="L204" i="2"/>
  <c r="L421" i="2"/>
  <c r="L583" i="2"/>
  <c r="L437" i="2"/>
  <c r="L35" i="2"/>
  <c r="L62" i="2"/>
  <c r="L263" i="2"/>
  <c r="L55" i="2"/>
  <c r="L531" i="2"/>
  <c r="L422" i="2"/>
  <c r="L175" i="2"/>
  <c r="L607" i="2"/>
  <c r="L109" i="2"/>
  <c r="L711" i="2"/>
  <c r="L444" i="2"/>
  <c r="L384" i="2"/>
  <c r="L547" i="2"/>
  <c r="L156" i="2"/>
  <c r="L561" i="2"/>
  <c r="L18" i="2"/>
  <c r="L514" i="2"/>
  <c r="L707" i="2"/>
  <c r="L269" i="2"/>
  <c r="L680" i="2"/>
  <c r="L153" i="2"/>
  <c r="L161" i="2"/>
  <c r="L171" i="2"/>
  <c r="L507" i="2"/>
  <c r="L11" i="2"/>
  <c r="L173" i="2"/>
  <c r="L591" i="2"/>
  <c r="L501" i="2"/>
  <c r="L24" i="2"/>
  <c r="L118" i="2"/>
  <c r="L334" i="2"/>
  <c r="L600" i="2"/>
  <c r="L700" i="2"/>
  <c r="L504" i="2"/>
  <c r="L147" i="2"/>
  <c r="L318" i="2"/>
  <c r="L120" i="2"/>
  <c r="L713" i="2"/>
  <c r="L75" i="2"/>
  <c r="L166" i="2"/>
  <c r="L72" i="2"/>
  <c r="L424" i="2"/>
  <c r="L402" i="2"/>
  <c r="L495" i="2"/>
  <c r="L466" i="2"/>
  <c r="L41" i="2"/>
  <c r="L515" i="2"/>
  <c r="L33" i="2"/>
  <c r="L336" i="2"/>
  <c r="L187" i="2"/>
  <c r="L434" i="2"/>
  <c r="L368" i="2"/>
  <c r="L426" i="2"/>
  <c r="L620" i="2"/>
  <c r="L130" i="2"/>
  <c r="L480" i="2"/>
  <c r="L716" i="2"/>
  <c r="L278" i="2"/>
  <c r="L122" i="2"/>
  <c r="L605" i="2"/>
  <c r="L538" i="2"/>
  <c r="L473" i="2"/>
  <c r="L602" i="2"/>
  <c r="L369" i="2"/>
  <c r="L617" i="2"/>
  <c r="L463" i="2"/>
  <c r="L453" i="2"/>
  <c r="L81" i="2"/>
  <c r="L720" i="2"/>
  <c r="L622" i="2"/>
  <c r="L576" i="2"/>
  <c r="L516" i="2"/>
  <c r="L102" i="2"/>
  <c r="L449" i="2"/>
  <c r="L174" i="2"/>
  <c r="L722" i="2"/>
  <c r="L550" i="2"/>
  <c r="L712" i="2"/>
  <c r="L414" i="2"/>
  <c r="L407" i="2"/>
  <c r="L582" i="2"/>
  <c r="L650" i="2"/>
  <c r="L84" i="2"/>
  <c r="L606" i="2"/>
  <c r="L207" i="2"/>
  <c r="L291" i="2"/>
  <c r="L417" i="2"/>
  <c r="L107" i="2"/>
  <c r="L266" i="2"/>
  <c r="L28" i="2"/>
  <c r="L345" i="2"/>
  <c r="L665" i="2"/>
  <c r="L645" i="2"/>
  <c r="L672" i="2"/>
  <c r="L42" i="2"/>
  <c r="L114" i="2"/>
  <c r="L662" i="2"/>
  <c r="L288" i="2"/>
  <c r="L456" i="2"/>
  <c r="L169" i="2"/>
  <c r="L668" i="2"/>
  <c r="L580" i="2"/>
  <c r="L230" i="2"/>
  <c r="L308" i="2"/>
  <c r="L128" i="2"/>
  <c r="L685" i="2"/>
  <c r="L427" i="2"/>
  <c r="L472" i="2"/>
  <c r="L273" i="2"/>
  <c r="L481" i="2"/>
  <c r="L121" i="2"/>
  <c r="L92" i="2"/>
  <c r="L636" i="2"/>
  <c r="L610" i="2"/>
  <c r="L479" i="2"/>
  <c r="L226" i="2"/>
  <c r="L138" i="2"/>
  <c r="L418" i="2"/>
  <c r="L717" i="2"/>
  <c r="L567" i="2"/>
  <c r="L527" i="2"/>
  <c r="L625" i="2"/>
  <c r="L337" i="2"/>
  <c r="L233" i="2"/>
  <c r="L98" i="2"/>
  <c r="L290" i="2"/>
  <c r="L408" i="2"/>
  <c r="L321" i="2"/>
  <c r="L241" i="2"/>
  <c r="L704" i="2"/>
  <c r="L136" i="2"/>
  <c r="L522" i="2"/>
  <c r="L648" i="2"/>
  <c r="L555" i="2"/>
  <c r="L249" i="2"/>
  <c r="L371" i="2"/>
  <c r="L66" i="2"/>
  <c r="L562" i="2"/>
  <c r="L693" i="2"/>
  <c r="L382" i="2"/>
  <c r="L565" i="2"/>
  <c r="L343" i="2"/>
  <c r="L462" i="2"/>
  <c r="L77" i="2"/>
  <c r="L178" i="2"/>
  <c r="L709" i="2"/>
  <c r="L726" i="2"/>
  <c r="L446" i="2"/>
  <c r="L663" i="2"/>
  <c r="L653" i="2"/>
  <c r="L141" i="2"/>
  <c r="L239" i="2"/>
  <c r="L135" i="2"/>
  <c r="L729" i="2"/>
  <c r="L439" i="2"/>
  <c r="L671" i="2"/>
  <c r="L53" i="2"/>
  <c r="L292" i="2"/>
  <c r="L240" i="2"/>
  <c r="L154" i="2"/>
  <c r="L676" i="2"/>
  <c r="L31" i="2"/>
  <c r="L619" i="2"/>
  <c r="L348" i="2"/>
  <c r="L200" i="2"/>
  <c r="L325" i="2"/>
  <c r="L332" i="2"/>
  <c r="L315" i="2"/>
  <c r="L669" i="2"/>
  <c r="L487" i="2"/>
  <c r="L350" i="2"/>
  <c r="L721" i="2"/>
  <c r="L447" i="2"/>
  <c r="L590" i="2"/>
  <c r="L238" i="2"/>
  <c r="L673" i="2"/>
  <c r="L623" i="2"/>
  <c r="L691" i="2"/>
  <c r="L731" i="2"/>
  <c r="L262" i="2"/>
  <c r="L469" i="2"/>
  <c r="L556" i="2"/>
  <c r="L489" i="2"/>
  <c r="L232" i="2"/>
  <c r="L235" i="2"/>
  <c r="L640" i="2"/>
  <c r="L611" i="2"/>
  <c r="L543" i="2"/>
  <c r="L111" i="2"/>
  <c r="L654" i="2"/>
  <c r="L503" i="2"/>
  <c r="L388" i="2"/>
  <c r="L246" i="2"/>
  <c r="L125" i="2"/>
  <c r="L177" i="2"/>
  <c r="L520" i="2"/>
  <c r="L460" i="2"/>
  <c r="L389" i="2"/>
  <c r="L257" i="2"/>
  <c r="L412" i="2"/>
  <c r="L548" i="2"/>
  <c r="L93" i="2"/>
  <c r="L692" i="2"/>
  <c r="L218" i="2"/>
  <c r="L303" i="2"/>
  <c r="L353" i="2"/>
  <c r="L532" i="2"/>
  <c r="L571" i="2"/>
  <c r="L577" i="2"/>
  <c r="L485" i="2"/>
  <c r="L216" i="2"/>
  <c r="L534" i="2"/>
  <c r="L615" i="2"/>
  <c r="L445" i="2"/>
  <c r="L275" i="2"/>
  <c r="L725" i="2"/>
  <c r="L395" i="2"/>
  <c r="L252" i="2"/>
  <c r="L205" i="2"/>
  <c r="L724" i="2"/>
  <c r="L375" i="2"/>
  <c r="L276" i="2"/>
  <c r="L309" i="2"/>
  <c r="L683" i="2"/>
  <c r="L621" i="2"/>
  <c r="L533" i="2"/>
  <c r="L380" i="2"/>
  <c r="L575" i="2"/>
  <c r="L542" i="2"/>
  <c r="L588" i="2"/>
  <c r="L690" i="2"/>
  <c r="L658" i="2"/>
  <c r="L699" i="2"/>
  <c r="L492" i="2"/>
  <c r="L416" i="2"/>
  <c r="L476" i="2"/>
  <c r="L655" i="2"/>
  <c r="L652" i="2"/>
  <c r="L686" i="2"/>
  <c r="L635" i="2"/>
  <c r="L450" i="2"/>
  <c r="L667" i="2"/>
  <c r="L558" i="2"/>
  <c r="L694" i="2"/>
  <c r="L696" i="2"/>
  <c r="L679" i="2"/>
  <c r="L723" i="2"/>
  <c r="L705" i="2"/>
  <c r="L630" i="2"/>
  <c r="L687" i="2"/>
  <c r="L728" i="2"/>
  <c r="L727" i="2"/>
  <c r="L710" i="2"/>
  <c r="L714" i="2"/>
  <c r="L666" i="2"/>
  <c r="J637" i="2"/>
  <c r="J599" i="2"/>
  <c r="J627" i="2"/>
  <c r="J79" i="2"/>
  <c r="J381" i="2"/>
  <c r="J433" i="2"/>
  <c r="J419" i="2"/>
  <c r="J536" i="2"/>
  <c r="J411" i="2"/>
  <c r="J551" i="2"/>
  <c r="J349" i="2"/>
  <c r="J464" i="2"/>
  <c r="J159" i="2"/>
  <c r="J677" i="2"/>
  <c r="J145" i="2"/>
  <c r="J448" i="2"/>
  <c r="J47" i="2"/>
  <c r="J646" i="2"/>
  <c r="J322" i="2"/>
  <c r="J488" i="2"/>
  <c r="J465" i="2"/>
  <c r="J423" i="2"/>
  <c r="J56" i="2"/>
  <c r="J362" i="2"/>
  <c r="J592" i="2"/>
  <c r="J222" i="2"/>
  <c r="J340" i="2"/>
  <c r="J260" i="2"/>
  <c r="J584" i="2"/>
  <c r="J632" i="2"/>
  <c r="J69" i="2"/>
  <c r="J2" i="2"/>
  <c r="J651" i="2"/>
  <c r="J385" i="2"/>
  <c r="J581" i="2"/>
  <c r="J51" i="2"/>
  <c r="J197" i="2"/>
  <c r="J406" i="2"/>
  <c r="J614" i="2"/>
  <c r="J94" i="2"/>
  <c r="J351" i="2"/>
  <c r="J517" i="2"/>
  <c r="J339" i="2"/>
  <c r="J393" i="2"/>
  <c r="J86" i="2"/>
  <c r="J568" i="2"/>
  <c r="J193" i="2"/>
  <c r="J184" i="2"/>
  <c r="J217" i="2"/>
  <c r="J451" i="2"/>
  <c r="J341" i="2"/>
  <c r="J143" i="2"/>
  <c r="J80" i="2"/>
  <c r="J410" i="2"/>
  <c r="J313" i="2"/>
  <c r="J277" i="2"/>
  <c r="J399" i="2"/>
  <c r="J557" i="2"/>
  <c r="J540" i="2"/>
  <c r="J139" i="2"/>
  <c r="J229" i="2"/>
  <c r="J112" i="2"/>
  <c r="J267" i="2"/>
  <c r="J307" i="2"/>
  <c r="J500" i="2"/>
  <c r="J357" i="2"/>
  <c r="J117" i="2"/>
  <c r="J461" i="2"/>
  <c r="J58" i="2"/>
  <c r="J29" i="2"/>
  <c r="J401" i="2"/>
  <c r="J373" i="2"/>
  <c r="J283" i="2"/>
  <c r="J126" i="2"/>
  <c r="J440" i="2"/>
  <c r="J285" i="2"/>
  <c r="J361" i="2"/>
  <c r="J181" i="2"/>
  <c r="J436" i="2"/>
  <c r="J116" i="2"/>
  <c r="J628" i="2"/>
  <c r="J428" i="2"/>
  <c r="J115" i="2"/>
  <c r="J148" i="2"/>
  <c r="J376" i="2"/>
  <c r="J284" i="2"/>
  <c r="J535" i="2"/>
  <c r="J508" i="2"/>
  <c r="J219" i="2"/>
  <c r="J223" i="2"/>
  <c r="J441" i="2"/>
  <c r="J279" i="2"/>
  <c r="J695" i="2"/>
  <c r="J502" i="2"/>
  <c r="J71" i="2"/>
  <c r="J331" i="2"/>
  <c r="J310" i="2"/>
  <c r="J14" i="2"/>
  <c r="J100" i="2"/>
  <c r="J612" i="2"/>
  <c r="J167" i="2"/>
  <c r="J420" i="2"/>
  <c r="J108" i="2"/>
  <c r="J74" i="2"/>
  <c r="J95" i="2"/>
  <c r="J314" i="2"/>
  <c r="J12" i="2"/>
  <c r="J50" i="2"/>
  <c r="J312" i="2"/>
  <c r="J405" i="2"/>
  <c r="J206" i="2"/>
  <c r="J326" i="2"/>
  <c r="J264" i="2"/>
  <c r="J281" i="2"/>
  <c r="J96" i="2"/>
  <c r="J43" i="2"/>
  <c r="J553" i="2"/>
  <c r="J429" i="2"/>
  <c r="J27" i="2"/>
  <c r="J706" i="2"/>
  <c r="J524" i="2"/>
  <c r="J170" i="2"/>
  <c r="J179" i="2"/>
  <c r="J363" i="2"/>
  <c r="J101" i="2"/>
  <c r="J644" i="2"/>
  <c r="J236" i="2"/>
  <c r="J39" i="2"/>
  <c r="J386" i="2"/>
  <c r="J220" i="2"/>
  <c r="J16" i="2"/>
  <c r="J237" i="2"/>
  <c r="J664" i="2"/>
  <c r="J387" i="2"/>
  <c r="J701" i="2"/>
  <c r="J199" i="2"/>
  <c r="J688" i="2"/>
  <c r="J253" i="2"/>
  <c r="J297" i="2"/>
  <c r="J425" i="2"/>
  <c r="J188" i="2"/>
  <c r="J365" i="2"/>
  <c r="J8" i="2"/>
  <c r="J541" i="2"/>
  <c r="J347" i="2"/>
  <c r="J660" i="2"/>
  <c r="J320" i="2"/>
  <c r="J268" i="2"/>
  <c r="J718" i="2"/>
  <c r="J316" i="2"/>
  <c r="J215" i="2"/>
  <c r="J194" i="2"/>
  <c r="J474" i="2"/>
  <c r="J324" i="2"/>
  <c r="J19" i="2"/>
  <c r="J105" i="2"/>
  <c r="J201" i="2"/>
  <c r="J467" i="2"/>
  <c r="J221" i="2"/>
  <c r="J192" i="2"/>
  <c r="J396" i="2"/>
  <c r="J151" i="2"/>
  <c r="J499" i="2"/>
  <c r="J569" i="2"/>
  <c r="J305" i="2"/>
  <c r="J643" i="2"/>
  <c r="J566" i="2"/>
  <c r="J490" i="2"/>
  <c r="J578" i="2"/>
  <c r="J552" i="2"/>
  <c r="J554" i="2"/>
  <c r="J647" i="2"/>
  <c r="J518" i="2"/>
  <c r="J633" i="2"/>
  <c r="J323" i="2"/>
  <c r="J198" i="2"/>
  <c r="J608" i="2"/>
  <c r="J656" i="2"/>
  <c r="J478" i="2"/>
  <c r="J36" i="2"/>
  <c r="J486" i="2"/>
  <c r="J328" i="2"/>
  <c r="J180" i="2"/>
  <c r="J37" i="2"/>
  <c r="J202" i="2"/>
  <c r="J618" i="2"/>
  <c r="J594" i="2"/>
  <c r="J293" i="2"/>
  <c r="J131" i="2"/>
  <c r="J498" i="2"/>
  <c r="J319" i="2"/>
  <c r="J5" i="2"/>
  <c r="J123" i="2"/>
  <c r="J85" i="2"/>
  <c r="J48" i="2"/>
  <c r="J140" i="2"/>
  <c r="J497" i="2"/>
  <c r="J213" i="2"/>
  <c r="J649" i="2"/>
  <c r="J629" i="2"/>
  <c r="J23" i="2"/>
  <c r="J537" i="2"/>
  <c r="J641" i="2"/>
  <c r="J282" i="2"/>
  <c r="J657" i="2"/>
  <c r="J294" i="2"/>
  <c r="J299" i="2"/>
  <c r="J46" i="2"/>
  <c r="J87" i="2"/>
  <c r="J483" i="2"/>
  <c r="J44" i="2"/>
  <c r="J438" i="2"/>
  <c r="J482" i="2"/>
  <c r="J624" i="2"/>
  <c r="J149" i="2"/>
  <c r="J519" i="2"/>
  <c r="J142" i="2"/>
  <c r="J475" i="2"/>
  <c r="J471" i="2"/>
  <c r="J452" i="2"/>
  <c r="J73" i="2"/>
  <c r="J493" i="2"/>
  <c r="J430" i="2"/>
  <c r="J523" i="2"/>
  <c r="J172" i="2"/>
  <c r="J227" i="2"/>
  <c r="J270" i="2"/>
  <c r="J13" i="2"/>
  <c r="J338" i="2"/>
  <c r="J162" i="2"/>
  <c r="J212" i="2"/>
  <c r="J89" i="2"/>
  <c r="J49" i="2"/>
  <c r="J459" i="2"/>
  <c r="J698" i="2"/>
  <c r="J593" i="2"/>
  <c r="J468" i="2"/>
  <c r="J521" i="2"/>
  <c r="J509" i="2"/>
  <c r="J631" i="2"/>
  <c r="J390" i="2"/>
  <c r="J358" i="2"/>
  <c r="J510" i="2"/>
  <c r="J40" i="2"/>
  <c r="J374" i="2"/>
  <c r="J372" i="2"/>
  <c r="J404" i="2"/>
  <c r="J689" i="2"/>
  <c r="J286" i="2"/>
  <c r="J91" i="2"/>
  <c r="J9" i="2"/>
  <c r="J90" i="2"/>
  <c r="J392" i="2"/>
  <c r="J83" i="2"/>
  <c r="J359" i="2"/>
  <c r="J330" i="2"/>
  <c r="J63" i="2"/>
  <c r="J715" i="2"/>
  <c r="J431" i="2"/>
  <c r="J587" i="2"/>
  <c r="J403" i="2"/>
  <c r="J355" i="2"/>
  <c r="J572" i="2"/>
  <c r="J272" i="2"/>
  <c r="J182" i="2"/>
  <c r="J360" i="2"/>
  <c r="J595" i="2"/>
  <c r="J484" i="2"/>
  <c r="J224" i="2"/>
  <c r="J22" i="2"/>
  <c r="J335" i="2"/>
  <c r="J454" i="2"/>
  <c r="J682" i="2"/>
  <c r="J398" i="2"/>
  <c r="J378" i="2"/>
  <c r="J597" i="2"/>
  <c r="J367" i="2"/>
  <c r="J300" i="2"/>
  <c r="J525" i="2"/>
  <c r="J457" i="2"/>
  <c r="J442" i="2"/>
  <c r="J210" i="2"/>
  <c r="J391" i="2"/>
  <c r="J97" i="2"/>
  <c r="J196" i="2"/>
  <c r="J3" i="2"/>
  <c r="J603" i="2"/>
  <c r="J70" i="2"/>
  <c r="J311" i="2"/>
  <c r="J52" i="2"/>
  <c r="J458" i="2"/>
  <c r="J287" i="2"/>
  <c r="J134" i="2"/>
  <c r="J494" i="2"/>
  <c r="J573" i="2"/>
  <c r="J82" i="2"/>
  <c r="J254" i="2"/>
  <c r="J545" i="2"/>
  <c r="J127" i="2"/>
  <c r="J559" i="2"/>
  <c r="J681" i="2"/>
  <c r="J432" i="2"/>
  <c r="J528" i="2"/>
  <c r="J370" i="2"/>
  <c r="J250" i="2"/>
  <c r="J397" i="2"/>
  <c r="J57" i="2"/>
  <c r="J564" i="2"/>
  <c r="J191" i="2"/>
  <c r="J185" i="2"/>
  <c r="J526" i="2"/>
  <c r="J163" i="2"/>
  <c r="J88" i="2"/>
  <c r="J157" i="2"/>
  <c r="J271" i="2"/>
  <c r="J346" i="2"/>
  <c r="J244" i="2"/>
  <c r="J302" i="2"/>
  <c r="J304" i="2"/>
  <c r="J443" i="2"/>
  <c r="J129" i="2"/>
  <c r="J106" i="2"/>
  <c r="J415" i="2"/>
  <c r="J539" i="2"/>
  <c r="J209" i="2"/>
  <c r="J586" i="2"/>
  <c r="J675" i="2"/>
  <c r="J354" i="2"/>
  <c r="J251" i="2"/>
  <c r="J32" i="2"/>
  <c r="J7" i="2"/>
  <c r="J158" i="2"/>
  <c r="J258" i="2"/>
  <c r="J512" i="2"/>
  <c r="J342" i="2"/>
  <c r="J265" i="2"/>
  <c r="J356" i="2"/>
  <c r="J165" i="2"/>
  <c r="J574" i="2"/>
  <c r="J119" i="2"/>
  <c r="J546" i="2"/>
  <c r="J298" i="2"/>
  <c r="J231" i="2"/>
  <c r="J228" i="2"/>
  <c r="J26" i="2"/>
  <c r="J34" i="2"/>
  <c r="J719" i="2"/>
  <c r="J289" i="2"/>
  <c r="J195" i="2"/>
  <c r="J150" i="2"/>
  <c r="J394" i="2"/>
  <c r="J78" i="2"/>
  <c r="J144" i="2"/>
  <c r="J10" i="2"/>
  <c r="J383" i="2"/>
  <c r="J146" i="2"/>
  <c r="J76" i="2"/>
  <c r="J243" i="2"/>
  <c r="J702" i="2"/>
  <c r="J99" i="2"/>
  <c r="J596" i="2"/>
  <c r="J530" i="2"/>
  <c r="J176" i="2"/>
  <c r="J344" i="2"/>
  <c r="J296" i="2"/>
  <c r="J684" i="2"/>
  <c r="J20" i="2"/>
  <c r="J659" i="2"/>
  <c r="J15" i="2"/>
  <c r="J60" i="2"/>
  <c r="J245" i="2"/>
  <c r="J579" i="2"/>
  <c r="J670" i="2"/>
  <c r="J6" i="2"/>
  <c r="J160" i="2"/>
  <c r="J67" i="2"/>
  <c r="J585" i="2"/>
  <c r="J616" i="2"/>
  <c r="J203" i="2"/>
  <c r="J598" i="2"/>
  <c r="J274" i="2"/>
  <c r="J560" i="2"/>
  <c r="J255" i="2"/>
  <c r="J4" i="2"/>
  <c r="J306" i="2"/>
  <c r="J609" i="2"/>
  <c r="J64" i="2"/>
  <c r="J261" i="2"/>
  <c r="J295" i="2"/>
  <c r="J435" i="2"/>
  <c r="J601" i="2"/>
  <c r="J634" i="2"/>
  <c r="J505" i="2"/>
  <c r="J491" i="2"/>
  <c r="J477" i="2"/>
  <c r="J61" i="2"/>
  <c r="J352" i="2"/>
  <c r="J54" i="2"/>
  <c r="J113" i="2"/>
  <c r="J17" i="2"/>
  <c r="J455" i="2"/>
  <c r="J674" i="2"/>
  <c r="J259" i="2"/>
  <c r="J183" i="2"/>
  <c r="J247" i="2"/>
  <c r="J152" i="2"/>
  <c r="J190" i="2"/>
  <c r="J137" i="2"/>
  <c r="J168" i="2"/>
  <c r="J280" i="2"/>
  <c r="J124" i="2"/>
  <c r="J155" i="2"/>
  <c r="J256" i="2"/>
  <c r="J333" i="2"/>
  <c r="J613" i="2"/>
  <c r="J366" i="2"/>
  <c r="J45" i="2"/>
  <c r="J327" i="2"/>
  <c r="J208" i="2"/>
  <c r="J59" i="2"/>
  <c r="J164" i="2"/>
  <c r="J25" i="2"/>
  <c r="J506" i="2"/>
  <c r="J470" i="2"/>
  <c r="J38" i="2"/>
  <c r="J563" i="2"/>
  <c r="J639" i="2"/>
  <c r="J529" i="2"/>
  <c r="J225" i="2"/>
  <c r="J103" i="2"/>
  <c r="J104" i="2"/>
  <c r="J329" i="2"/>
  <c r="J30" i="2"/>
  <c r="J242" i="2"/>
  <c r="J189" i="2"/>
  <c r="J234" i="2"/>
  <c r="J21" i="2"/>
  <c r="J626" i="2"/>
  <c r="J248" i="2"/>
  <c r="J214" i="2"/>
  <c r="J364" i="2"/>
  <c r="J68" i="2"/>
  <c r="J589" i="2"/>
  <c r="J544" i="2"/>
  <c r="J110" i="2"/>
  <c r="J133" i="2"/>
  <c r="J730" i="2"/>
  <c r="J513" i="2"/>
  <c r="J549" i="2"/>
  <c r="J678" i="2"/>
  <c r="J604" i="2"/>
  <c r="J317" i="2"/>
  <c r="J708" i="2"/>
  <c r="J400" i="2"/>
  <c r="J413" i="2"/>
  <c r="J661" i="2"/>
  <c r="J496" i="2"/>
  <c r="J377" i="2"/>
  <c r="J511" i="2"/>
  <c r="J703" i="2"/>
  <c r="J379" i="2"/>
  <c r="J65" i="2"/>
  <c r="J638" i="2"/>
  <c r="J301" i="2"/>
  <c r="J642" i="2"/>
  <c r="J570" i="2"/>
  <c r="J211" i="2"/>
  <c r="J409" i="2"/>
  <c r="J132" i="2"/>
  <c r="J697" i="2"/>
  <c r="J186" i="2"/>
  <c r="J204" i="2"/>
  <c r="J421" i="2"/>
  <c r="J583" i="2"/>
  <c r="J437" i="2"/>
  <c r="J35" i="2"/>
  <c r="J62" i="2"/>
  <c r="J263" i="2"/>
  <c r="J55" i="2"/>
  <c r="J531" i="2"/>
  <c r="J422" i="2"/>
  <c r="J175" i="2"/>
  <c r="J607" i="2"/>
  <c r="J109" i="2"/>
  <c r="J711" i="2"/>
  <c r="J444" i="2"/>
  <c r="J384" i="2"/>
  <c r="J547" i="2"/>
  <c r="J156" i="2"/>
  <c r="J561" i="2"/>
  <c r="J18" i="2"/>
  <c r="J514" i="2"/>
  <c r="J707" i="2"/>
  <c r="J269" i="2"/>
  <c r="J680" i="2"/>
  <c r="J153" i="2"/>
  <c r="J161" i="2"/>
  <c r="J171" i="2"/>
  <c r="J507" i="2"/>
  <c r="J11" i="2"/>
  <c r="J173" i="2"/>
  <c r="J591" i="2"/>
  <c r="J501" i="2"/>
  <c r="J24" i="2"/>
  <c r="J118" i="2"/>
  <c r="J334" i="2"/>
  <c r="J600" i="2"/>
  <c r="J700" i="2"/>
  <c r="J504" i="2"/>
  <c r="J147" i="2"/>
  <c r="J318" i="2"/>
  <c r="J120" i="2"/>
  <c r="J713" i="2"/>
  <c r="J75" i="2"/>
  <c r="J166" i="2"/>
  <c r="J72" i="2"/>
  <c r="J424" i="2"/>
  <c r="J402" i="2"/>
  <c r="J495" i="2"/>
  <c r="J466" i="2"/>
  <c r="J41" i="2"/>
  <c r="J515" i="2"/>
  <c r="J33" i="2"/>
  <c r="J336" i="2"/>
  <c r="J187" i="2"/>
  <c r="J434" i="2"/>
  <c r="J368" i="2"/>
  <c r="J426" i="2"/>
  <c r="J620" i="2"/>
  <c r="J130" i="2"/>
  <c r="J480" i="2"/>
  <c r="J716" i="2"/>
  <c r="J278" i="2"/>
  <c r="J122" i="2"/>
  <c r="J605" i="2"/>
  <c r="J538" i="2"/>
  <c r="J473" i="2"/>
  <c r="J602" i="2"/>
  <c r="J369" i="2"/>
  <c r="J617" i="2"/>
  <c r="J463" i="2"/>
  <c r="J453" i="2"/>
  <c r="J81" i="2"/>
  <c r="J720" i="2"/>
  <c r="J622" i="2"/>
  <c r="J576" i="2"/>
  <c r="J516" i="2"/>
  <c r="J102" i="2"/>
  <c r="J449" i="2"/>
  <c r="J174" i="2"/>
  <c r="J722" i="2"/>
  <c r="J550" i="2"/>
  <c r="J712" i="2"/>
  <c r="J414" i="2"/>
  <c r="J407" i="2"/>
  <c r="J582" i="2"/>
  <c r="J650" i="2"/>
  <c r="J84" i="2"/>
  <c r="J606" i="2"/>
  <c r="J207" i="2"/>
  <c r="J291" i="2"/>
  <c r="J417" i="2"/>
  <c r="J107" i="2"/>
  <c r="J266" i="2"/>
  <c r="J28" i="2"/>
  <c r="J345" i="2"/>
  <c r="J665" i="2"/>
  <c r="J645" i="2"/>
  <c r="J672" i="2"/>
  <c r="J42" i="2"/>
  <c r="J114" i="2"/>
  <c r="J662" i="2"/>
  <c r="J288" i="2"/>
  <c r="J456" i="2"/>
  <c r="J169" i="2"/>
  <c r="J668" i="2"/>
  <c r="J580" i="2"/>
  <c r="J230" i="2"/>
  <c r="J308" i="2"/>
  <c r="J128" i="2"/>
  <c r="J685" i="2"/>
  <c r="J427" i="2"/>
  <c r="J472" i="2"/>
  <c r="J273" i="2"/>
  <c r="J481" i="2"/>
  <c r="J121" i="2"/>
  <c r="J92" i="2"/>
  <c r="J636" i="2"/>
  <c r="J610" i="2"/>
  <c r="J479" i="2"/>
  <c r="J226" i="2"/>
  <c r="J138" i="2"/>
  <c r="J418" i="2"/>
  <c r="J717" i="2"/>
  <c r="J567" i="2"/>
  <c r="J527" i="2"/>
  <c r="J625" i="2"/>
  <c r="J337" i="2"/>
  <c r="J233" i="2"/>
  <c r="J98" i="2"/>
  <c r="J290" i="2"/>
  <c r="J408" i="2"/>
  <c r="J321" i="2"/>
  <c r="J241" i="2"/>
  <c r="J704" i="2"/>
  <c r="J136" i="2"/>
  <c r="J522" i="2"/>
  <c r="J648" i="2"/>
  <c r="J555" i="2"/>
  <c r="J249" i="2"/>
  <c r="J371" i="2"/>
  <c r="J66" i="2"/>
  <c r="J562" i="2"/>
  <c r="J693" i="2"/>
  <c r="J382" i="2"/>
  <c r="J565" i="2"/>
  <c r="J343" i="2"/>
  <c r="J462" i="2"/>
  <c r="J77" i="2"/>
  <c r="J178" i="2"/>
  <c r="J709" i="2"/>
  <c r="J726" i="2"/>
  <c r="J446" i="2"/>
  <c r="J663" i="2"/>
  <c r="J653" i="2"/>
  <c r="J141" i="2"/>
  <c r="J239" i="2"/>
  <c r="J135" i="2"/>
  <c r="J729" i="2"/>
  <c r="J439" i="2"/>
  <c r="J671" i="2"/>
  <c r="J53" i="2"/>
  <c r="J292" i="2"/>
  <c r="J240" i="2"/>
  <c r="J154" i="2"/>
  <c r="J676" i="2"/>
  <c r="J31" i="2"/>
  <c r="J619" i="2"/>
  <c r="J348" i="2"/>
  <c r="J200" i="2"/>
  <c r="J325" i="2"/>
  <c r="J332" i="2"/>
  <c r="J315" i="2"/>
  <c r="J669" i="2"/>
  <c r="J487" i="2"/>
  <c r="J350" i="2"/>
  <c r="J721" i="2"/>
  <c r="J447" i="2"/>
  <c r="J590" i="2"/>
  <c r="J238" i="2"/>
  <c r="J673" i="2"/>
  <c r="J623" i="2"/>
  <c r="J691" i="2"/>
  <c r="J731" i="2"/>
  <c r="J262" i="2"/>
  <c r="J469" i="2"/>
  <c r="J556" i="2"/>
  <c r="J489" i="2"/>
  <c r="J232" i="2"/>
  <c r="J235" i="2"/>
  <c r="J640" i="2"/>
  <c r="J611" i="2"/>
  <c r="J543" i="2"/>
  <c r="J111" i="2"/>
  <c r="J654" i="2"/>
  <c r="J503" i="2"/>
  <c r="J388" i="2"/>
  <c r="J246" i="2"/>
  <c r="J125" i="2"/>
  <c r="J177" i="2"/>
  <c r="J520" i="2"/>
  <c r="J460" i="2"/>
  <c r="J389" i="2"/>
  <c r="J257" i="2"/>
  <c r="J412" i="2"/>
  <c r="J548" i="2"/>
  <c r="J93" i="2"/>
  <c r="J692" i="2"/>
  <c r="J218" i="2"/>
  <c r="J303" i="2"/>
  <c r="J353" i="2"/>
  <c r="J532" i="2"/>
  <c r="J571" i="2"/>
  <c r="J577" i="2"/>
  <c r="J485" i="2"/>
  <c r="J216" i="2"/>
  <c r="J534" i="2"/>
  <c r="J615" i="2"/>
  <c r="J445" i="2"/>
  <c r="J275" i="2"/>
  <c r="J725" i="2"/>
  <c r="J395" i="2"/>
  <c r="J252" i="2"/>
  <c r="J205" i="2"/>
  <c r="J724" i="2"/>
  <c r="J375" i="2"/>
  <c r="J276" i="2"/>
  <c r="J309" i="2"/>
  <c r="J683" i="2"/>
  <c r="J621" i="2"/>
  <c r="J533" i="2"/>
  <c r="J380" i="2"/>
  <c r="J575" i="2"/>
  <c r="J542" i="2"/>
  <c r="J588" i="2"/>
  <c r="J690" i="2"/>
  <c r="J658" i="2"/>
  <c r="J699" i="2"/>
  <c r="J492" i="2"/>
  <c r="J416" i="2"/>
  <c r="J476" i="2"/>
  <c r="J655" i="2"/>
  <c r="J652" i="2"/>
  <c r="J686" i="2"/>
  <c r="J635" i="2"/>
  <c r="J450" i="2"/>
  <c r="J667" i="2"/>
  <c r="J558" i="2"/>
  <c r="J694" i="2"/>
  <c r="J696" i="2"/>
  <c r="J679" i="2"/>
  <c r="J723" i="2"/>
  <c r="J705" i="2"/>
  <c r="J630" i="2"/>
  <c r="J687" i="2"/>
  <c r="J728" i="2"/>
  <c r="J727" i="2"/>
  <c r="J710" i="2"/>
  <c r="J714" i="2"/>
  <c r="J666" i="2"/>
  <c r="H637" i="2"/>
  <c r="H599" i="2"/>
  <c r="H627" i="2"/>
  <c r="H79" i="2"/>
  <c r="H381" i="2"/>
  <c r="H433" i="2"/>
  <c r="H419" i="2"/>
  <c r="H536" i="2"/>
  <c r="H411" i="2"/>
  <c r="H551" i="2"/>
  <c r="H349" i="2"/>
  <c r="H464" i="2"/>
  <c r="H159" i="2"/>
  <c r="H677" i="2"/>
  <c r="H145" i="2"/>
  <c r="H448" i="2"/>
  <c r="H47" i="2"/>
  <c r="H646" i="2"/>
  <c r="H322" i="2"/>
  <c r="H488" i="2"/>
  <c r="H465" i="2"/>
  <c r="H423" i="2"/>
  <c r="H56" i="2"/>
  <c r="H362" i="2"/>
  <c r="H592" i="2"/>
  <c r="H222" i="2"/>
  <c r="H340" i="2"/>
  <c r="H260" i="2"/>
  <c r="H584" i="2"/>
  <c r="H632" i="2"/>
  <c r="H69" i="2"/>
  <c r="H2" i="2"/>
  <c r="H651" i="2"/>
  <c r="H385" i="2"/>
  <c r="H581" i="2"/>
  <c r="H51" i="2"/>
  <c r="H197" i="2"/>
  <c r="H406" i="2"/>
  <c r="H614" i="2"/>
  <c r="H94" i="2"/>
  <c r="H351" i="2"/>
  <c r="H517" i="2"/>
  <c r="H339" i="2"/>
  <c r="H393" i="2"/>
  <c r="H86" i="2"/>
  <c r="H568" i="2"/>
  <c r="H193" i="2"/>
  <c r="H184" i="2"/>
  <c r="H217" i="2"/>
  <c r="H451" i="2"/>
  <c r="H341" i="2"/>
  <c r="H143" i="2"/>
  <c r="H80" i="2"/>
  <c r="H410" i="2"/>
  <c r="H313" i="2"/>
  <c r="H277" i="2"/>
  <c r="H399" i="2"/>
  <c r="H557" i="2"/>
  <c r="H540" i="2"/>
  <c r="H139" i="2"/>
  <c r="H229" i="2"/>
  <c r="H112" i="2"/>
  <c r="H267" i="2"/>
  <c r="H307" i="2"/>
  <c r="H500" i="2"/>
  <c r="H357" i="2"/>
  <c r="H117" i="2"/>
  <c r="H461" i="2"/>
  <c r="H58" i="2"/>
  <c r="H29" i="2"/>
  <c r="H401" i="2"/>
  <c r="H373" i="2"/>
  <c r="H283" i="2"/>
  <c r="H126" i="2"/>
  <c r="H440" i="2"/>
  <c r="H285" i="2"/>
  <c r="H361" i="2"/>
  <c r="H181" i="2"/>
  <c r="H436" i="2"/>
  <c r="H116" i="2"/>
  <c r="H628" i="2"/>
  <c r="H428" i="2"/>
  <c r="H115" i="2"/>
  <c r="H148" i="2"/>
  <c r="H376" i="2"/>
  <c r="H284" i="2"/>
  <c r="H535" i="2"/>
  <c r="H508" i="2"/>
  <c r="H219" i="2"/>
  <c r="H223" i="2"/>
  <c r="H441" i="2"/>
  <c r="H279" i="2"/>
  <c r="H695" i="2"/>
  <c r="H502" i="2"/>
  <c r="H71" i="2"/>
  <c r="H331" i="2"/>
  <c r="H310" i="2"/>
  <c r="H14" i="2"/>
  <c r="H100" i="2"/>
  <c r="H612" i="2"/>
  <c r="H167" i="2"/>
  <c r="H420" i="2"/>
  <c r="H108" i="2"/>
  <c r="H74" i="2"/>
  <c r="H95" i="2"/>
  <c r="H314" i="2"/>
  <c r="H12" i="2"/>
  <c r="H50" i="2"/>
  <c r="H312" i="2"/>
  <c r="H405" i="2"/>
  <c r="H206" i="2"/>
  <c r="H326" i="2"/>
  <c r="H264" i="2"/>
  <c r="H281" i="2"/>
  <c r="H96" i="2"/>
  <c r="H43" i="2"/>
  <c r="H553" i="2"/>
  <c r="H429" i="2"/>
  <c r="H27" i="2"/>
  <c r="H706" i="2"/>
  <c r="H524" i="2"/>
  <c r="H170" i="2"/>
  <c r="H179" i="2"/>
  <c r="H363" i="2"/>
  <c r="H101" i="2"/>
  <c r="H644" i="2"/>
  <c r="H236" i="2"/>
  <c r="H39" i="2"/>
  <c r="H386" i="2"/>
  <c r="H220" i="2"/>
  <c r="H16" i="2"/>
  <c r="H237" i="2"/>
  <c r="H664" i="2"/>
  <c r="H387" i="2"/>
  <c r="H701" i="2"/>
  <c r="H199" i="2"/>
  <c r="H688" i="2"/>
  <c r="H253" i="2"/>
  <c r="H297" i="2"/>
  <c r="H425" i="2"/>
  <c r="H188" i="2"/>
  <c r="H365" i="2"/>
  <c r="H8" i="2"/>
  <c r="H541" i="2"/>
  <c r="H347" i="2"/>
  <c r="H660" i="2"/>
  <c r="H320" i="2"/>
  <c r="H268" i="2"/>
  <c r="H718" i="2"/>
  <c r="H316" i="2"/>
  <c r="H215" i="2"/>
  <c r="H194" i="2"/>
  <c r="H474" i="2"/>
  <c r="H324" i="2"/>
  <c r="H19" i="2"/>
  <c r="H105" i="2"/>
  <c r="H201" i="2"/>
  <c r="H467" i="2"/>
  <c r="H221" i="2"/>
  <c r="H192" i="2"/>
  <c r="H396" i="2"/>
  <c r="H151" i="2"/>
  <c r="H499" i="2"/>
  <c r="H569" i="2"/>
  <c r="H305" i="2"/>
  <c r="H643" i="2"/>
  <c r="H566" i="2"/>
  <c r="H490" i="2"/>
  <c r="H578" i="2"/>
  <c r="H552" i="2"/>
  <c r="H554" i="2"/>
  <c r="H647" i="2"/>
  <c r="H518" i="2"/>
  <c r="H633" i="2"/>
  <c r="H323" i="2"/>
  <c r="H198" i="2"/>
  <c r="H608" i="2"/>
  <c r="H656" i="2"/>
  <c r="H478" i="2"/>
  <c r="H36" i="2"/>
  <c r="H486" i="2"/>
  <c r="H328" i="2"/>
  <c r="H180" i="2"/>
  <c r="H37" i="2"/>
  <c r="H202" i="2"/>
  <c r="H618" i="2"/>
  <c r="H594" i="2"/>
  <c r="H293" i="2"/>
  <c r="H131" i="2"/>
  <c r="H498" i="2"/>
  <c r="H319" i="2"/>
  <c r="H5" i="2"/>
  <c r="H123" i="2"/>
  <c r="H85" i="2"/>
  <c r="H48" i="2"/>
  <c r="H140" i="2"/>
  <c r="H497" i="2"/>
  <c r="H213" i="2"/>
  <c r="H649" i="2"/>
  <c r="H629" i="2"/>
  <c r="H23" i="2"/>
  <c r="H537" i="2"/>
  <c r="H641" i="2"/>
  <c r="H282" i="2"/>
  <c r="H657" i="2"/>
  <c r="H294" i="2"/>
  <c r="H299" i="2"/>
  <c r="H46" i="2"/>
  <c r="H87" i="2"/>
  <c r="H483" i="2"/>
  <c r="H44" i="2"/>
  <c r="H438" i="2"/>
  <c r="H482" i="2"/>
  <c r="H624" i="2"/>
  <c r="H149" i="2"/>
  <c r="H519" i="2"/>
  <c r="H142" i="2"/>
  <c r="H475" i="2"/>
  <c r="H471" i="2"/>
  <c r="H452" i="2"/>
  <c r="H73" i="2"/>
  <c r="H493" i="2"/>
  <c r="H430" i="2"/>
  <c r="H523" i="2"/>
  <c r="H172" i="2"/>
  <c r="H227" i="2"/>
  <c r="H270" i="2"/>
  <c r="H13" i="2"/>
  <c r="H338" i="2"/>
  <c r="H162" i="2"/>
  <c r="H212" i="2"/>
  <c r="H89" i="2"/>
  <c r="H49" i="2"/>
  <c r="H459" i="2"/>
  <c r="H698" i="2"/>
  <c r="H593" i="2"/>
  <c r="H468" i="2"/>
  <c r="H521" i="2"/>
  <c r="H509" i="2"/>
  <c r="H631" i="2"/>
  <c r="H390" i="2"/>
  <c r="H358" i="2"/>
  <c r="H510" i="2"/>
  <c r="H40" i="2"/>
  <c r="H374" i="2"/>
  <c r="H372" i="2"/>
  <c r="H404" i="2"/>
  <c r="H689" i="2"/>
  <c r="H286" i="2"/>
  <c r="H91" i="2"/>
  <c r="H9" i="2"/>
  <c r="H90" i="2"/>
  <c r="H392" i="2"/>
  <c r="H83" i="2"/>
  <c r="H359" i="2"/>
  <c r="H330" i="2"/>
  <c r="H63" i="2"/>
  <c r="H715" i="2"/>
  <c r="H431" i="2"/>
  <c r="H587" i="2"/>
  <c r="H403" i="2"/>
  <c r="H355" i="2"/>
  <c r="H572" i="2"/>
  <c r="H272" i="2"/>
  <c r="H182" i="2"/>
  <c r="H360" i="2"/>
  <c r="H595" i="2"/>
  <c r="H484" i="2"/>
  <c r="H224" i="2"/>
  <c r="H22" i="2"/>
  <c r="H335" i="2"/>
  <c r="H454" i="2"/>
  <c r="H682" i="2"/>
  <c r="H398" i="2"/>
  <c r="H378" i="2"/>
  <c r="H597" i="2"/>
  <c r="H367" i="2"/>
  <c r="H300" i="2"/>
  <c r="H525" i="2"/>
  <c r="H457" i="2"/>
  <c r="H442" i="2"/>
  <c r="H210" i="2"/>
  <c r="H391" i="2"/>
  <c r="H97" i="2"/>
  <c r="H196" i="2"/>
  <c r="H3" i="2"/>
  <c r="H603" i="2"/>
  <c r="H70" i="2"/>
  <c r="H311" i="2"/>
  <c r="H52" i="2"/>
  <c r="H458" i="2"/>
  <c r="H287" i="2"/>
  <c r="H134" i="2"/>
  <c r="H494" i="2"/>
  <c r="H573" i="2"/>
  <c r="H82" i="2"/>
  <c r="H254" i="2"/>
  <c r="H545" i="2"/>
  <c r="H127" i="2"/>
  <c r="H559" i="2"/>
  <c r="H681" i="2"/>
  <c r="H432" i="2"/>
  <c r="H528" i="2"/>
  <c r="H370" i="2"/>
  <c r="H250" i="2"/>
  <c r="H397" i="2"/>
  <c r="H57" i="2"/>
  <c r="H564" i="2"/>
  <c r="H191" i="2"/>
  <c r="H185" i="2"/>
  <c r="H526" i="2"/>
  <c r="H163" i="2"/>
  <c r="H88" i="2"/>
  <c r="H157" i="2"/>
  <c r="H271" i="2"/>
  <c r="H346" i="2"/>
  <c r="H244" i="2"/>
  <c r="H302" i="2"/>
  <c r="H304" i="2"/>
  <c r="H443" i="2"/>
  <c r="H129" i="2"/>
  <c r="H106" i="2"/>
  <c r="H415" i="2"/>
  <c r="H539" i="2"/>
  <c r="H209" i="2"/>
  <c r="H586" i="2"/>
  <c r="H675" i="2"/>
  <c r="H354" i="2"/>
  <c r="H251" i="2"/>
  <c r="H32" i="2"/>
  <c r="H7" i="2"/>
  <c r="H158" i="2"/>
  <c r="H258" i="2"/>
  <c r="H512" i="2"/>
  <c r="H342" i="2"/>
  <c r="H265" i="2"/>
  <c r="H356" i="2"/>
  <c r="H165" i="2"/>
  <c r="H574" i="2"/>
  <c r="H119" i="2"/>
  <c r="H546" i="2"/>
  <c r="H298" i="2"/>
  <c r="H231" i="2"/>
  <c r="H228" i="2"/>
  <c r="H26" i="2"/>
  <c r="H34" i="2"/>
  <c r="H719" i="2"/>
  <c r="H289" i="2"/>
  <c r="H195" i="2"/>
  <c r="H150" i="2"/>
  <c r="H394" i="2"/>
  <c r="H78" i="2"/>
  <c r="H144" i="2"/>
  <c r="H10" i="2"/>
  <c r="H383" i="2"/>
  <c r="H146" i="2"/>
  <c r="H76" i="2"/>
  <c r="H243" i="2"/>
  <c r="H702" i="2"/>
  <c r="H99" i="2"/>
  <c r="H596" i="2"/>
  <c r="H530" i="2"/>
  <c r="H176" i="2"/>
  <c r="H344" i="2"/>
  <c r="H296" i="2"/>
  <c r="H684" i="2"/>
  <c r="H20" i="2"/>
  <c r="H659" i="2"/>
  <c r="H15" i="2"/>
  <c r="H60" i="2"/>
  <c r="H245" i="2"/>
  <c r="H579" i="2"/>
  <c r="H670" i="2"/>
  <c r="H6" i="2"/>
  <c r="H160" i="2"/>
  <c r="H67" i="2"/>
  <c r="H585" i="2"/>
  <c r="H616" i="2"/>
  <c r="H203" i="2"/>
  <c r="H598" i="2"/>
  <c r="H274" i="2"/>
  <c r="H560" i="2"/>
  <c r="H255" i="2"/>
  <c r="H4" i="2"/>
  <c r="H306" i="2"/>
  <c r="H609" i="2"/>
  <c r="H64" i="2"/>
  <c r="H261" i="2"/>
  <c r="H295" i="2"/>
  <c r="H435" i="2"/>
  <c r="H601" i="2"/>
  <c r="H634" i="2"/>
  <c r="H505" i="2"/>
  <c r="H491" i="2"/>
  <c r="H477" i="2"/>
  <c r="H61" i="2"/>
  <c r="H352" i="2"/>
  <c r="H54" i="2"/>
  <c r="H113" i="2"/>
  <c r="H17" i="2"/>
  <c r="H455" i="2"/>
  <c r="H674" i="2"/>
  <c r="H259" i="2"/>
  <c r="H183" i="2"/>
  <c r="H247" i="2"/>
  <c r="H152" i="2"/>
  <c r="H190" i="2"/>
  <c r="H137" i="2"/>
  <c r="H168" i="2"/>
  <c r="H280" i="2"/>
  <c r="H124" i="2"/>
  <c r="H155" i="2"/>
  <c r="H256" i="2"/>
  <c r="H333" i="2"/>
  <c r="H613" i="2"/>
  <c r="H366" i="2"/>
  <c r="H45" i="2"/>
  <c r="H327" i="2"/>
  <c r="H208" i="2"/>
  <c r="H59" i="2"/>
  <c r="H164" i="2"/>
  <c r="H25" i="2"/>
  <c r="H506" i="2"/>
  <c r="H470" i="2"/>
  <c r="H38" i="2"/>
  <c r="H563" i="2"/>
  <c r="H639" i="2"/>
  <c r="H529" i="2"/>
  <c r="H225" i="2"/>
  <c r="H103" i="2"/>
  <c r="H104" i="2"/>
  <c r="H329" i="2"/>
  <c r="H30" i="2"/>
  <c r="H242" i="2"/>
  <c r="H189" i="2"/>
  <c r="H234" i="2"/>
  <c r="H21" i="2"/>
  <c r="H626" i="2"/>
  <c r="H248" i="2"/>
  <c r="H214" i="2"/>
  <c r="H364" i="2"/>
  <c r="H68" i="2"/>
  <c r="H589" i="2"/>
  <c r="H544" i="2"/>
  <c r="H110" i="2"/>
  <c r="H133" i="2"/>
  <c r="H730" i="2"/>
  <c r="H513" i="2"/>
  <c r="H549" i="2"/>
  <c r="H678" i="2"/>
  <c r="H604" i="2"/>
  <c r="H317" i="2"/>
  <c r="H708" i="2"/>
  <c r="H400" i="2"/>
  <c r="H413" i="2"/>
  <c r="H661" i="2"/>
  <c r="H496" i="2"/>
  <c r="H377" i="2"/>
  <c r="H511" i="2"/>
  <c r="H703" i="2"/>
  <c r="H379" i="2"/>
  <c r="H65" i="2"/>
  <c r="H638" i="2"/>
  <c r="H301" i="2"/>
  <c r="H642" i="2"/>
  <c r="H570" i="2"/>
  <c r="H211" i="2"/>
  <c r="H409" i="2"/>
  <c r="H132" i="2"/>
  <c r="H697" i="2"/>
  <c r="H186" i="2"/>
  <c r="H204" i="2"/>
  <c r="H421" i="2"/>
  <c r="H583" i="2"/>
  <c r="H437" i="2"/>
  <c r="H35" i="2"/>
  <c r="H62" i="2"/>
  <c r="H263" i="2"/>
  <c r="H55" i="2"/>
  <c r="H531" i="2"/>
  <c r="H422" i="2"/>
  <c r="H175" i="2"/>
  <c r="H607" i="2"/>
  <c r="H109" i="2"/>
  <c r="H711" i="2"/>
  <c r="H444" i="2"/>
  <c r="H384" i="2"/>
  <c r="H547" i="2"/>
  <c r="H156" i="2"/>
  <c r="H561" i="2"/>
  <c r="H18" i="2"/>
  <c r="H514" i="2"/>
  <c r="H707" i="2"/>
  <c r="H269" i="2"/>
  <c r="H680" i="2"/>
  <c r="H153" i="2"/>
  <c r="H161" i="2"/>
  <c r="H171" i="2"/>
  <c r="H507" i="2"/>
  <c r="H11" i="2"/>
  <c r="H173" i="2"/>
  <c r="H591" i="2"/>
  <c r="H501" i="2"/>
  <c r="H24" i="2"/>
  <c r="H118" i="2"/>
  <c r="H334" i="2"/>
  <c r="H600" i="2"/>
  <c r="H700" i="2"/>
  <c r="H504" i="2"/>
  <c r="H147" i="2"/>
  <c r="H318" i="2"/>
  <c r="H120" i="2"/>
  <c r="H713" i="2"/>
  <c r="H75" i="2"/>
  <c r="H166" i="2"/>
  <c r="H72" i="2"/>
  <c r="H424" i="2"/>
  <c r="H402" i="2"/>
  <c r="H495" i="2"/>
  <c r="H466" i="2"/>
  <c r="H41" i="2"/>
  <c r="H515" i="2"/>
  <c r="H33" i="2"/>
  <c r="H336" i="2"/>
  <c r="H187" i="2"/>
  <c r="H434" i="2"/>
  <c r="H368" i="2"/>
  <c r="H426" i="2"/>
  <c r="H620" i="2"/>
  <c r="H130" i="2"/>
  <c r="H480" i="2"/>
  <c r="H716" i="2"/>
  <c r="H278" i="2"/>
  <c r="H122" i="2"/>
  <c r="H605" i="2"/>
  <c r="H538" i="2"/>
  <c r="H473" i="2"/>
  <c r="H602" i="2"/>
  <c r="H369" i="2"/>
  <c r="H617" i="2"/>
  <c r="H463" i="2"/>
  <c r="H453" i="2"/>
  <c r="H81" i="2"/>
  <c r="H720" i="2"/>
  <c r="H622" i="2"/>
  <c r="H576" i="2"/>
  <c r="H516" i="2"/>
  <c r="H102" i="2"/>
  <c r="H449" i="2"/>
  <c r="H174" i="2"/>
  <c r="H722" i="2"/>
  <c r="H550" i="2"/>
  <c r="H712" i="2"/>
  <c r="H414" i="2"/>
  <c r="H407" i="2"/>
  <c r="H582" i="2"/>
  <c r="H650" i="2"/>
  <c r="H84" i="2"/>
  <c r="H606" i="2"/>
  <c r="H207" i="2"/>
  <c r="H291" i="2"/>
  <c r="H417" i="2"/>
  <c r="H107" i="2"/>
  <c r="H266" i="2"/>
  <c r="H28" i="2"/>
  <c r="H345" i="2"/>
  <c r="H665" i="2"/>
  <c r="H645" i="2"/>
  <c r="H672" i="2"/>
  <c r="H42" i="2"/>
  <c r="H114" i="2"/>
  <c r="H662" i="2"/>
  <c r="H288" i="2"/>
  <c r="H456" i="2"/>
  <c r="H169" i="2"/>
  <c r="H668" i="2"/>
  <c r="H580" i="2"/>
  <c r="H230" i="2"/>
  <c r="H308" i="2"/>
  <c r="H128" i="2"/>
  <c r="H685" i="2"/>
  <c r="H427" i="2"/>
  <c r="H472" i="2"/>
  <c r="H273" i="2"/>
  <c r="H481" i="2"/>
  <c r="H121" i="2"/>
  <c r="H92" i="2"/>
  <c r="H636" i="2"/>
  <c r="H610" i="2"/>
  <c r="H479" i="2"/>
  <c r="H226" i="2"/>
  <c r="H138" i="2"/>
  <c r="H418" i="2"/>
  <c r="H717" i="2"/>
  <c r="H567" i="2"/>
  <c r="H527" i="2"/>
  <c r="H625" i="2"/>
  <c r="H337" i="2"/>
  <c r="H233" i="2"/>
  <c r="H98" i="2"/>
  <c r="H290" i="2"/>
  <c r="H408" i="2"/>
  <c r="H321" i="2"/>
  <c r="H241" i="2"/>
  <c r="H704" i="2"/>
  <c r="H136" i="2"/>
  <c r="H522" i="2"/>
  <c r="H648" i="2"/>
  <c r="H555" i="2"/>
  <c r="H249" i="2"/>
  <c r="H371" i="2"/>
  <c r="H66" i="2"/>
  <c r="H562" i="2"/>
  <c r="H693" i="2"/>
  <c r="H382" i="2"/>
  <c r="H565" i="2"/>
  <c r="H343" i="2"/>
  <c r="H462" i="2"/>
  <c r="H77" i="2"/>
  <c r="H178" i="2"/>
  <c r="H709" i="2"/>
  <c r="H726" i="2"/>
  <c r="H446" i="2"/>
  <c r="H663" i="2"/>
  <c r="H653" i="2"/>
  <c r="H141" i="2"/>
  <c r="H239" i="2"/>
  <c r="H135" i="2"/>
  <c r="H729" i="2"/>
  <c r="H439" i="2"/>
  <c r="H671" i="2"/>
  <c r="H53" i="2"/>
  <c r="H292" i="2"/>
  <c r="H240" i="2"/>
  <c r="H154" i="2"/>
  <c r="H676" i="2"/>
  <c r="H31" i="2"/>
  <c r="H619" i="2"/>
  <c r="H348" i="2"/>
  <c r="H200" i="2"/>
  <c r="H325" i="2"/>
  <c r="H332" i="2"/>
  <c r="H315" i="2"/>
  <c r="H669" i="2"/>
  <c r="H487" i="2"/>
  <c r="H350" i="2"/>
  <c r="H721" i="2"/>
  <c r="H447" i="2"/>
  <c r="H590" i="2"/>
  <c r="H238" i="2"/>
  <c r="H673" i="2"/>
  <c r="H623" i="2"/>
  <c r="H691" i="2"/>
  <c r="H731" i="2"/>
  <c r="H262" i="2"/>
  <c r="H469" i="2"/>
  <c r="H556" i="2"/>
  <c r="H489" i="2"/>
  <c r="H232" i="2"/>
  <c r="H235" i="2"/>
  <c r="H640" i="2"/>
  <c r="H611" i="2"/>
  <c r="H543" i="2"/>
  <c r="H111" i="2"/>
  <c r="H654" i="2"/>
  <c r="H503" i="2"/>
  <c r="H388" i="2"/>
  <c r="H246" i="2"/>
  <c r="H125" i="2"/>
  <c r="H177" i="2"/>
  <c r="H520" i="2"/>
  <c r="H460" i="2"/>
  <c r="H389" i="2"/>
  <c r="H257" i="2"/>
  <c r="H412" i="2"/>
  <c r="H548" i="2"/>
  <c r="H93" i="2"/>
  <c r="H692" i="2"/>
  <c r="H218" i="2"/>
  <c r="H303" i="2"/>
  <c r="H353" i="2"/>
  <c r="H532" i="2"/>
  <c r="H571" i="2"/>
  <c r="H577" i="2"/>
  <c r="H485" i="2"/>
  <c r="H216" i="2"/>
  <c r="H534" i="2"/>
  <c r="H615" i="2"/>
  <c r="H445" i="2"/>
  <c r="H275" i="2"/>
  <c r="H725" i="2"/>
  <c r="H395" i="2"/>
  <c r="H252" i="2"/>
  <c r="H205" i="2"/>
  <c r="H724" i="2"/>
  <c r="H375" i="2"/>
  <c r="H276" i="2"/>
  <c r="H309" i="2"/>
  <c r="H683" i="2"/>
  <c r="H621" i="2"/>
  <c r="H533" i="2"/>
  <c r="H380" i="2"/>
  <c r="H575" i="2"/>
  <c r="H542" i="2"/>
  <c r="H588" i="2"/>
  <c r="H690" i="2"/>
  <c r="H658" i="2"/>
  <c r="H699" i="2"/>
  <c r="H492" i="2"/>
  <c r="H416" i="2"/>
  <c r="H476" i="2"/>
  <c r="H655" i="2"/>
  <c r="H652" i="2"/>
  <c r="H686" i="2"/>
  <c r="H635" i="2"/>
  <c r="H450" i="2"/>
  <c r="H667" i="2"/>
  <c r="H558" i="2"/>
  <c r="H694" i="2"/>
  <c r="H696" i="2"/>
  <c r="H679" i="2"/>
  <c r="H723" i="2"/>
  <c r="H705" i="2"/>
  <c r="H630" i="2"/>
  <c r="H687" i="2"/>
  <c r="H728" i="2"/>
  <c r="H727" i="2"/>
  <c r="H710" i="2"/>
  <c r="H714" i="2"/>
  <c r="H666" i="2"/>
  <c r="C98" i="3" l="1"/>
  <c r="C55" i="3"/>
  <c r="C54" i="3"/>
  <c r="C21" i="3"/>
  <c r="C91" i="3"/>
  <c r="C44" i="3"/>
  <c r="L88" i="3"/>
  <c r="C12" i="3"/>
  <c r="C6" i="3"/>
  <c r="C87" i="3"/>
  <c r="C14" i="3"/>
  <c r="C122" i="3"/>
  <c r="C3" i="3"/>
  <c r="J56" i="3"/>
  <c r="J76" i="3"/>
  <c r="K99" i="3"/>
  <c r="C99" i="3"/>
  <c r="L115" i="3"/>
  <c r="C119" i="3"/>
  <c r="M10" i="3"/>
  <c r="C5" i="3"/>
  <c r="C120" i="3"/>
  <c r="J65" i="3"/>
  <c r="C96" i="3"/>
  <c r="C80" i="3"/>
  <c r="K9" i="3"/>
  <c r="D35" i="3"/>
  <c r="C9" i="3"/>
  <c r="O53" i="3"/>
  <c r="C42" i="3"/>
  <c r="C36" i="3"/>
  <c r="C45" i="3"/>
  <c r="C77" i="3"/>
  <c r="F9" i="3"/>
  <c r="C40" i="3"/>
  <c r="C35" i="3"/>
  <c r="D109" i="3"/>
  <c r="H119" i="3"/>
  <c r="K87" i="3"/>
  <c r="C50" i="3"/>
  <c r="C89" i="3"/>
  <c r="C62" i="3"/>
  <c r="C23" i="3"/>
  <c r="J102" i="3"/>
  <c r="J63" i="3"/>
  <c r="D93" i="3"/>
  <c r="H62" i="3"/>
  <c r="D85" i="3"/>
  <c r="I40" i="3"/>
  <c r="E102" i="3"/>
  <c r="K104" i="3"/>
  <c r="K3" i="3"/>
  <c r="K12" i="3"/>
  <c r="C47" i="3"/>
  <c r="D5" i="3"/>
  <c r="D70" i="3"/>
  <c r="D10" i="3"/>
  <c r="E97" i="3"/>
  <c r="F98" i="3"/>
  <c r="F33" i="3"/>
  <c r="H99" i="3"/>
  <c r="I17" i="3"/>
  <c r="C59" i="3"/>
  <c r="D53" i="3"/>
  <c r="D66" i="3"/>
  <c r="F103" i="3"/>
  <c r="J57" i="3"/>
  <c r="J78" i="3"/>
  <c r="J41" i="3"/>
  <c r="J48" i="3"/>
  <c r="D106" i="3"/>
  <c r="D55" i="3"/>
  <c r="D40" i="3"/>
  <c r="E56" i="3"/>
  <c r="F50" i="3"/>
  <c r="H70" i="3"/>
  <c r="N62" i="3"/>
  <c r="K45" i="3"/>
  <c r="N23" i="3"/>
  <c r="D121" i="3"/>
  <c r="D58" i="3"/>
  <c r="E63" i="3"/>
  <c r="F87" i="3"/>
  <c r="J38" i="3"/>
  <c r="L89" i="3"/>
  <c r="C15" i="3"/>
  <c r="D119" i="3"/>
  <c r="D57" i="3"/>
  <c r="D51" i="3"/>
  <c r="D111" i="3"/>
  <c r="E25" i="3"/>
  <c r="F42" i="3"/>
  <c r="G112" i="3"/>
  <c r="H35" i="3"/>
  <c r="C27" i="3"/>
  <c r="C74" i="3"/>
  <c r="D114" i="3"/>
  <c r="D91" i="3"/>
  <c r="D86" i="3"/>
  <c r="D17" i="3"/>
  <c r="E76" i="3"/>
  <c r="G21" i="3"/>
  <c r="H10" i="3"/>
  <c r="J26" i="3"/>
  <c r="J22" i="3"/>
  <c r="C34" i="3"/>
  <c r="J7" i="3"/>
  <c r="C104" i="3"/>
  <c r="D116" i="3"/>
  <c r="D47" i="3"/>
  <c r="D54" i="3"/>
  <c r="E38" i="3"/>
  <c r="F45" i="3"/>
  <c r="G71" i="3"/>
  <c r="I121" i="3"/>
  <c r="C33" i="3"/>
  <c r="D18" i="3"/>
  <c r="F107" i="3"/>
  <c r="F71" i="3"/>
  <c r="G80" i="3"/>
  <c r="I5" i="3"/>
  <c r="N123" i="3"/>
  <c r="L2" i="3"/>
  <c r="D15" i="3"/>
  <c r="D68" i="3"/>
  <c r="D8" i="3"/>
  <c r="E94" i="3"/>
  <c r="F120" i="3"/>
  <c r="F23" i="3"/>
  <c r="G34" i="3"/>
  <c r="I58" i="3"/>
  <c r="K74" i="3"/>
  <c r="K36" i="3"/>
  <c r="C107" i="3"/>
  <c r="C103" i="3"/>
  <c r="C71" i="3"/>
  <c r="D78" i="3"/>
  <c r="D16" i="3"/>
  <c r="E112" i="3"/>
  <c r="G36" i="3"/>
  <c r="I55" i="3"/>
  <c r="L105" i="3"/>
  <c r="L84" i="3"/>
  <c r="C73" i="3"/>
  <c r="D79" i="3"/>
  <c r="E65" i="3"/>
  <c r="F96" i="3"/>
  <c r="F44" i="3"/>
  <c r="G54" i="3"/>
  <c r="I86" i="3"/>
  <c r="U69" i="3"/>
  <c r="T69" i="3"/>
  <c r="S69" i="3"/>
  <c r="V69" i="3"/>
  <c r="R69" i="3"/>
  <c r="Q69" i="3"/>
  <c r="N69" i="3"/>
  <c r="P69" i="3"/>
  <c r="L69" i="3"/>
  <c r="K69" i="3"/>
  <c r="O69" i="3"/>
  <c r="I69" i="3"/>
  <c r="H69" i="3"/>
  <c r="J69" i="3"/>
  <c r="F69" i="3"/>
  <c r="E69" i="3"/>
  <c r="M69" i="3"/>
  <c r="G69" i="3"/>
  <c r="D69" i="3"/>
  <c r="C69" i="3"/>
  <c r="U43" i="3"/>
  <c r="T43" i="3"/>
  <c r="S43" i="3"/>
  <c r="R43" i="3"/>
  <c r="Q43" i="3"/>
  <c r="N43" i="3"/>
  <c r="O43" i="3"/>
  <c r="L43" i="3"/>
  <c r="V43" i="3"/>
  <c r="K43" i="3"/>
  <c r="M43" i="3"/>
  <c r="I43" i="3"/>
  <c r="P43" i="3"/>
  <c r="H43" i="3"/>
  <c r="F43" i="3"/>
  <c r="E43" i="3"/>
  <c r="G43" i="3"/>
  <c r="D43" i="3"/>
  <c r="J43" i="3"/>
  <c r="C43" i="3"/>
  <c r="U61" i="3"/>
  <c r="T61" i="3"/>
  <c r="S61" i="3"/>
  <c r="R61" i="3"/>
  <c r="Q61" i="3"/>
  <c r="V61" i="3"/>
  <c r="N61" i="3"/>
  <c r="L61" i="3"/>
  <c r="P61" i="3"/>
  <c r="K61" i="3"/>
  <c r="O61" i="3"/>
  <c r="I61" i="3"/>
  <c r="H61" i="3"/>
  <c r="F61" i="3"/>
  <c r="M61" i="3"/>
  <c r="G61" i="3"/>
  <c r="E61" i="3"/>
  <c r="J61" i="3"/>
  <c r="D61" i="3"/>
  <c r="C61" i="3"/>
  <c r="U75" i="3"/>
  <c r="T75" i="3"/>
  <c r="S75" i="3"/>
  <c r="R75" i="3"/>
  <c r="Q75" i="3"/>
  <c r="V75" i="3"/>
  <c r="N75" i="3"/>
  <c r="O75" i="3"/>
  <c r="K75" i="3"/>
  <c r="L75" i="3"/>
  <c r="M75" i="3"/>
  <c r="I75" i="3"/>
  <c r="H75" i="3"/>
  <c r="P75" i="3"/>
  <c r="J75" i="3"/>
  <c r="F75" i="3"/>
  <c r="E75" i="3"/>
  <c r="D75" i="3"/>
  <c r="G75" i="3"/>
  <c r="C75" i="3"/>
  <c r="U92" i="3"/>
  <c r="T92" i="3"/>
  <c r="S92" i="3"/>
  <c r="R92" i="3"/>
  <c r="Q92" i="3"/>
  <c r="V92" i="3"/>
  <c r="P92" i="3"/>
  <c r="N92" i="3"/>
  <c r="K92" i="3"/>
  <c r="L92" i="3"/>
  <c r="I92" i="3"/>
  <c r="O92" i="3"/>
  <c r="H92" i="3"/>
  <c r="G92" i="3"/>
  <c r="M92" i="3"/>
  <c r="F92" i="3"/>
  <c r="E92" i="3"/>
  <c r="D92" i="3"/>
  <c r="J92" i="3"/>
  <c r="C92" i="3"/>
  <c r="U49" i="3"/>
  <c r="T49" i="3"/>
  <c r="S49" i="3"/>
  <c r="L49" i="3"/>
  <c r="R49" i="3"/>
  <c r="V49" i="3"/>
  <c r="Q49" i="3"/>
  <c r="P49" i="3"/>
  <c r="N49" i="3"/>
  <c r="K49" i="3"/>
  <c r="O49" i="3"/>
  <c r="M49" i="3"/>
  <c r="I49" i="3"/>
  <c r="H49" i="3"/>
  <c r="F49" i="3"/>
  <c r="E49" i="3"/>
  <c r="J49" i="3"/>
  <c r="G49" i="3"/>
  <c r="D49" i="3"/>
  <c r="C49" i="3"/>
  <c r="U95" i="3"/>
  <c r="T95" i="3"/>
  <c r="S95" i="3"/>
  <c r="V95" i="3"/>
  <c r="L95" i="3"/>
  <c r="Q95" i="3"/>
  <c r="R95" i="3"/>
  <c r="P95" i="3"/>
  <c r="N95" i="3"/>
  <c r="K95" i="3"/>
  <c r="I95" i="3"/>
  <c r="H95" i="3"/>
  <c r="M95" i="3"/>
  <c r="G95" i="3"/>
  <c r="J95" i="3"/>
  <c r="F95" i="3"/>
  <c r="E95" i="3"/>
  <c r="D95" i="3"/>
  <c r="C95" i="3"/>
  <c r="O95" i="3"/>
  <c r="U24" i="3"/>
  <c r="T24" i="3"/>
  <c r="S24" i="3"/>
  <c r="L24" i="3"/>
  <c r="Q24" i="3"/>
  <c r="P24" i="3"/>
  <c r="R24" i="3"/>
  <c r="N24" i="3"/>
  <c r="V24" i="3"/>
  <c r="K24" i="3"/>
  <c r="M24" i="3"/>
  <c r="O24" i="3"/>
  <c r="I24" i="3"/>
  <c r="H24" i="3"/>
  <c r="F24" i="3"/>
  <c r="E24" i="3"/>
  <c r="G24" i="3"/>
  <c r="D24" i="3"/>
  <c r="J24" i="3"/>
  <c r="C24" i="3"/>
  <c r="U4" i="3"/>
  <c r="T4" i="3"/>
  <c r="S4" i="3"/>
  <c r="L4" i="3"/>
  <c r="Q4" i="3"/>
  <c r="P4" i="3"/>
  <c r="V4" i="3"/>
  <c r="N4" i="3"/>
  <c r="O4" i="3"/>
  <c r="K4" i="3"/>
  <c r="I4" i="3"/>
  <c r="H4" i="3"/>
  <c r="R4" i="3"/>
  <c r="F4" i="3"/>
  <c r="E4" i="3"/>
  <c r="J4" i="3"/>
  <c r="D4" i="3"/>
  <c r="C4" i="3"/>
  <c r="M4" i="3"/>
  <c r="G4" i="3"/>
  <c r="U118" i="3"/>
  <c r="T118" i="3"/>
  <c r="S118" i="3"/>
  <c r="R118" i="3"/>
  <c r="V118" i="3"/>
  <c r="Q118" i="3"/>
  <c r="N118" i="3"/>
  <c r="L118" i="3"/>
  <c r="K118" i="3"/>
  <c r="M118" i="3"/>
  <c r="P118" i="3"/>
  <c r="I118" i="3"/>
  <c r="H118" i="3"/>
  <c r="O118" i="3"/>
  <c r="F118" i="3"/>
  <c r="E118" i="3"/>
  <c r="G118" i="3"/>
  <c r="J118" i="3"/>
  <c r="D118" i="3"/>
  <c r="C118" i="3"/>
  <c r="D60" i="3"/>
  <c r="D41" i="3"/>
  <c r="D31" i="3"/>
  <c r="D90" i="3"/>
  <c r="D48" i="3"/>
  <c r="E122" i="3"/>
  <c r="E77" i="3"/>
  <c r="E104" i="3"/>
  <c r="E14" i="3"/>
  <c r="E21" i="3"/>
  <c r="E3" i="3"/>
  <c r="E73" i="3"/>
  <c r="E80" i="3"/>
  <c r="E6" i="3"/>
  <c r="E12" i="3"/>
  <c r="F114" i="3"/>
  <c r="F105" i="3"/>
  <c r="F84" i="3"/>
  <c r="F18" i="3"/>
  <c r="F51" i="3"/>
  <c r="G123" i="3"/>
  <c r="G77" i="3"/>
  <c r="G64" i="3"/>
  <c r="G89" i="3"/>
  <c r="G63" i="3"/>
  <c r="H91" i="3"/>
  <c r="H33" i="3"/>
  <c r="I119" i="3"/>
  <c r="I91" i="3"/>
  <c r="I47" i="3"/>
  <c r="I54" i="3"/>
  <c r="J85" i="3"/>
  <c r="J60" i="3"/>
  <c r="J90" i="3"/>
  <c r="K77" i="3"/>
  <c r="K21" i="3"/>
  <c r="K6" i="3"/>
  <c r="L6" i="3"/>
  <c r="U32" i="3"/>
  <c r="T32" i="3"/>
  <c r="S32" i="3"/>
  <c r="R32" i="3"/>
  <c r="V32" i="3"/>
  <c r="Q32" i="3"/>
  <c r="P32" i="3"/>
  <c r="N32" i="3"/>
  <c r="K32" i="3"/>
  <c r="O32" i="3"/>
  <c r="M32" i="3"/>
  <c r="I32" i="3"/>
  <c r="L32" i="3"/>
  <c r="U29" i="3"/>
  <c r="T29" i="3"/>
  <c r="Q29" i="3"/>
  <c r="P29" i="3"/>
  <c r="V29" i="3"/>
  <c r="N29" i="3"/>
  <c r="S29" i="3"/>
  <c r="O29" i="3"/>
  <c r="L29" i="3"/>
  <c r="K29" i="3"/>
  <c r="I29" i="3"/>
  <c r="R29" i="3"/>
  <c r="M29" i="3"/>
  <c r="S101" i="3"/>
  <c r="V101" i="3"/>
  <c r="U101" i="3"/>
  <c r="Q101" i="3"/>
  <c r="P101" i="3"/>
  <c r="T101" i="3"/>
  <c r="M101" i="3"/>
  <c r="O101" i="3"/>
  <c r="K101" i="3"/>
  <c r="J101" i="3"/>
  <c r="N101" i="3"/>
  <c r="R101" i="3"/>
  <c r="S117" i="3"/>
  <c r="V117" i="3"/>
  <c r="Q117" i="3"/>
  <c r="P117" i="3"/>
  <c r="T117" i="3"/>
  <c r="M117" i="3"/>
  <c r="K117" i="3"/>
  <c r="N117" i="3"/>
  <c r="J117" i="3"/>
  <c r="U117" i="3"/>
  <c r="R117" i="3"/>
  <c r="O117" i="3"/>
  <c r="S115" i="3"/>
  <c r="V115" i="3"/>
  <c r="T115" i="3"/>
  <c r="Q115" i="3"/>
  <c r="P115" i="3"/>
  <c r="U115" i="3"/>
  <c r="M115" i="3"/>
  <c r="K115" i="3"/>
  <c r="O115" i="3"/>
  <c r="J115" i="3"/>
  <c r="R115" i="3"/>
  <c r="H115" i="3"/>
  <c r="N115" i="3"/>
  <c r="T108" i="3"/>
  <c r="S108" i="3"/>
  <c r="V108" i="3"/>
  <c r="Q108" i="3"/>
  <c r="P108" i="3"/>
  <c r="U108" i="3"/>
  <c r="M108" i="3"/>
  <c r="R108" i="3"/>
  <c r="K108" i="3"/>
  <c r="N108" i="3"/>
  <c r="J108" i="3"/>
  <c r="H108" i="3"/>
  <c r="G108" i="3"/>
  <c r="O108" i="3"/>
  <c r="T13" i="3"/>
  <c r="S13" i="3"/>
  <c r="V13" i="3"/>
  <c r="Q13" i="3"/>
  <c r="P13" i="3"/>
  <c r="U13" i="3"/>
  <c r="M13" i="3"/>
  <c r="L13" i="3"/>
  <c r="K13" i="3"/>
  <c r="J13" i="3"/>
  <c r="O13" i="3"/>
  <c r="H13" i="3"/>
  <c r="N13" i="3"/>
  <c r="G13" i="3"/>
  <c r="R13" i="3"/>
  <c r="T83" i="3"/>
  <c r="S83" i="3"/>
  <c r="V83" i="3"/>
  <c r="Q83" i="3"/>
  <c r="U83" i="3"/>
  <c r="P83" i="3"/>
  <c r="M83" i="3"/>
  <c r="O83" i="3"/>
  <c r="K83" i="3"/>
  <c r="L83" i="3"/>
  <c r="J83" i="3"/>
  <c r="N83" i="3"/>
  <c r="R83" i="3"/>
  <c r="H83" i="3"/>
  <c r="G83" i="3"/>
  <c r="T52" i="3"/>
  <c r="S52" i="3"/>
  <c r="V52" i="3"/>
  <c r="U52" i="3"/>
  <c r="Q52" i="3"/>
  <c r="P52" i="3"/>
  <c r="M52" i="3"/>
  <c r="K52" i="3"/>
  <c r="J52" i="3"/>
  <c r="R52" i="3"/>
  <c r="L52" i="3"/>
  <c r="O52" i="3"/>
  <c r="H52" i="3"/>
  <c r="G52" i="3"/>
  <c r="T113" i="3"/>
  <c r="S113" i="3"/>
  <c r="R113" i="3"/>
  <c r="V113" i="3"/>
  <c r="Q113" i="3"/>
  <c r="P113" i="3"/>
  <c r="M113" i="3"/>
  <c r="K113" i="3"/>
  <c r="O113" i="3"/>
  <c r="J113" i="3"/>
  <c r="U113" i="3"/>
  <c r="N113" i="3"/>
  <c r="H113" i="3"/>
  <c r="L113" i="3"/>
  <c r="G113" i="3"/>
  <c r="T39" i="3"/>
  <c r="S39" i="3"/>
  <c r="R39" i="3"/>
  <c r="V39" i="3"/>
  <c r="Q39" i="3"/>
  <c r="P39" i="3"/>
  <c r="U39" i="3"/>
  <c r="M39" i="3"/>
  <c r="N39" i="3"/>
  <c r="K39" i="3"/>
  <c r="L39" i="3"/>
  <c r="J39" i="3"/>
  <c r="H39" i="3"/>
  <c r="O39" i="3"/>
  <c r="G39" i="3"/>
  <c r="T28" i="3"/>
  <c r="S28" i="3"/>
  <c r="R28" i="3"/>
  <c r="V28" i="3"/>
  <c r="Q28" i="3"/>
  <c r="P28" i="3"/>
  <c r="U28" i="3"/>
  <c r="M28" i="3"/>
  <c r="K28" i="3"/>
  <c r="J28" i="3"/>
  <c r="O28" i="3"/>
  <c r="L28" i="3"/>
  <c r="H28" i="3"/>
  <c r="N28" i="3"/>
  <c r="G28" i="3"/>
  <c r="T37" i="3"/>
  <c r="S37" i="3"/>
  <c r="R37" i="3"/>
  <c r="V37" i="3"/>
  <c r="Q37" i="3"/>
  <c r="P37" i="3"/>
  <c r="U37" i="3"/>
  <c r="M37" i="3"/>
  <c r="L37" i="3"/>
  <c r="K37" i="3"/>
  <c r="N37" i="3"/>
  <c r="J37" i="3"/>
  <c r="H37" i="3"/>
  <c r="G37" i="3"/>
  <c r="D120" i="3"/>
  <c r="D96" i="3"/>
  <c r="D98" i="3"/>
  <c r="D62" i="3"/>
  <c r="D42" i="3"/>
  <c r="D45" i="3"/>
  <c r="D23" i="3"/>
  <c r="D44" i="3"/>
  <c r="D33" i="3"/>
  <c r="D50" i="3"/>
  <c r="E106" i="3"/>
  <c r="E116" i="3"/>
  <c r="E79" i="3"/>
  <c r="E58" i="3"/>
  <c r="E68" i="3"/>
  <c r="E53" i="3"/>
  <c r="E86" i="3"/>
  <c r="E16" i="3"/>
  <c r="E66" i="3"/>
  <c r="E17" i="3"/>
  <c r="F94" i="3"/>
  <c r="F102" i="3"/>
  <c r="F56" i="3"/>
  <c r="F63" i="3"/>
  <c r="F76" i="3"/>
  <c r="F38" i="3"/>
  <c r="G116" i="3"/>
  <c r="G73" i="3"/>
  <c r="G29" i="3"/>
  <c r="H96" i="3"/>
  <c r="H26" i="3"/>
  <c r="H40" i="3"/>
  <c r="I117" i="3"/>
  <c r="I13" i="3"/>
  <c r="I113" i="3"/>
  <c r="I37" i="3"/>
  <c r="K96" i="3"/>
  <c r="K42" i="3"/>
  <c r="K33" i="3"/>
  <c r="L79" i="3"/>
  <c r="L7" i="3"/>
  <c r="O37" i="3"/>
  <c r="E60" i="3"/>
  <c r="E41" i="3"/>
  <c r="E31" i="3"/>
  <c r="E90" i="3"/>
  <c r="E48" i="3"/>
  <c r="F122" i="3"/>
  <c r="F104" i="3"/>
  <c r="F14" i="3"/>
  <c r="F3" i="3"/>
  <c r="F6" i="3"/>
  <c r="F12" i="3"/>
  <c r="G94" i="3"/>
  <c r="G15" i="3"/>
  <c r="G47" i="3"/>
  <c r="G2" i="3"/>
  <c r="H15" i="3"/>
  <c r="H23" i="3"/>
  <c r="H7" i="3"/>
  <c r="I2" i="3"/>
  <c r="J64" i="3"/>
  <c r="K15" i="3"/>
  <c r="L108" i="3"/>
  <c r="N96" i="3"/>
  <c r="P104" i="3"/>
  <c r="U22" i="3"/>
  <c r="T22" i="3"/>
  <c r="R22" i="3"/>
  <c r="Q22" i="3"/>
  <c r="V22" i="3"/>
  <c r="P22" i="3"/>
  <c r="S22" i="3"/>
  <c r="N22" i="3"/>
  <c r="K22" i="3"/>
  <c r="L22" i="3"/>
  <c r="I22" i="3"/>
  <c r="O22" i="3"/>
  <c r="M22" i="3"/>
  <c r="U7" i="3"/>
  <c r="T7" i="3"/>
  <c r="S7" i="3"/>
  <c r="Q7" i="3"/>
  <c r="P7" i="3"/>
  <c r="R7" i="3"/>
  <c r="N7" i="3"/>
  <c r="V7" i="3"/>
  <c r="K7" i="3"/>
  <c r="M7" i="3"/>
  <c r="O7" i="3"/>
  <c r="I7" i="3"/>
  <c r="T123" i="3"/>
  <c r="V123" i="3"/>
  <c r="U123" i="3"/>
  <c r="Q123" i="3"/>
  <c r="P123" i="3"/>
  <c r="O123" i="3"/>
  <c r="S123" i="3"/>
  <c r="M123" i="3"/>
  <c r="K123" i="3"/>
  <c r="J123" i="3"/>
  <c r="H123" i="3"/>
  <c r="R123" i="3"/>
  <c r="L123" i="3"/>
  <c r="T82" i="3"/>
  <c r="S82" i="3"/>
  <c r="V82" i="3"/>
  <c r="Q82" i="3"/>
  <c r="P82" i="3"/>
  <c r="O82" i="3"/>
  <c r="U82" i="3"/>
  <c r="M82" i="3"/>
  <c r="K82" i="3"/>
  <c r="J82" i="3"/>
  <c r="R82" i="3"/>
  <c r="H82" i="3"/>
  <c r="L82" i="3"/>
  <c r="T46" i="3"/>
  <c r="S46" i="3"/>
  <c r="V46" i="3"/>
  <c r="Q46" i="3"/>
  <c r="P46" i="3"/>
  <c r="U46" i="3"/>
  <c r="O46" i="3"/>
  <c r="M46" i="3"/>
  <c r="K46" i="3"/>
  <c r="J46" i="3"/>
  <c r="H46" i="3"/>
  <c r="R46" i="3"/>
  <c r="T11" i="3"/>
  <c r="S11" i="3"/>
  <c r="V11" i="3"/>
  <c r="U11" i="3"/>
  <c r="Q11" i="3"/>
  <c r="P11" i="3"/>
  <c r="O11" i="3"/>
  <c r="M11" i="3"/>
  <c r="K11" i="3"/>
  <c r="J11" i="3"/>
  <c r="R11" i="3"/>
  <c r="L11" i="3"/>
  <c r="H11" i="3"/>
  <c r="N11" i="3"/>
  <c r="T20" i="3"/>
  <c r="S20" i="3"/>
  <c r="V20" i="3"/>
  <c r="Q20" i="3"/>
  <c r="P20" i="3"/>
  <c r="R20" i="3"/>
  <c r="O20" i="3"/>
  <c r="U20" i="3"/>
  <c r="M20" i="3"/>
  <c r="N20" i="3"/>
  <c r="K20" i="3"/>
  <c r="L20" i="3"/>
  <c r="J20" i="3"/>
  <c r="H20" i="3"/>
  <c r="T2" i="3"/>
  <c r="S2" i="3"/>
  <c r="V2" i="3"/>
  <c r="Q2" i="3"/>
  <c r="P2" i="3"/>
  <c r="U2" i="3"/>
  <c r="O2" i="3"/>
  <c r="M2" i="3"/>
  <c r="R2" i="3"/>
  <c r="K2" i="3"/>
  <c r="N2" i="3"/>
  <c r="J2" i="3"/>
  <c r="H2" i="3"/>
  <c r="C72" i="3"/>
  <c r="C26" i="3"/>
  <c r="C22" i="3"/>
  <c r="C29" i="3"/>
  <c r="E93" i="3"/>
  <c r="E57" i="3"/>
  <c r="V107" i="3"/>
  <c r="U107" i="3"/>
  <c r="P107" i="3"/>
  <c r="O107" i="3"/>
  <c r="T107" i="3"/>
  <c r="S107" i="3"/>
  <c r="R107" i="3"/>
  <c r="Q107" i="3"/>
  <c r="J107" i="3"/>
  <c r="I107" i="3"/>
  <c r="N107" i="3"/>
  <c r="L107" i="3"/>
  <c r="M107" i="3"/>
  <c r="V99" i="3"/>
  <c r="U99" i="3"/>
  <c r="P99" i="3"/>
  <c r="T99" i="3"/>
  <c r="O99" i="3"/>
  <c r="R99" i="3"/>
  <c r="N99" i="3"/>
  <c r="J99" i="3"/>
  <c r="M99" i="3"/>
  <c r="I99" i="3"/>
  <c r="S99" i="3"/>
  <c r="Q99" i="3"/>
  <c r="L99" i="3"/>
  <c r="V27" i="3"/>
  <c r="U27" i="3"/>
  <c r="P27" i="3"/>
  <c r="O27" i="3"/>
  <c r="S27" i="3"/>
  <c r="R27" i="3"/>
  <c r="J27" i="3"/>
  <c r="I27" i="3"/>
  <c r="Q27" i="3"/>
  <c r="N27" i="3"/>
  <c r="M27" i="3"/>
  <c r="L27" i="3"/>
  <c r="T27" i="3"/>
  <c r="V103" i="3"/>
  <c r="U103" i="3"/>
  <c r="P103" i="3"/>
  <c r="O103" i="3"/>
  <c r="T103" i="3"/>
  <c r="R103" i="3"/>
  <c r="Q103" i="3"/>
  <c r="N103" i="3"/>
  <c r="J103" i="3"/>
  <c r="M103" i="3"/>
  <c r="I103" i="3"/>
  <c r="S103" i="3"/>
  <c r="L103" i="3"/>
  <c r="V87" i="3"/>
  <c r="U87" i="3"/>
  <c r="P87" i="3"/>
  <c r="O87" i="3"/>
  <c r="T87" i="3"/>
  <c r="S87" i="3"/>
  <c r="R87" i="3"/>
  <c r="J87" i="3"/>
  <c r="I87" i="3"/>
  <c r="N87" i="3"/>
  <c r="Q87" i="3"/>
  <c r="M87" i="3"/>
  <c r="L87" i="3"/>
  <c r="V74" i="3"/>
  <c r="U74" i="3"/>
  <c r="P74" i="3"/>
  <c r="T74" i="3"/>
  <c r="O74" i="3"/>
  <c r="R74" i="3"/>
  <c r="L74" i="3"/>
  <c r="J74" i="3"/>
  <c r="N74" i="3"/>
  <c r="M74" i="3"/>
  <c r="I74" i="3"/>
  <c r="S74" i="3"/>
  <c r="Q74" i="3"/>
  <c r="V71" i="3"/>
  <c r="U71" i="3"/>
  <c r="P71" i="3"/>
  <c r="O71" i="3"/>
  <c r="S71" i="3"/>
  <c r="R71" i="3"/>
  <c r="L71" i="3"/>
  <c r="Q71" i="3"/>
  <c r="J71" i="3"/>
  <c r="I71" i="3"/>
  <c r="T71" i="3"/>
  <c r="N71" i="3"/>
  <c r="M71" i="3"/>
  <c r="V59" i="3"/>
  <c r="U59" i="3"/>
  <c r="P59" i="3"/>
  <c r="O59" i="3"/>
  <c r="T59" i="3"/>
  <c r="L59" i="3"/>
  <c r="J59" i="3"/>
  <c r="S59" i="3"/>
  <c r="R59" i="3"/>
  <c r="M59" i="3"/>
  <c r="I59" i="3"/>
  <c r="N59" i="3"/>
  <c r="Q59" i="3"/>
  <c r="V9" i="3"/>
  <c r="U9" i="3"/>
  <c r="P9" i="3"/>
  <c r="R9" i="3"/>
  <c r="O9" i="3"/>
  <c r="T9" i="3"/>
  <c r="S9" i="3"/>
  <c r="L9" i="3"/>
  <c r="J9" i="3"/>
  <c r="I9" i="3"/>
  <c r="Q9" i="3"/>
  <c r="M9" i="3"/>
  <c r="V36" i="3"/>
  <c r="U36" i="3"/>
  <c r="S36" i="3"/>
  <c r="P36" i="3"/>
  <c r="T36" i="3"/>
  <c r="O36" i="3"/>
  <c r="R36" i="3"/>
  <c r="L36" i="3"/>
  <c r="Q36" i="3"/>
  <c r="J36" i="3"/>
  <c r="M36" i="3"/>
  <c r="I36" i="3"/>
  <c r="N36" i="3"/>
  <c r="C101" i="3"/>
  <c r="C117" i="3"/>
  <c r="C115" i="3"/>
  <c r="C108" i="3"/>
  <c r="C13" i="3"/>
  <c r="C83" i="3"/>
  <c r="C52" i="3"/>
  <c r="C113" i="3"/>
  <c r="C39" i="3"/>
  <c r="C28" i="3"/>
  <c r="C37" i="3"/>
  <c r="E120" i="3"/>
  <c r="E98" i="3"/>
  <c r="E62" i="3"/>
  <c r="E42" i="3"/>
  <c r="E45" i="3"/>
  <c r="E23" i="3"/>
  <c r="E44" i="3"/>
  <c r="E50" i="3"/>
  <c r="F106" i="3"/>
  <c r="F116" i="3"/>
  <c r="F58" i="3"/>
  <c r="F68" i="3"/>
  <c r="F16" i="3"/>
  <c r="G102" i="3"/>
  <c r="H101" i="3"/>
  <c r="H72" i="3"/>
  <c r="H47" i="3"/>
  <c r="H36" i="3"/>
  <c r="J94" i="3"/>
  <c r="K27" i="3"/>
  <c r="M94" i="3"/>
  <c r="N82" i="3"/>
  <c r="P89" i="3"/>
  <c r="U81" i="3"/>
  <c r="T81" i="3"/>
  <c r="S81" i="3"/>
  <c r="R81" i="3"/>
  <c r="Q81" i="3"/>
  <c r="P81" i="3"/>
  <c r="V81" i="3"/>
  <c r="N81" i="3"/>
  <c r="O81" i="3"/>
  <c r="K81" i="3"/>
  <c r="L81" i="3"/>
  <c r="M81" i="3"/>
  <c r="I81" i="3"/>
  <c r="U34" i="3"/>
  <c r="T34" i="3"/>
  <c r="V34" i="3"/>
  <c r="Q34" i="3"/>
  <c r="R34" i="3"/>
  <c r="P34" i="3"/>
  <c r="S34" i="3"/>
  <c r="N34" i="3"/>
  <c r="K34" i="3"/>
  <c r="L34" i="3"/>
  <c r="I34" i="3"/>
  <c r="O34" i="3"/>
  <c r="M34" i="3"/>
  <c r="T100" i="3"/>
  <c r="V100" i="3"/>
  <c r="S100" i="3"/>
  <c r="Q100" i="3"/>
  <c r="P100" i="3"/>
  <c r="O100" i="3"/>
  <c r="M100" i="3"/>
  <c r="K100" i="3"/>
  <c r="N100" i="3"/>
  <c r="J100" i="3"/>
  <c r="U100" i="3"/>
  <c r="R100" i="3"/>
  <c r="H100" i="3"/>
  <c r="L100" i="3"/>
  <c r="T67" i="3"/>
  <c r="S67" i="3"/>
  <c r="V67" i="3"/>
  <c r="Q67" i="3"/>
  <c r="P67" i="3"/>
  <c r="O67" i="3"/>
  <c r="U67" i="3"/>
  <c r="M67" i="3"/>
  <c r="R67" i="3"/>
  <c r="K67" i="3"/>
  <c r="N67" i="3"/>
  <c r="J67" i="3"/>
  <c r="H67" i="3"/>
  <c r="L67" i="3"/>
  <c r="T19" i="3"/>
  <c r="S19" i="3"/>
  <c r="V19" i="3"/>
  <c r="Q19" i="3"/>
  <c r="U19" i="3"/>
  <c r="P19" i="3"/>
  <c r="O19" i="3"/>
  <c r="M19" i="3"/>
  <c r="K19" i="3"/>
  <c r="L19" i="3"/>
  <c r="J19" i="3"/>
  <c r="N19" i="3"/>
  <c r="R19" i="3"/>
  <c r="H19" i="3"/>
  <c r="T88" i="3"/>
  <c r="S88" i="3"/>
  <c r="V88" i="3"/>
  <c r="R88" i="3"/>
  <c r="Q88" i="3"/>
  <c r="P88" i="3"/>
  <c r="O88" i="3"/>
  <c r="M88" i="3"/>
  <c r="K88" i="3"/>
  <c r="J88" i="3"/>
  <c r="U88" i="3"/>
  <c r="N88" i="3"/>
  <c r="H88" i="3"/>
  <c r="T30" i="3"/>
  <c r="S30" i="3"/>
  <c r="V30" i="3"/>
  <c r="Q30" i="3"/>
  <c r="P30" i="3"/>
  <c r="O30" i="3"/>
  <c r="U30" i="3"/>
  <c r="R30" i="3"/>
  <c r="M30" i="3"/>
  <c r="K30" i="3"/>
  <c r="J30" i="3"/>
  <c r="L30" i="3"/>
  <c r="H30" i="3"/>
  <c r="N30" i="3"/>
  <c r="C110" i="3"/>
  <c r="C64" i="3"/>
  <c r="C81" i="3"/>
  <c r="C32" i="3"/>
  <c r="C7" i="3"/>
  <c r="E121" i="3"/>
  <c r="E85" i="3"/>
  <c r="S109" i="3"/>
  <c r="V109" i="3"/>
  <c r="U109" i="3"/>
  <c r="P109" i="3"/>
  <c r="O109" i="3"/>
  <c r="N109" i="3"/>
  <c r="T109" i="3"/>
  <c r="R109" i="3"/>
  <c r="Q109" i="3"/>
  <c r="J109" i="3"/>
  <c r="I109" i="3"/>
  <c r="G109" i="3"/>
  <c r="M109" i="3"/>
  <c r="K109" i="3"/>
  <c r="S114" i="3"/>
  <c r="V114" i="3"/>
  <c r="U114" i="3"/>
  <c r="P114" i="3"/>
  <c r="T114" i="3"/>
  <c r="O114" i="3"/>
  <c r="N114" i="3"/>
  <c r="R114" i="3"/>
  <c r="J114" i="3"/>
  <c r="M114" i="3"/>
  <c r="I114" i="3"/>
  <c r="G114" i="3"/>
  <c r="Q114" i="3"/>
  <c r="K114" i="3"/>
  <c r="S105" i="3"/>
  <c r="V105" i="3"/>
  <c r="U105" i="3"/>
  <c r="P105" i="3"/>
  <c r="O105" i="3"/>
  <c r="N105" i="3"/>
  <c r="R105" i="3"/>
  <c r="J105" i="3"/>
  <c r="I105" i="3"/>
  <c r="Q105" i="3"/>
  <c r="G105" i="3"/>
  <c r="T105" i="3"/>
  <c r="K105" i="3"/>
  <c r="S84" i="3"/>
  <c r="V84" i="3"/>
  <c r="U84" i="3"/>
  <c r="P84" i="3"/>
  <c r="O84" i="3"/>
  <c r="N84" i="3"/>
  <c r="T84" i="3"/>
  <c r="R84" i="3"/>
  <c r="Q84" i="3"/>
  <c r="J84" i="3"/>
  <c r="M84" i="3"/>
  <c r="I84" i="3"/>
  <c r="G84" i="3"/>
  <c r="K84" i="3"/>
  <c r="S18" i="3"/>
  <c r="V18" i="3"/>
  <c r="U18" i="3"/>
  <c r="P18" i="3"/>
  <c r="O18" i="3"/>
  <c r="T18" i="3"/>
  <c r="N18" i="3"/>
  <c r="R18" i="3"/>
  <c r="L18" i="3"/>
  <c r="J18" i="3"/>
  <c r="I18" i="3"/>
  <c r="G18" i="3"/>
  <c r="Q18" i="3"/>
  <c r="K18" i="3"/>
  <c r="S70" i="3"/>
  <c r="V70" i="3"/>
  <c r="U70" i="3"/>
  <c r="P70" i="3"/>
  <c r="T70" i="3"/>
  <c r="O70" i="3"/>
  <c r="N70" i="3"/>
  <c r="R70" i="3"/>
  <c r="L70" i="3"/>
  <c r="J70" i="3"/>
  <c r="M70" i="3"/>
  <c r="I70" i="3"/>
  <c r="Q70" i="3"/>
  <c r="G70" i="3"/>
  <c r="K70" i="3"/>
  <c r="S51" i="3"/>
  <c r="V51" i="3"/>
  <c r="U51" i="3"/>
  <c r="P51" i="3"/>
  <c r="O51" i="3"/>
  <c r="N51" i="3"/>
  <c r="R51" i="3"/>
  <c r="L51" i="3"/>
  <c r="Q51" i="3"/>
  <c r="J51" i="3"/>
  <c r="I51" i="3"/>
  <c r="G51" i="3"/>
  <c r="T51" i="3"/>
  <c r="K51" i="3"/>
  <c r="S8" i="3"/>
  <c r="V8" i="3"/>
  <c r="U8" i="3"/>
  <c r="P8" i="3"/>
  <c r="O8" i="3"/>
  <c r="N8" i="3"/>
  <c r="T8" i="3"/>
  <c r="L8" i="3"/>
  <c r="J8" i="3"/>
  <c r="R8" i="3"/>
  <c r="M8" i="3"/>
  <c r="I8" i="3"/>
  <c r="G8" i="3"/>
  <c r="Q8" i="3"/>
  <c r="K8" i="3"/>
  <c r="S10" i="3"/>
  <c r="V10" i="3"/>
  <c r="U10" i="3"/>
  <c r="P10" i="3"/>
  <c r="R10" i="3"/>
  <c r="O10" i="3"/>
  <c r="T10" i="3"/>
  <c r="N10" i="3"/>
  <c r="L10" i="3"/>
  <c r="J10" i="3"/>
  <c r="I10" i="3"/>
  <c r="Q10" i="3"/>
  <c r="G10" i="3"/>
  <c r="K10" i="3"/>
  <c r="S111" i="3"/>
  <c r="V111" i="3"/>
  <c r="U111" i="3"/>
  <c r="P111" i="3"/>
  <c r="T111" i="3"/>
  <c r="O111" i="3"/>
  <c r="R111" i="3"/>
  <c r="N111" i="3"/>
  <c r="L111" i="3"/>
  <c r="Q111" i="3"/>
  <c r="J111" i="3"/>
  <c r="M111" i="3"/>
  <c r="I111" i="3"/>
  <c r="G111" i="3"/>
  <c r="K111" i="3"/>
  <c r="C123" i="3"/>
  <c r="C100" i="3"/>
  <c r="C82" i="3"/>
  <c r="C67" i="3"/>
  <c r="C46" i="3"/>
  <c r="C19" i="3"/>
  <c r="C11" i="3"/>
  <c r="C88" i="3"/>
  <c r="C20" i="3"/>
  <c r="C30" i="3"/>
  <c r="C2" i="3"/>
  <c r="D110" i="3"/>
  <c r="D72" i="3"/>
  <c r="D26" i="3"/>
  <c r="D81" i="3"/>
  <c r="D22" i="3"/>
  <c r="D32" i="3"/>
  <c r="D34" i="3"/>
  <c r="D7" i="3"/>
  <c r="D29" i="3"/>
  <c r="E119" i="3"/>
  <c r="E15" i="3"/>
  <c r="E5" i="3"/>
  <c r="E91" i="3"/>
  <c r="E89" i="3"/>
  <c r="E55" i="3"/>
  <c r="E47" i="3"/>
  <c r="E35" i="3"/>
  <c r="E40" i="3"/>
  <c r="E54" i="3"/>
  <c r="F121" i="3"/>
  <c r="F57" i="3"/>
  <c r="F78" i="3"/>
  <c r="F41" i="3"/>
  <c r="F48" i="3"/>
  <c r="G106" i="3"/>
  <c r="G74" i="3"/>
  <c r="G32" i="3"/>
  <c r="G40" i="3"/>
  <c r="H107" i="3"/>
  <c r="H27" i="3"/>
  <c r="H32" i="3"/>
  <c r="H111" i="3"/>
  <c r="I15" i="3"/>
  <c r="I89" i="3"/>
  <c r="I35" i="3"/>
  <c r="J121" i="3"/>
  <c r="K50" i="3"/>
  <c r="L58" i="3"/>
  <c r="P44" i="3"/>
  <c r="U72" i="3"/>
  <c r="T72" i="3"/>
  <c r="V72" i="3"/>
  <c r="R72" i="3"/>
  <c r="Q72" i="3"/>
  <c r="P72" i="3"/>
  <c r="S72" i="3"/>
  <c r="N72" i="3"/>
  <c r="L72" i="3"/>
  <c r="K72" i="3"/>
  <c r="O72" i="3"/>
  <c r="I72" i="3"/>
  <c r="M72" i="3"/>
  <c r="G119" i="3"/>
  <c r="G115" i="3"/>
  <c r="G91" i="3"/>
  <c r="G88" i="3"/>
  <c r="H109" i="3"/>
  <c r="H105" i="3"/>
  <c r="H89" i="3"/>
  <c r="H59" i="3"/>
  <c r="I115" i="3"/>
  <c r="I83" i="3"/>
  <c r="I39" i="3"/>
  <c r="K98" i="3"/>
  <c r="K71" i="3"/>
  <c r="L101" i="3"/>
  <c r="L46" i="3"/>
  <c r="M105" i="3"/>
  <c r="N46" i="3"/>
  <c r="U64" i="3"/>
  <c r="T64" i="3"/>
  <c r="S64" i="3"/>
  <c r="R64" i="3"/>
  <c r="Q64" i="3"/>
  <c r="P64" i="3"/>
  <c r="N64" i="3"/>
  <c r="L64" i="3"/>
  <c r="V64" i="3"/>
  <c r="K64" i="3"/>
  <c r="M64" i="3"/>
  <c r="I64" i="3"/>
  <c r="V112" i="3"/>
  <c r="U112" i="3"/>
  <c r="T112" i="3"/>
  <c r="O112" i="3"/>
  <c r="N112" i="3"/>
  <c r="Q112" i="3"/>
  <c r="M112" i="3"/>
  <c r="I112" i="3"/>
  <c r="H112" i="3"/>
  <c r="R112" i="3"/>
  <c r="P112" i="3"/>
  <c r="S112" i="3"/>
  <c r="L112" i="3"/>
  <c r="K112" i="3"/>
  <c r="V102" i="3"/>
  <c r="U102" i="3"/>
  <c r="T102" i="3"/>
  <c r="O102" i="3"/>
  <c r="N102" i="3"/>
  <c r="Q102" i="3"/>
  <c r="M102" i="3"/>
  <c r="I102" i="3"/>
  <c r="H102" i="3"/>
  <c r="S102" i="3"/>
  <c r="P102" i="3"/>
  <c r="L102" i="3"/>
  <c r="K102" i="3"/>
  <c r="V56" i="3"/>
  <c r="U56" i="3"/>
  <c r="T56" i="3"/>
  <c r="O56" i="3"/>
  <c r="N56" i="3"/>
  <c r="Q56" i="3"/>
  <c r="M56" i="3"/>
  <c r="I56" i="3"/>
  <c r="S56" i="3"/>
  <c r="H56" i="3"/>
  <c r="R56" i="3"/>
  <c r="P56" i="3"/>
  <c r="K56" i="3"/>
  <c r="V25" i="3"/>
  <c r="U25" i="3"/>
  <c r="T25" i="3"/>
  <c r="O25" i="3"/>
  <c r="N25" i="3"/>
  <c r="R25" i="3"/>
  <c r="Q25" i="3"/>
  <c r="S25" i="3"/>
  <c r="P25" i="3"/>
  <c r="M25" i="3"/>
  <c r="I25" i="3"/>
  <c r="H25" i="3"/>
  <c r="L25" i="3"/>
  <c r="K25" i="3"/>
  <c r="D117" i="3"/>
  <c r="D115" i="3"/>
  <c r="V122" i="3"/>
  <c r="U122" i="3"/>
  <c r="T122" i="3"/>
  <c r="O122" i="3"/>
  <c r="N122" i="3"/>
  <c r="M122" i="3"/>
  <c r="S122" i="3"/>
  <c r="R122" i="3"/>
  <c r="Q122" i="3"/>
  <c r="I122" i="3"/>
  <c r="H122" i="3"/>
  <c r="L122" i="3"/>
  <c r="P122" i="3"/>
  <c r="J122" i="3"/>
  <c r="V77" i="3"/>
  <c r="U77" i="3"/>
  <c r="T77" i="3"/>
  <c r="O77" i="3"/>
  <c r="N77" i="3"/>
  <c r="M77" i="3"/>
  <c r="R77" i="3"/>
  <c r="Q77" i="3"/>
  <c r="S77" i="3"/>
  <c r="I77" i="3"/>
  <c r="H77" i="3"/>
  <c r="P77" i="3"/>
  <c r="L77" i="3"/>
  <c r="J77" i="3"/>
  <c r="V104" i="3"/>
  <c r="U104" i="3"/>
  <c r="T104" i="3"/>
  <c r="O104" i="3"/>
  <c r="N104" i="3"/>
  <c r="S104" i="3"/>
  <c r="M104" i="3"/>
  <c r="R104" i="3"/>
  <c r="Q104" i="3"/>
  <c r="I104" i="3"/>
  <c r="H104" i="3"/>
  <c r="L104" i="3"/>
  <c r="J104" i="3"/>
  <c r="V14" i="3"/>
  <c r="U14" i="3"/>
  <c r="T14" i="3"/>
  <c r="O14" i="3"/>
  <c r="N14" i="3"/>
  <c r="M14" i="3"/>
  <c r="R14" i="3"/>
  <c r="Q14" i="3"/>
  <c r="S14" i="3"/>
  <c r="I14" i="3"/>
  <c r="H14" i="3"/>
  <c r="P14" i="3"/>
  <c r="L14" i="3"/>
  <c r="J14" i="3"/>
  <c r="V21" i="3"/>
  <c r="U21" i="3"/>
  <c r="T21" i="3"/>
  <c r="O21" i="3"/>
  <c r="N21" i="3"/>
  <c r="S21" i="3"/>
  <c r="M21" i="3"/>
  <c r="R21" i="3"/>
  <c r="Q21" i="3"/>
  <c r="I21" i="3"/>
  <c r="P21" i="3"/>
  <c r="H21" i="3"/>
  <c r="J21" i="3"/>
  <c r="V3" i="3"/>
  <c r="U3" i="3"/>
  <c r="T3" i="3"/>
  <c r="O3" i="3"/>
  <c r="N3" i="3"/>
  <c r="M3" i="3"/>
  <c r="R3" i="3"/>
  <c r="Q3" i="3"/>
  <c r="S3" i="3"/>
  <c r="I3" i="3"/>
  <c r="H3" i="3"/>
  <c r="P3" i="3"/>
  <c r="L3" i="3"/>
  <c r="J3" i="3"/>
  <c r="V73" i="3"/>
  <c r="U73" i="3"/>
  <c r="T73" i="3"/>
  <c r="O73" i="3"/>
  <c r="N73" i="3"/>
  <c r="S73" i="3"/>
  <c r="M73" i="3"/>
  <c r="R73" i="3"/>
  <c r="Q73" i="3"/>
  <c r="I73" i="3"/>
  <c r="L73" i="3"/>
  <c r="H73" i="3"/>
  <c r="P73" i="3"/>
  <c r="J73" i="3"/>
  <c r="R80" i="3"/>
  <c r="V80" i="3"/>
  <c r="U80" i="3"/>
  <c r="T80" i="3"/>
  <c r="O80" i="3"/>
  <c r="N80" i="3"/>
  <c r="M80" i="3"/>
  <c r="Q80" i="3"/>
  <c r="S80" i="3"/>
  <c r="P80" i="3"/>
  <c r="I80" i="3"/>
  <c r="H80" i="3"/>
  <c r="L80" i="3"/>
  <c r="J80" i="3"/>
  <c r="R6" i="3"/>
  <c r="V6" i="3"/>
  <c r="U6" i="3"/>
  <c r="T6" i="3"/>
  <c r="O6" i="3"/>
  <c r="N6" i="3"/>
  <c r="S6" i="3"/>
  <c r="M6" i="3"/>
  <c r="Q6" i="3"/>
  <c r="I6" i="3"/>
  <c r="H6" i="3"/>
  <c r="P6" i="3"/>
  <c r="J6" i="3"/>
  <c r="R12" i="3"/>
  <c r="V12" i="3"/>
  <c r="U12" i="3"/>
  <c r="T12" i="3"/>
  <c r="O12" i="3"/>
  <c r="N12" i="3"/>
  <c r="M12" i="3"/>
  <c r="Q12" i="3"/>
  <c r="S12" i="3"/>
  <c r="I12" i="3"/>
  <c r="H12" i="3"/>
  <c r="P12" i="3"/>
  <c r="L12" i="3"/>
  <c r="J12" i="3"/>
  <c r="C109" i="3"/>
  <c r="C114" i="3"/>
  <c r="C105" i="3"/>
  <c r="C84" i="3"/>
  <c r="C18" i="3"/>
  <c r="C70" i="3"/>
  <c r="C51" i="3"/>
  <c r="C8" i="3"/>
  <c r="C10" i="3"/>
  <c r="C111" i="3"/>
  <c r="D123" i="3"/>
  <c r="D100" i="3"/>
  <c r="D82" i="3"/>
  <c r="D67" i="3"/>
  <c r="D46" i="3"/>
  <c r="D19" i="3"/>
  <c r="D11" i="3"/>
  <c r="D88" i="3"/>
  <c r="D20" i="3"/>
  <c r="D30" i="3"/>
  <c r="D2" i="3"/>
  <c r="E110" i="3"/>
  <c r="E72" i="3"/>
  <c r="E64" i="3"/>
  <c r="E26" i="3"/>
  <c r="E81" i="3"/>
  <c r="E22" i="3"/>
  <c r="E32" i="3"/>
  <c r="E34" i="3"/>
  <c r="E7" i="3"/>
  <c r="E29" i="3"/>
  <c r="F5" i="3"/>
  <c r="F89" i="3"/>
  <c r="F55" i="3"/>
  <c r="F35" i="3"/>
  <c r="F54" i="3"/>
  <c r="G82" i="3"/>
  <c r="G3" i="3"/>
  <c r="G59" i="3"/>
  <c r="G7" i="3"/>
  <c r="H81" i="3"/>
  <c r="H8" i="3"/>
  <c r="I82" i="3"/>
  <c r="I19" i="3"/>
  <c r="I20" i="3"/>
  <c r="J110" i="3"/>
  <c r="J32" i="3"/>
  <c r="J29" i="3"/>
  <c r="K5" i="3"/>
  <c r="K73" i="3"/>
  <c r="L109" i="3"/>
  <c r="L21" i="3"/>
  <c r="N52" i="3"/>
  <c r="U26" i="3"/>
  <c r="T26" i="3"/>
  <c r="R26" i="3"/>
  <c r="Q26" i="3"/>
  <c r="P26" i="3"/>
  <c r="S26" i="3"/>
  <c r="V26" i="3"/>
  <c r="N26" i="3"/>
  <c r="L26" i="3"/>
  <c r="K26" i="3"/>
  <c r="O26" i="3"/>
  <c r="I26" i="3"/>
  <c r="M26" i="3"/>
  <c r="V65" i="3"/>
  <c r="U65" i="3"/>
  <c r="T65" i="3"/>
  <c r="O65" i="3"/>
  <c r="N65" i="3"/>
  <c r="S65" i="3"/>
  <c r="Q65" i="3"/>
  <c r="P65" i="3"/>
  <c r="I65" i="3"/>
  <c r="R65" i="3"/>
  <c r="H65" i="3"/>
  <c r="M65" i="3"/>
  <c r="L65" i="3"/>
  <c r="K65" i="3"/>
  <c r="V97" i="3"/>
  <c r="U97" i="3"/>
  <c r="T97" i="3"/>
  <c r="O97" i="3"/>
  <c r="N97" i="3"/>
  <c r="S97" i="3"/>
  <c r="Q97" i="3"/>
  <c r="I97" i="3"/>
  <c r="P97" i="3"/>
  <c r="H97" i="3"/>
  <c r="M97" i="3"/>
  <c r="R97" i="3"/>
  <c r="L97" i="3"/>
  <c r="K97" i="3"/>
  <c r="V63" i="3"/>
  <c r="U63" i="3"/>
  <c r="T63" i="3"/>
  <c r="O63" i="3"/>
  <c r="N63" i="3"/>
  <c r="S63" i="3"/>
  <c r="R63" i="3"/>
  <c r="Q63" i="3"/>
  <c r="I63" i="3"/>
  <c r="L63" i="3"/>
  <c r="H63" i="3"/>
  <c r="P63" i="3"/>
  <c r="M63" i="3"/>
  <c r="K63" i="3"/>
  <c r="V76" i="3"/>
  <c r="U76" i="3"/>
  <c r="T76" i="3"/>
  <c r="R76" i="3"/>
  <c r="O76" i="3"/>
  <c r="N76" i="3"/>
  <c r="S76" i="3"/>
  <c r="Q76" i="3"/>
  <c r="L76" i="3"/>
  <c r="I76" i="3"/>
  <c r="H76" i="3"/>
  <c r="M76" i="3"/>
  <c r="P76" i="3"/>
  <c r="K76" i="3"/>
  <c r="V38" i="3"/>
  <c r="U38" i="3"/>
  <c r="T38" i="3"/>
  <c r="S38" i="3"/>
  <c r="O38" i="3"/>
  <c r="R38" i="3"/>
  <c r="N38" i="3"/>
  <c r="Q38" i="3"/>
  <c r="M38" i="3"/>
  <c r="I38" i="3"/>
  <c r="H38" i="3"/>
  <c r="P38" i="3"/>
  <c r="L38" i="3"/>
  <c r="K38" i="3"/>
  <c r="D101" i="3"/>
  <c r="V106" i="3"/>
  <c r="U106" i="3"/>
  <c r="T106" i="3"/>
  <c r="S106" i="3"/>
  <c r="N106" i="3"/>
  <c r="M106" i="3"/>
  <c r="R106" i="3"/>
  <c r="P106" i="3"/>
  <c r="O106" i="3"/>
  <c r="H106" i="3"/>
  <c r="K106" i="3"/>
  <c r="J106" i="3"/>
  <c r="V116" i="3"/>
  <c r="U116" i="3"/>
  <c r="T116" i="3"/>
  <c r="S116" i="3"/>
  <c r="N116" i="3"/>
  <c r="M116" i="3"/>
  <c r="R116" i="3"/>
  <c r="P116" i="3"/>
  <c r="H116" i="3"/>
  <c r="Q116" i="3"/>
  <c r="O116" i="3"/>
  <c r="K116" i="3"/>
  <c r="J116" i="3"/>
  <c r="V79" i="3"/>
  <c r="U79" i="3"/>
  <c r="T79" i="3"/>
  <c r="S79" i="3"/>
  <c r="N79" i="3"/>
  <c r="M79" i="3"/>
  <c r="R79" i="3"/>
  <c r="P79" i="3"/>
  <c r="H79" i="3"/>
  <c r="O79" i="3"/>
  <c r="Q79" i="3"/>
  <c r="G79" i="3"/>
  <c r="K79" i="3"/>
  <c r="J79" i="3"/>
  <c r="V58" i="3"/>
  <c r="U58" i="3"/>
  <c r="T58" i="3"/>
  <c r="S58" i="3"/>
  <c r="N58" i="3"/>
  <c r="M58" i="3"/>
  <c r="R58" i="3"/>
  <c r="P58" i="3"/>
  <c r="H58" i="3"/>
  <c r="G58" i="3"/>
  <c r="K58" i="3"/>
  <c r="O58" i="3"/>
  <c r="J58" i="3"/>
  <c r="V68" i="3"/>
  <c r="U68" i="3"/>
  <c r="T68" i="3"/>
  <c r="S68" i="3"/>
  <c r="N68" i="3"/>
  <c r="M68" i="3"/>
  <c r="R68" i="3"/>
  <c r="P68" i="3"/>
  <c r="H68" i="3"/>
  <c r="G68" i="3"/>
  <c r="O68" i="3"/>
  <c r="Q68" i="3"/>
  <c r="L68" i="3"/>
  <c r="K68" i="3"/>
  <c r="J68" i="3"/>
  <c r="V53" i="3"/>
  <c r="U53" i="3"/>
  <c r="T53" i="3"/>
  <c r="S53" i="3"/>
  <c r="N53" i="3"/>
  <c r="M53" i="3"/>
  <c r="R53" i="3"/>
  <c r="P53" i="3"/>
  <c r="H53" i="3"/>
  <c r="Q53" i="3"/>
  <c r="G53" i="3"/>
  <c r="K53" i="3"/>
  <c r="L53" i="3"/>
  <c r="J53" i="3"/>
  <c r="V86" i="3"/>
  <c r="U86" i="3"/>
  <c r="T86" i="3"/>
  <c r="S86" i="3"/>
  <c r="N86" i="3"/>
  <c r="M86" i="3"/>
  <c r="R86" i="3"/>
  <c r="P86" i="3"/>
  <c r="L86" i="3"/>
  <c r="H86" i="3"/>
  <c r="G86" i="3"/>
  <c r="O86" i="3"/>
  <c r="K86" i="3"/>
  <c r="J86" i="3"/>
  <c r="V16" i="3"/>
  <c r="U16" i="3"/>
  <c r="T16" i="3"/>
  <c r="S16" i="3"/>
  <c r="N16" i="3"/>
  <c r="M16" i="3"/>
  <c r="R16" i="3"/>
  <c r="P16" i="3"/>
  <c r="O16" i="3"/>
  <c r="H16" i="3"/>
  <c r="G16" i="3"/>
  <c r="L16" i="3"/>
  <c r="Q16" i="3"/>
  <c r="K16" i="3"/>
  <c r="J16" i="3"/>
  <c r="V66" i="3"/>
  <c r="U66" i="3"/>
  <c r="T66" i="3"/>
  <c r="S66" i="3"/>
  <c r="N66" i="3"/>
  <c r="M66" i="3"/>
  <c r="P66" i="3"/>
  <c r="R66" i="3"/>
  <c r="H66" i="3"/>
  <c r="Q66" i="3"/>
  <c r="G66" i="3"/>
  <c r="K66" i="3"/>
  <c r="O66" i="3"/>
  <c r="J66" i="3"/>
  <c r="L66" i="3"/>
  <c r="V17" i="3"/>
  <c r="U17" i="3"/>
  <c r="T17" i="3"/>
  <c r="S17" i="3"/>
  <c r="N17" i="3"/>
  <c r="R17" i="3"/>
  <c r="M17" i="3"/>
  <c r="P17" i="3"/>
  <c r="H17" i="3"/>
  <c r="O17" i="3"/>
  <c r="L17" i="3"/>
  <c r="G17" i="3"/>
  <c r="K17" i="3"/>
  <c r="J17" i="3"/>
  <c r="C94" i="3"/>
  <c r="C112" i="3"/>
  <c r="C65" i="3"/>
  <c r="C102" i="3"/>
  <c r="C97" i="3"/>
  <c r="C56" i="3"/>
  <c r="C63" i="3"/>
  <c r="C25" i="3"/>
  <c r="C76" i="3"/>
  <c r="C38" i="3"/>
  <c r="D107" i="3"/>
  <c r="D99" i="3"/>
  <c r="D27" i="3"/>
  <c r="D103" i="3"/>
  <c r="D87" i="3"/>
  <c r="D74" i="3"/>
  <c r="D71" i="3"/>
  <c r="D59" i="3"/>
  <c r="D9" i="3"/>
  <c r="D36" i="3"/>
  <c r="E101" i="3"/>
  <c r="E117" i="3"/>
  <c r="E115" i="3"/>
  <c r="E108" i="3"/>
  <c r="E13" i="3"/>
  <c r="E83" i="3"/>
  <c r="E52" i="3"/>
  <c r="E113" i="3"/>
  <c r="E39" i="3"/>
  <c r="E28" i="3"/>
  <c r="E37" i="3"/>
  <c r="G27" i="3"/>
  <c r="G26" i="3"/>
  <c r="G25" i="3"/>
  <c r="G30" i="3"/>
  <c r="H74" i="3"/>
  <c r="H29" i="3"/>
  <c r="I79" i="3"/>
  <c r="I53" i="3"/>
  <c r="I66" i="3"/>
  <c r="J112" i="3"/>
  <c r="J97" i="3"/>
  <c r="J25" i="3"/>
  <c r="K107" i="3"/>
  <c r="K103" i="3"/>
  <c r="K23" i="3"/>
  <c r="L106" i="3"/>
  <c r="M18" i="3"/>
  <c r="Q86" i="3"/>
  <c r="V121" i="3"/>
  <c r="U121" i="3"/>
  <c r="T121" i="3"/>
  <c r="S121" i="3"/>
  <c r="R121" i="3"/>
  <c r="P121" i="3"/>
  <c r="G121" i="3"/>
  <c r="L121" i="3"/>
  <c r="N121" i="3"/>
  <c r="K121" i="3"/>
  <c r="M121" i="3"/>
  <c r="Q121" i="3"/>
  <c r="V57" i="3"/>
  <c r="U57" i="3"/>
  <c r="T57" i="3"/>
  <c r="M57" i="3"/>
  <c r="R57" i="3"/>
  <c r="L57" i="3"/>
  <c r="S57" i="3"/>
  <c r="P57" i="3"/>
  <c r="N57" i="3"/>
  <c r="H57" i="3"/>
  <c r="G57" i="3"/>
  <c r="K57" i="3"/>
  <c r="O57" i="3"/>
  <c r="Q57" i="3"/>
  <c r="I57" i="3"/>
  <c r="V31" i="3"/>
  <c r="U31" i="3"/>
  <c r="T31" i="3"/>
  <c r="S31" i="3"/>
  <c r="N31" i="3"/>
  <c r="M31" i="3"/>
  <c r="L31" i="3"/>
  <c r="R31" i="3"/>
  <c r="P31" i="3"/>
  <c r="O31" i="3"/>
  <c r="H31" i="3"/>
  <c r="G31" i="3"/>
  <c r="Q31" i="3"/>
  <c r="K31" i="3"/>
  <c r="I31" i="3"/>
  <c r="E100" i="3"/>
  <c r="E46" i="3"/>
  <c r="E88" i="3"/>
  <c r="E2" i="3"/>
  <c r="F64" i="3"/>
  <c r="F22" i="3"/>
  <c r="F7" i="3"/>
  <c r="G65" i="3"/>
  <c r="H64" i="3"/>
  <c r="I101" i="3"/>
  <c r="J31" i="3"/>
  <c r="K122" i="3"/>
  <c r="K14" i="3"/>
  <c r="K59" i="3"/>
  <c r="L117" i="3"/>
  <c r="L56" i="3"/>
  <c r="N9" i="3"/>
  <c r="Q17" i="3"/>
  <c r="U110" i="3"/>
  <c r="T110" i="3"/>
  <c r="R110" i="3"/>
  <c r="S110" i="3"/>
  <c r="V110" i="3"/>
  <c r="Q110" i="3"/>
  <c r="P110" i="3"/>
  <c r="N110" i="3"/>
  <c r="L110" i="3"/>
  <c r="K110" i="3"/>
  <c r="M110" i="3"/>
  <c r="I110" i="3"/>
  <c r="O110" i="3"/>
  <c r="V85" i="3"/>
  <c r="U85" i="3"/>
  <c r="T85" i="3"/>
  <c r="S85" i="3"/>
  <c r="M85" i="3"/>
  <c r="R85" i="3"/>
  <c r="P85" i="3"/>
  <c r="H85" i="3"/>
  <c r="O85" i="3"/>
  <c r="Q85" i="3"/>
  <c r="G85" i="3"/>
  <c r="L85" i="3"/>
  <c r="N85" i="3"/>
  <c r="K85" i="3"/>
  <c r="I85" i="3"/>
  <c r="V60" i="3"/>
  <c r="U60" i="3"/>
  <c r="T60" i="3"/>
  <c r="N60" i="3"/>
  <c r="M60" i="3"/>
  <c r="R60" i="3"/>
  <c r="L60" i="3"/>
  <c r="S60" i="3"/>
  <c r="P60" i="3"/>
  <c r="H60" i="3"/>
  <c r="Q60" i="3"/>
  <c r="G60" i="3"/>
  <c r="K60" i="3"/>
  <c r="O60" i="3"/>
  <c r="I60" i="3"/>
  <c r="V90" i="3"/>
  <c r="U90" i="3"/>
  <c r="T90" i="3"/>
  <c r="S90" i="3"/>
  <c r="N90" i="3"/>
  <c r="M90" i="3"/>
  <c r="L90" i="3"/>
  <c r="P90" i="3"/>
  <c r="H90" i="3"/>
  <c r="Q90" i="3"/>
  <c r="G90" i="3"/>
  <c r="K90" i="3"/>
  <c r="O90" i="3"/>
  <c r="I90" i="3"/>
  <c r="E82" i="3"/>
  <c r="E19" i="3"/>
  <c r="E20" i="3"/>
  <c r="F110" i="3"/>
  <c r="F26" i="3"/>
  <c r="F32" i="3"/>
  <c r="F29" i="3"/>
  <c r="V120" i="3"/>
  <c r="U120" i="3"/>
  <c r="T120" i="3"/>
  <c r="M120" i="3"/>
  <c r="S120" i="3"/>
  <c r="R120" i="3"/>
  <c r="Q120" i="3"/>
  <c r="O120" i="3"/>
  <c r="G120" i="3"/>
  <c r="L120" i="3"/>
  <c r="N120" i="3"/>
  <c r="J120" i="3"/>
  <c r="P120" i="3"/>
  <c r="I120" i="3"/>
  <c r="V96" i="3"/>
  <c r="U96" i="3"/>
  <c r="T96" i="3"/>
  <c r="S96" i="3"/>
  <c r="M96" i="3"/>
  <c r="R96" i="3"/>
  <c r="Q96" i="3"/>
  <c r="O96" i="3"/>
  <c r="G96" i="3"/>
  <c r="P96" i="3"/>
  <c r="L96" i="3"/>
  <c r="J96" i="3"/>
  <c r="I96" i="3"/>
  <c r="V98" i="3"/>
  <c r="U98" i="3"/>
  <c r="T98" i="3"/>
  <c r="S98" i="3"/>
  <c r="M98" i="3"/>
  <c r="R98" i="3"/>
  <c r="Q98" i="3"/>
  <c r="O98" i="3"/>
  <c r="G98" i="3"/>
  <c r="L98" i="3"/>
  <c r="N98" i="3"/>
  <c r="J98" i="3"/>
  <c r="I98" i="3"/>
  <c r="P98" i="3"/>
  <c r="V62" i="3"/>
  <c r="U62" i="3"/>
  <c r="T62" i="3"/>
  <c r="S62" i="3"/>
  <c r="M62" i="3"/>
  <c r="R62" i="3"/>
  <c r="Q62" i="3"/>
  <c r="O62" i="3"/>
  <c r="G62" i="3"/>
  <c r="L62" i="3"/>
  <c r="P62" i="3"/>
  <c r="J62" i="3"/>
  <c r="I62" i="3"/>
  <c r="V42" i="3"/>
  <c r="U42" i="3"/>
  <c r="T42" i="3"/>
  <c r="S42" i="3"/>
  <c r="M42" i="3"/>
  <c r="R42" i="3"/>
  <c r="Q42" i="3"/>
  <c r="O42" i="3"/>
  <c r="P42" i="3"/>
  <c r="G42" i="3"/>
  <c r="N42" i="3"/>
  <c r="L42" i="3"/>
  <c r="J42" i="3"/>
  <c r="I42" i="3"/>
  <c r="V45" i="3"/>
  <c r="U45" i="3"/>
  <c r="T45" i="3"/>
  <c r="S45" i="3"/>
  <c r="M45" i="3"/>
  <c r="R45" i="3"/>
  <c r="Q45" i="3"/>
  <c r="O45" i="3"/>
  <c r="N45" i="3"/>
  <c r="G45" i="3"/>
  <c r="P45" i="3"/>
  <c r="J45" i="3"/>
  <c r="I45" i="3"/>
  <c r="V23" i="3"/>
  <c r="U23" i="3"/>
  <c r="T23" i="3"/>
  <c r="S23" i="3"/>
  <c r="R23" i="3"/>
  <c r="M23" i="3"/>
  <c r="L23" i="3"/>
  <c r="Q23" i="3"/>
  <c r="O23" i="3"/>
  <c r="G23" i="3"/>
  <c r="P23" i="3"/>
  <c r="J23" i="3"/>
  <c r="I23" i="3"/>
  <c r="V44" i="3"/>
  <c r="U44" i="3"/>
  <c r="T44" i="3"/>
  <c r="S44" i="3"/>
  <c r="R44" i="3"/>
  <c r="M44" i="3"/>
  <c r="L44" i="3"/>
  <c r="Q44" i="3"/>
  <c r="O44" i="3"/>
  <c r="G44" i="3"/>
  <c r="N44" i="3"/>
  <c r="J44" i="3"/>
  <c r="I44" i="3"/>
  <c r="V33" i="3"/>
  <c r="U33" i="3"/>
  <c r="T33" i="3"/>
  <c r="S33" i="3"/>
  <c r="R33" i="3"/>
  <c r="M33" i="3"/>
  <c r="L33" i="3"/>
  <c r="Q33" i="3"/>
  <c r="O33" i="3"/>
  <c r="G33" i="3"/>
  <c r="P33" i="3"/>
  <c r="J33" i="3"/>
  <c r="I33" i="3"/>
  <c r="N33" i="3"/>
  <c r="V50" i="3"/>
  <c r="U50" i="3"/>
  <c r="T50" i="3"/>
  <c r="S50" i="3"/>
  <c r="R50" i="3"/>
  <c r="M50" i="3"/>
  <c r="L50" i="3"/>
  <c r="Q50" i="3"/>
  <c r="O50" i="3"/>
  <c r="G50" i="3"/>
  <c r="P50" i="3"/>
  <c r="N50" i="3"/>
  <c r="J50" i="3"/>
  <c r="I50" i="3"/>
  <c r="C106" i="3"/>
  <c r="C116" i="3"/>
  <c r="C79" i="3"/>
  <c r="C58" i="3"/>
  <c r="C68" i="3"/>
  <c r="C53" i="3"/>
  <c r="C86" i="3"/>
  <c r="C16" i="3"/>
  <c r="C66" i="3"/>
  <c r="C17" i="3"/>
  <c r="D112" i="3"/>
  <c r="D65" i="3"/>
  <c r="D102" i="3"/>
  <c r="D97" i="3"/>
  <c r="D56" i="3"/>
  <c r="D63" i="3"/>
  <c r="D25" i="3"/>
  <c r="D76" i="3"/>
  <c r="D38" i="3"/>
  <c r="E107" i="3"/>
  <c r="E99" i="3"/>
  <c r="E27" i="3"/>
  <c r="E103" i="3"/>
  <c r="E87" i="3"/>
  <c r="E74" i="3"/>
  <c r="E71" i="3"/>
  <c r="E59" i="3"/>
  <c r="E9" i="3"/>
  <c r="E36" i="3"/>
  <c r="F101" i="3"/>
  <c r="F117" i="3"/>
  <c r="F115" i="3"/>
  <c r="F108" i="3"/>
  <c r="F13" i="3"/>
  <c r="F83" i="3"/>
  <c r="F52" i="3"/>
  <c r="F113" i="3"/>
  <c r="F39" i="3"/>
  <c r="F28" i="3"/>
  <c r="F37" i="3"/>
  <c r="G100" i="3"/>
  <c r="G104" i="3"/>
  <c r="G87" i="3"/>
  <c r="G22" i="3"/>
  <c r="G38" i="3"/>
  <c r="H110" i="3"/>
  <c r="H103" i="3"/>
  <c r="H45" i="3"/>
  <c r="H34" i="3"/>
  <c r="I123" i="3"/>
  <c r="I108" i="3"/>
  <c r="I52" i="3"/>
  <c r="I28" i="3"/>
  <c r="K120" i="3"/>
  <c r="K62" i="3"/>
  <c r="K80" i="3"/>
  <c r="L114" i="3"/>
  <c r="L45" i="3"/>
  <c r="M51" i="3"/>
  <c r="O121" i="3"/>
  <c r="R102" i="3"/>
  <c r="V94" i="3"/>
  <c r="U94" i="3"/>
  <c r="T94" i="3"/>
  <c r="O94" i="3"/>
  <c r="N94" i="3"/>
  <c r="S94" i="3"/>
  <c r="Q94" i="3"/>
  <c r="I94" i="3"/>
  <c r="H94" i="3"/>
  <c r="L94" i="3"/>
  <c r="R94" i="3"/>
  <c r="K94" i="3"/>
  <c r="P94" i="3"/>
  <c r="V93" i="3"/>
  <c r="U93" i="3"/>
  <c r="T93" i="3"/>
  <c r="M93" i="3"/>
  <c r="R93" i="3"/>
  <c r="S93" i="3"/>
  <c r="P93" i="3"/>
  <c r="N93" i="3"/>
  <c r="H93" i="3"/>
  <c r="G93" i="3"/>
  <c r="L93" i="3"/>
  <c r="Q93" i="3"/>
  <c r="O93" i="3"/>
  <c r="K93" i="3"/>
  <c r="I93" i="3"/>
  <c r="V78" i="3"/>
  <c r="U78" i="3"/>
  <c r="T78" i="3"/>
  <c r="N78" i="3"/>
  <c r="S78" i="3"/>
  <c r="M78" i="3"/>
  <c r="R78" i="3"/>
  <c r="L78" i="3"/>
  <c r="P78" i="3"/>
  <c r="H78" i="3"/>
  <c r="G78" i="3"/>
  <c r="O78" i="3"/>
  <c r="Q78" i="3"/>
  <c r="K78" i="3"/>
  <c r="I78" i="3"/>
  <c r="V41" i="3"/>
  <c r="U41" i="3"/>
  <c r="T41" i="3"/>
  <c r="N41" i="3"/>
  <c r="S41" i="3"/>
  <c r="M41" i="3"/>
  <c r="R41" i="3"/>
  <c r="L41" i="3"/>
  <c r="P41" i="3"/>
  <c r="H41" i="3"/>
  <c r="G41" i="3"/>
  <c r="O41" i="3"/>
  <c r="K41" i="3"/>
  <c r="Q41" i="3"/>
  <c r="I41" i="3"/>
  <c r="V48" i="3"/>
  <c r="U48" i="3"/>
  <c r="T48" i="3"/>
  <c r="S48" i="3"/>
  <c r="N48" i="3"/>
  <c r="R48" i="3"/>
  <c r="M48" i="3"/>
  <c r="L48" i="3"/>
  <c r="Q48" i="3"/>
  <c r="P48" i="3"/>
  <c r="H48" i="3"/>
  <c r="O48" i="3"/>
  <c r="G48" i="3"/>
  <c r="K48" i="3"/>
  <c r="I48" i="3"/>
  <c r="E123" i="3"/>
  <c r="E67" i="3"/>
  <c r="E11" i="3"/>
  <c r="E30" i="3"/>
  <c r="F72" i="3"/>
  <c r="F81" i="3"/>
  <c r="F34" i="3"/>
  <c r="G117" i="3"/>
  <c r="G46" i="3"/>
  <c r="J93" i="3"/>
  <c r="V119" i="3"/>
  <c r="U119" i="3"/>
  <c r="S119" i="3"/>
  <c r="R119" i="3"/>
  <c r="Q119" i="3"/>
  <c r="T119" i="3"/>
  <c r="O119" i="3"/>
  <c r="L119" i="3"/>
  <c r="N119" i="3"/>
  <c r="M119" i="3"/>
  <c r="J119" i="3"/>
  <c r="P119" i="3"/>
  <c r="V15" i="3"/>
  <c r="U15" i="3"/>
  <c r="T15" i="3"/>
  <c r="R15" i="3"/>
  <c r="Q15" i="3"/>
  <c r="S15" i="3"/>
  <c r="O15" i="3"/>
  <c r="M15" i="3"/>
  <c r="P15" i="3"/>
  <c r="L15" i="3"/>
  <c r="J15" i="3"/>
  <c r="N15" i="3"/>
  <c r="V5" i="3"/>
  <c r="U5" i="3"/>
  <c r="S5" i="3"/>
  <c r="R5" i="3"/>
  <c r="Q5" i="3"/>
  <c r="O5" i="3"/>
  <c r="T5" i="3"/>
  <c r="L5" i="3"/>
  <c r="N5" i="3"/>
  <c r="M5" i="3"/>
  <c r="J5" i="3"/>
  <c r="P5" i="3"/>
  <c r="V91" i="3"/>
  <c r="U91" i="3"/>
  <c r="R91" i="3"/>
  <c r="Q91" i="3"/>
  <c r="T91" i="3"/>
  <c r="S91" i="3"/>
  <c r="O91" i="3"/>
  <c r="M91" i="3"/>
  <c r="L91" i="3"/>
  <c r="P91" i="3"/>
  <c r="J91" i="3"/>
  <c r="N91" i="3"/>
  <c r="V89" i="3"/>
  <c r="U89" i="3"/>
  <c r="S89" i="3"/>
  <c r="R89" i="3"/>
  <c r="T89" i="3"/>
  <c r="Q89" i="3"/>
  <c r="O89" i="3"/>
  <c r="K89" i="3"/>
  <c r="N89" i="3"/>
  <c r="M89" i="3"/>
  <c r="J89" i="3"/>
  <c r="V55" i="3"/>
  <c r="U55" i="3"/>
  <c r="T55" i="3"/>
  <c r="R55" i="3"/>
  <c r="Q55" i="3"/>
  <c r="S55" i="3"/>
  <c r="O55" i="3"/>
  <c r="N55" i="3"/>
  <c r="M55" i="3"/>
  <c r="K55" i="3"/>
  <c r="P55" i="3"/>
  <c r="J55" i="3"/>
  <c r="L55" i="3"/>
  <c r="V47" i="3"/>
  <c r="U47" i="3"/>
  <c r="S47" i="3"/>
  <c r="R47" i="3"/>
  <c r="Q47" i="3"/>
  <c r="O47" i="3"/>
  <c r="T47" i="3"/>
  <c r="P47" i="3"/>
  <c r="K47" i="3"/>
  <c r="M47" i="3"/>
  <c r="J47" i="3"/>
  <c r="N47" i="3"/>
  <c r="V35" i="3"/>
  <c r="U35" i="3"/>
  <c r="Q35" i="3"/>
  <c r="T35" i="3"/>
  <c r="R35" i="3"/>
  <c r="S35" i="3"/>
  <c r="O35" i="3"/>
  <c r="M35" i="3"/>
  <c r="N35" i="3"/>
  <c r="L35" i="3"/>
  <c r="K35" i="3"/>
  <c r="J35" i="3"/>
  <c r="P35" i="3"/>
  <c r="V40" i="3"/>
  <c r="U40" i="3"/>
  <c r="T40" i="3"/>
  <c r="S40" i="3"/>
  <c r="Q40" i="3"/>
  <c r="O40" i="3"/>
  <c r="R40" i="3"/>
  <c r="K40" i="3"/>
  <c r="P40" i="3"/>
  <c r="M40" i="3"/>
  <c r="J40" i="3"/>
  <c r="N40" i="3"/>
  <c r="L40" i="3"/>
  <c r="V54" i="3"/>
  <c r="U54" i="3"/>
  <c r="T54" i="3"/>
  <c r="R54" i="3"/>
  <c r="Q54" i="3"/>
  <c r="O54" i="3"/>
  <c r="M54" i="3"/>
  <c r="P54" i="3"/>
  <c r="L54" i="3"/>
  <c r="N54" i="3"/>
  <c r="K54" i="3"/>
  <c r="J54" i="3"/>
  <c r="C121" i="3"/>
  <c r="C93" i="3"/>
  <c r="C85" i="3"/>
  <c r="C57" i="3"/>
  <c r="C78" i="3"/>
  <c r="C60" i="3"/>
  <c r="C41" i="3"/>
  <c r="C31" i="3"/>
  <c r="C90" i="3"/>
  <c r="C48" i="3"/>
  <c r="D122" i="3"/>
  <c r="D77" i="3"/>
  <c r="D104" i="3"/>
  <c r="D14" i="3"/>
  <c r="D21" i="3"/>
  <c r="D3" i="3"/>
  <c r="D73" i="3"/>
  <c r="D80" i="3"/>
  <c r="D6" i="3"/>
  <c r="D12" i="3"/>
  <c r="E109" i="3"/>
  <c r="E114" i="3"/>
  <c r="E105" i="3"/>
  <c r="E84" i="3"/>
  <c r="E18" i="3"/>
  <c r="E70" i="3"/>
  <c r="E51" i="3"/>
  <c r="E8" i="3"/>
  <c r="E10" i="3"/>
  <c r="E111" i="3"/>
  <c r="F123" i="3"/>
  <c r="F100" i="3"/>
  <c r="F82" i="3"/>
  <c r="F67" i="3"/>
  <c r="F46" i="3"/>
  <c r="F19" i="3"/>
  <c r="F11" i="3"/>
  <c r="F88" i="3"/>
  <c r="F20" i="3"/>
  <c r="F30" i="3"/>
  <c r="F2" i="3"/>
  <c r="G99" i="3"/>
  <c r="G5" i="3"/>
  <c r="G97" i="3"/>
  <c r="G11" i="3"/>
  <c r="G12" i="3"/>
  <c r="H117" i="3"/>
  <c r="H84" i="3"/>
  <c r="H55" i="3"/>
  <c r="H9" i="3"/>
  <c r="I106" i="3"/>
  <c r="I67" i="3"/>
  <c r="I11" i="3"/>
  <c r="I30" i="3"/>
  <c r="J72" i="3"/>
  <c r="J81" i="3"/>
  <c r="J34" i="3"/>
  <c r="K119" i="3"/>
  <c r="K91" i="3"/>
  <c r="K44" i="3"/>
  <c r="L116" i="3"/>
  <c r="L47" i="3"/>
  <c r="O64" i="3"/>
  <c r="R90" i="3"/>
  <c r="S54" i="3"/>
  <c r="AS630" i="2"/>
  <c r="AS655" i="2"/>
  <c r="AS621" i="2"/>
  <c r="AS615" i="2"/>
  <c r="AS261" i="2"/>
  <c r="AT696" i="2"/>
  <c r="AU696" i="2"/>
  <c r="AS37" i="2"/>
  <c r="AS508" i="2"/>
  <c r="AS476" i="2"/>
  <c r="AR476" i="2"/>
  <c r="AS382" i="2"/>
  <c r="AS480" i="2"/>
  <c r="AS730" i="2"/>
  <c r="AS113" i="2"/>
  <c r="AS675" i="2"/>
  <c r="AS200" i="2"/>
  <c r="AS720" i="2"/>
  <c r="AS703" i="2"/>
  <c r="AS78" i="2"/>
  <c r="AS484" i="2"/>
  <c r="AS192" i="2"/>
  <c r="AS143" i="2"/>
  <c r="AS673" i="2"/>
  <c r="AS665" i="2"/>
  <c r="AS495" i="2"/>
  <c r="AS189" i="2"/>
  <c r="AS124" i="2"/>
  <c r="AS160" i="2"/>
  <c r="AS574" i="2"/>
  <c r="AS271" i="2"/>
  <c r="AS135" i="2"/>
  <c r="AS716" i="2"/>
  <c r="AS513" i="2"/>
  <c r="AS119" i="2"/>
  <c r="AS330" i="2"/>
  <c r="AS647" i="2"/>
  <c r="AS285" i="2"/>
  <c r="AS683" i="2"/>
  <c r="AS348" i="2"/>
  <c r="AS407" i="2"/>
  <c r="AS511" i="2"/>
  <c r="AS64" i="2"/>
  <c r="AS394" i="2"/>
  <c r="AS528" i="2"/>
  <c r="AS565" i="2"/>
  <c r="AS466" i="2"/>
  <c r="AS234" i="2"/>
  <c r="AS354" i="2"/>
  <c r="AS89" i="2"/>
  <c r="AS199" i="2"/>
  <c r="AS307" i="2"/>
  <c r="AS534" i="2"/>
  <c r="AS239" i="2"/>
  <c r="AS81" i="2"/>
  <c r="AS186" i="2"/>
  <c r="AS506" i="2"/>
  <c r="AS176" i="2"/>
  <c r="AS458" i="2"/>
  <c r="AS623" i="2"/>
  <c r="AS582" i="2"/>
  <c r="AS344" i="2"/>
  <c r="AS40" i="2"/>
  <c r="AS448" i="2"/>
  <c r="AS111" i="2"/>
  <c r="AS645" i="2"/>
  <c r="AS204" i="2"/>
  <c r="AS67" i="2"/>
  <c r="AS457" i="2"/>
  <c r="AS268" i="2"/>
  <c r="AS94" i="2"/>
  <c r="AS705" i="2"/>
  <c r="AS321" i="2"/>
  <c r="AS680" i="2"/>
  <c r="AS612" i="2"/>
  <c r="AS241" i="2"/>
  <c r="AS700" i="2"/>
  <c r="AS470" i="2"/>
  <c r="AS346" i="2"/>
  <c r="AS452" i="2"/>
  <c r="AS363" i="2"/>
  <c r="AS260" i="2"/>
  <c r="AS412" i="2"/>
  <c r="AS226" i="2"/>
  <c r="AS607" i="2"/>
  <c r="AS548" i="2"/>
  <c r="AS128" i="2"/>
  <c r="AS109" i="2"/>
  <c r="AS17" i="2"/>
  <c r="AS287" i="2"/>
  <c r="AS140" i="2"/>
  <c r="AS326" i="2"/>
  <c r="AS79" i="2"/>
  <c r="AS543" i="2"/>
  <c r="AS308" i="2"/>
  <c r="AS600" i="2"/>
  <c r="AS138" i="2"/>
  <c r="AS153" i="2"/>
  <c r="AS155" i="2"/>
  <c r="AS370" i="2"/>
  <c r="AS46" i="2"/>
  <c r="AS471" i="2"/>
  <c r="AS100" i="2"/>
  <c r="AS640" i="2"/>
  <c r="AS28" i="2"/>
  <c r="AS132" i="2"/>
  <c r="AS352" i="2"/>
  <c r="AS681" i="2"/>
  <c r="AS657" i="2"/>
  <c r="AS312" i="2"/>
  <c r="AS159" i="2"/>
  <c r="AT667" i="2"/>
  <c r="AT353" i="2"/>
  <c r="AT556" i="2"/>
  <c r="AT292" i="2"/>
  <c r="AT709" i="2"/>
  <c r="AT555" i="2"/>
  <c r="AT625" i="2"/>
  <c r="AT481" i="2"/>
  <c r="AT288" i="2"/>
  <c r="AT291" i="2"/>
  <c r="AT449" i="2"/>
  <c r="AT473" i="2"/>
  <c r="AT187" i="2"/>
  <c r="AT713" i="2"/>
  <c r="AS696" i="2"/>
  <c r="AS699" i="2"/>
  <c r="AS375" i="2"/>
  <c r="AS577" i="2"/>
  <c r="AS460" i="2"/>
  <c r="AS235" i="2"/>
  <c r="AS447" i="2"/>
  <c r="AS676" i="2"/>
  <c r="AS663" i="2"/>
  <c r="AS66" i="2"/>
  <c r="AS98" i="2"/>
  <c r="AS636" i="2"/>
  <c r="AS668" i="2"/>
  <c r="AS266" i="2"/>
  <c r="AS550" i="2"/>
  <c r="AS617" i="2"/>
  <c r="AS426" i="2"/>
  <c r="AS72" i="2"/>
  <c r="AS24" i="2"/>
  <c r="AS514" i="2"/>
  <c r="AS531" i="2"/>
  <c r="AS409" i="2"/>
  <c r="AS661" i="2"/>
  <c r="AS544" i="2"/>
  <c r="AS329" i="2"/>
  <c r="AS59" i="2"/>
  <c r="AS137" i="2"/>
  <c r="AS61" i="2"/>
  <c r="AS4" i="2"/>
  <c r="AS579" i="2"/>
  <c r="AS99" i="2"/>
  <c r="AS289" i="2"/>
  <c r="AS265" i="2"/>
  <c r="AS539" i="2"/>
  <c r="AS163" i="2"/>
  <c r="AS559" i="2"/>
  <c r="AS70" i="2"/>
  <c r="AS597" i="2"/>
  <c r="AS272" i="2"/>
  <c r="AS90" i="2"/>
  <c r="AS631" i="2"/>
  <c r="AS13" i="2"/>
  <c r="AS519" i="2"/>
  <c r="AS282" i="2"/>
  <c r="AS5" i="2"/>
  <c r="AS36" i="2"/>
  <c r="AS490" i="2"/>
  <c r="AS105" i="2"/>
  <c r="AS541" i="2"/>
  <c r="AS237" i="2"/>
  <c r="AS706" i="2"/>
  <c r="AS50" i="2"/>
  <c r="AS331" i="2"/>
  <c r="AS148" i="2"/>
  <c r="AS373" i="2"/>
  <c r="AS139" i="2"/>
  <c r="AS184" i="2"/>
  <c r="AS51" i="2"/>
  <c r="AS362" i="2"/>
  <c r="AS464" i="2"/>
  <c r="AR103" i="2"/>
  <c r="AS525" i="2"/>
  <c r="AS221" i="2"/>
  <c r="AS492" i="2"/>
  <c r="AS562" i="2"/>
  <c r="AS424" i="2"/>
  <c r="AS164" i="2"/>
  <c r="AS88" i="2"/>
  <c r="AS142" i="2"/>
  <c r="AS524" i="2"/>
  <c r="AS592" i="2"/>
  <c r="AT588" i="2"/>
  <c r="AT125" i="2"/>
  <c r="AT487" i="2"/>
  <c r="AS694" i="2"/>
  <c r="AS658" i="2"/>
  <c r="AS724" i="2"/>
  <c r="AS571" i="2"/>
  <c r="AS520" i="2"/>
  <c r="AS232" i="2"/>
  <c r="AS721" i="2"/>
  <c r="AS154" i="2"/>
  <c r="AS446" i="2"/>
  <c r="AS371" i="2"/>
  <c r="AS233" i="2"/>
  <c r="AS92" i="2"/>
  <c r="AS169" i="2"/>
  <c r="AS107" i="2"/>
  <c r="AS722" i="2"/>
  <c r="AS369" i="2"/>
  <c r="AS368" i="2"/>
  <c r="AS166" i="2"/>
  <c r="AS501" i="2"/>
  <c r="AS18" i="2"/>
  <c r="AS55" i="2"/>
  <c r="AS211" i="2"/>
  <c r="AS413" i="2"/>
  <c r="AS589" i="2"/>
  <c r="AS104" i="2"/>
  <c r="AS208" i="2"/>
  <c r="AS190" i="2"/>
  <c r="AS477" i="2"/>
  <c r="AS255" i="2"/>
  <c r="AS245" i="2"/>
  <c r="AS702" i="2"/>
  <c r="AS719" i="2"/>
  <c r="AS342" i="2"/>
  <c r="AS415" i="2"/>
  <c r="AS526" i="2"/>
  <c r="AS127" i="2"/>
  <c r="AS603" i="2"/>
  <c r="AS378" i="2"/>
  <c r="AS572" i="2"/>
  <c r="AS9" i="2"/>
  <c r="AS509" i="2"/>
  <c r="AS270" i="2"/>
  <c r="AS149" i="2"/>
  <c r="AS641" i="2"/>
  <c r="AS319" i="2"/>
  <c r="AS478" i="2"/>
  <c r="AS566" i="2"/>
  <c r="AS19" i="2"/>
  <c r="AS8" i="2"/>
  <c r="AS16" i="2"/>
  <c r="AS27" i="2"/>
  <c r="AS12" i="2"/>
  <c r="AS71" i="2"/>
  <c r="AS115" i="2"/>
  <c r="AS401" i="2"/>
  <c r="AS540" i="2"/>
  <c r="AS193" i="2"/>
  <c r="AS581" i="2"/>
  <c r="AS56" i="2"/>
  <c r="AS349" i="2"/>
  <c r="AT727" i="2"/>
  <c r="AT635" i="2"/>
  <c r="AT575" i="2"/>
  <c r="AT725" i="2"/>
  <c r="AT218" i="2"/>
  <c r="AT388" i="2"/>
  <c r="AT262" i="2"/>
  <c r="AT315" i="2"/>
  <c r="AT671" i="2"/>
  <c r="AT77" i="2"/>
  <c r="AT522" i="2"/>
  <c r="AT567" i="2"/>
  <c r="AT472" i="2"/>
  <c r="AT114" i="2"/>
  <c r="AT606" i="2"/>
  <c r="AT516" i="2"/>
  <c r="AT605" i="2"/>
  <c r="AT33" i="2"/>
  <c r="AR252" i="2"/>
  <c r="AR125" i="2"/>
  <c r="AR625" i="2"/>
  <c r="AR288" i="2"/>
  <c r="AS595" i="2"/>
  <c r="AS554" i="2"/>
  <c r="AS679" i="2"/>
  <c r="AS653" i="2"/>
  <c r="AS620" i="2"/>
  <c r="AS30" i="2"/>
  <c r="AS356" i="2"/>
  <c r="AS390" i="2"/>
  <c r="AS347" i="2"/>
  <c r="AS229" i="2"/>
  <c r="AT714" i="2"/>
  <c r="AT252" i="2"/>
  <c r="AS666" i="2"/>
  <c r="AS558" i="2"/>
  <c r="AS690" i="2"/>
  <c r="AS205" i="2"/>
  <c r="AS532" i="2"/>
  <c r="AS177" i="2"/>
  <c r="AS489" i="2"/>
  <c r="AS350" i="2"/>
  <c r="AS240" i="2"/>
  <c r="AS726" i="2"/>
  <c r="AS249" i="2"/>
  <c r="AS337" i="2"/>
  <c r="AS121" i="2"/>
  <c r="AS456" i="2"/>
  <c r="AS417" i="2"/>
  <c r="AS174" i="2"/>
  <c r="AS602" i="2"/>
  <c r="AS434" i="2"/>
  <c r="AS75" i="2"/>
  <c r="AS591" i="2"/>
  <c r="AS561" i="2"/>
  <c r="AS263" i="2"/>
  <c r="AS570" i="2"/>
  <c r="AS400" i="2"/>
  <c r="AS68" i="2"/>
  <c r="AS103" i="2"/>
  <c r="AS327" i="2"/>
  <c r="AS152" i="2"/>
  <c r="AS491" i="2"/>
  <c r="AS560" i="2"/>
  <c r="AS60" i="2"/>
  <c r="AS243" i="2"/>
  <c r="AS34" i="2"/>
  <c r="AS512" i="2"/>
  <c r="AS106" i="2"/>
  <c r="AS185" i="2"/>
  <c r="AS545" i="2"/>
  <c r="AS3" i="2"/>
  <c r="AS398" i="2"/>
  <c r="AS355" i="2"/>
  <c r="AS91" i="2"/>
  <c r="AS521" i="2"/>
  <c r="AS227" i="2"/>
  <c r="AS624" i="2"/>
  <c r="AS537" i="2"/>
  <c r="AS498" i="2"/>
  <c r="AS656" i="2"/>
  <c r="AS643" i="2"/>
  <c r="AS324" i="2"/>
  <c r="AS365" i="2"/>
  <c r="AS220" i="2"/>
  <c r="AS429" i="2"/>
  <c r="AS314" i="2"/>
  <c r="AS502" i="2"/>
  <c r="AS428" i="2"/>
  <c r="AS29" i="2"/>
  <c r="AS557" i="2"/>
  <c r="AS568" i="2"/>
  <c r="AS385" i="2"/>
  <c r="AS423" i="2"/>
  <c r="AS551" i="2"/>
  <c r="AT728" i="2"/>
  <c r="AT686" i="2"/>
  <c r="AT380" i="2"/>
  <c r="AT275" i="2"/>
  <c r="AT692" i="2"/>
  <c r="AT503" i="2"/>
  <c r="AT731" i="2"/>
  <c r="AT332" i="2"/>
  <c r="AT439" i="2"/>
  <c r="AT462" i="2"/>
  <c r="AT626" i="2"/>
  <c r="AR277" i="2"/>
  <c r="AS359" i="2"/>
  <c r="AS701" i="2"/>
  <c r="AS276" i="2"/>
  <c r="AS290" i="2"/>
  <c r="AS118" i="2"/>
  <c r="AS168" i="2"/>
  <c r="AS209" i="2"/>
  <c r="AS338" i="2"/>
  <c r="AS664" i="2"/>
  <c r="AS217" i="2"/>
  <c r="AS353" i="2"/>
  <c r="AS709" i="2"/>
  <c r="AS291" i="2"/>
  <c r="AS173" i="2"/>
  <c r="AS364" i="2"/>
  <c r="AS274" i="2"/>
  <c r="AS258" i="2"/>
  <c r="AS682" i="2"/>
  <c r="AS482" i="2"/>
  <c r="AS474" i="2"/>
  <c r="AS695" i="2"/>
  <c r="AS651" i="2"/>
  <c r="AT687" i="2"/>
  <c r="AT652" i="2"/>
  <c r="AT533" i="2"/>
  <c r="AT445" i="2"/>
  <c r="AT93" i="2"/>
  <c r="AT654" i="2"/>
  <c r="AT691" i="2"/>
  <c r="AT325" i="2"/>
  <c r="AT729" i="2"/>
  <c r="AT343" i="2"/>
  <c r="AT704" i="2"/>
  <c r="AT418" i="2"/>
  <c r="AT685" i="2"/>
  <c r="AT672" i="2"/>
  <c r="AT650" i="2"/>
  <c r="AT622" i="2"/>
  <c r="AT278" i="2"/>
  <c r="AT41" i="2"/>
  <c r="AT504" i="2"/>
  <c r="AT161" i="2"/>
  <c r="AT711" i="2"/>
  <c r="AT421" i="2"/>
  <c r="AT379" i="2"/>
  <c r="AT549" i="2"/>
  <c r="AT21" i="2"/>
  <c r="AT38" i="2"/>
  <c r="AT256" i="2"/>
  <c r="AT455" i="2"/>
  <c r="AT295" i="2"/>
  <c r="AT585" i="2"/>
  <c r="AT296" i="2"/>
  <c r="AT144" i="2"/>
  <c r="AT546" i="2"/>
  <c r="AT251" i="2"/>
  <c r="AT244" i="2"/>
  <c r="AT250" i="2"/>
  <c r="AT134" i="2"/>
  <c r="AT442" i="2"/>
  <c r="AT224" i="2"/>
  <c r="AT63" i="2"/>
  <c r="AT374" i="2"/>
  <c r="AT49" i="2"/>
  <c r="AT73" i="2"/>
  <c r="AT87" i="2"/>
  <c r="AT497" i="2"/>
  <c r="AT202" i="2"/>
  <c r="AT518" i="2"/>
  <c r="AT396" i="2"/>
  <c r="AT718" i="2"/>
  <c r="AT688" i="2"/>
  <c r="AT101" i="2"/>
  <c r="AT264" i="2"/>
  <c r="AT167" i="2"/>
  <c r="AT219" i="2"/>
  <c r="AT361" i="2"/>
  <c r="AT500" i="2"/>
  <c r="AT80" i="2"/>
  <c r="AT351" i="2"/>
  <c r="AT584" i="2"/>
  <c r="AT47" i="2"/>
  <c r="AT381" i="2"/>
  <c r="AS320" i="2"/>
  <c r="AS485" i="2"/>
  <c r="AS610" i="2"/>
  <c r="AS707" i="2"/>
  <c r="AS306" i="2"/>
  <c r="AS367" i="2"/>
  <c r="AS486" i="2"/>
  <c r="AS197" i="2"/>
  <c r="AS714" i="2"/>
  <c r="AS125" i="2"/>
  <c r="AS555" i="2"/>
  <c r="AS473" i="2"/>
  <c r="AS642" i="2"/>
  <c r="AS505" i="2"/>
  <c r="AS129" i="2"/>
  <c r="AS403" i="2"/>
  <c r="AS23" i="2"/>
  <c r="AS188" i="2"/>
  <c r="AS628" i="2"/>
  <c r="AS411" i="2"/>
  <c r="AS303" i="2"/>
  <c r="AS53" i="2"/>
  <c r="AS273" i="2"/>
  <c r="AS538" i="2"/>
  <c r="AS547" i="2"/>
  <c r="AS214" i="2"/>
  <c r="AS634" i="2"/>
  <c r="AS158" i="2"/>
  <c r="AS97" i="2"/>
  <c r="AS593" i="2"/>
  <c r="AS293" i="2"/>
  <c r="AS425" i="2"/>
  <c r="AS279" i="2"/>
  <c r="AS393" i="2"/>
  <c r="AT630" i="2"/>
  <c r="AT655" i="2"/>
  <c r="AT621" i="2"/>
  <c r="AT615" i="2"/>
  <c r="AT548" i="2"/>
  <c r="AT111" i="2"/>
  <c r="AT623" i="2"/>
  <c r="AT200" i="2"/>
  <c r="AT135" i="2"/>
  <c r="AT565" i="2"/>
  <c r="AT241" i="2"/>
  <c r="AT138" i="2"/>
  <c r="AT128" i="2"/>
  <c r="AT645" i="2"/>
  <c r="AT582" i="2"/>
  <c r="AT720" i="2"/>
  <c r="AT716" i="2"/>
  <c r="AT466" i="2"/>
  <c r="AT700" i="2"/>
  <c r="AT153" i="2"/>
  <c r="AT109" i="2"/>
  <c r="AT204" i="2"/>
  <c r="AT703" i="2"/>
  <c r="AT513" i="2"/>
  <c r="AT234" i="2"/>
  <c r="AT470" i="2"/>
  <c r="AT155" i="2"/>
  <c r="AT17" i="2"/>
  <c r="AT261" i="2"/>
  <c r="AT67" i="2"/>
  <c r="AT344" i="2"/>
  <c r="AT78" i="2"/>
  <c r="AT119" i="2"/>
  <c r="AT354" i="2"/>
  <c r="AT346" i="2"/>
  <c r="AT370" i="2"/>
  <c r="AT287" i="2"/>
  <c r="AT457" i="2"/>
  <c r="AT484" i="2"/>
  <c r="AT330" i="2"/>
  <c r="AT40" i="2"/>
  <c r="AT89" i="2"/>
  <c r="AT452" i="2"/>
  <c r="AT46" i="2"/>
  <c r="AT140" i="2"/>
  <c r="AT37" i="2"/>
  <c r="AT647" i="2"/>
  <c r="AT192" i="2"/>
  <c r="AT268" i="2"/>
  <c r="AT199" i="2"/>
  <c r="AT363" i="2"/>
  <c r="AT326" i="2"/>
  <c r="AT612" i="2"/>
  <c r="AT508" i="2"/>
  <c r="AT285" i="2"/>
  <c r="AT307" i="2"/>
  <c r="AT143" i="2"/>
  <c r="AT94" i="2"/>
  <c r="AT260" i="2"/>
  <c r="AT448" i="2"/>
  <c r="AT79" i="2"/>
  <c r="AS212" i="2"/>
  <c r="AS206" i="2"/>
  <c r="AS389" i="2"/>
  <c r="AS580" i="2"/>
  <c r="AS422" i="2"/>
  <c r="AS195" i="2"/>
  <c r="AS182" i="2"/>
  <c r="AS578" i="2"/>
  <c r="AS376" i="2"/>
  <c r="AS588" i="2"/>
  <c r="AS487" i="2"/>
  <c r="AS481" i="2"/>
  <c r="AS187" i="2"/>
  <c r="AS62" i="2"/>
  <c r="AS45" i="2"/>
  <c r="AS76" i="2"/>
  <c r="AS254" i="2"/>
  <c r="AS468" i="2"/>
  <c r="AS608" i="2"/>
  <c r="AS553" i="2"/>
  <c r="AS86" i="2"/>
  <c r="AS710" i="2"/>
  <c r="AS395" i="2"/>
  <c r="AS469" i="2"/>
  <c r="AS648" i="2"/>
  <c r="AS207" i="2"/>
  <c r="AS120" i="2"/>
  <c r="AS301" i="2"/>
  <c r="AS366" i="2"/>
  <c r="AS659" i="2"/>
  <c r="AS443" i="2"/>
  <c r="AS454" i="2"/>
  <c r="AS689" i="2"/>
  <c r="AS629" i="2"/>
  <c r="AS194" i="2"/>
  <c r="AS74" i="2"/>
  <c r="AS277" i="2"/>
  <c r="AS536" i="2"/>
  <c r="AS727" i="2"/>
  <c r="AS635" i="2"/>
  <c r="AS575" i="2"/>
  <c r="AS725" i="2"/>
  <c r="AS218" i="2"/>
  <c r="AS388" i="2"/>
  <c r="AS262" i="2"/>
  <c r="AS315" i="2"/>
  <c r="AS671" i="2"/>
  <c r="AS77" i="2"/>
  <c r="AS522" i="2"/>
  <c r="AS567" i="2"/>
  <c r="AS472" i="2"/>
  <c r="AS114" i="2"/>
  <c r="AS606" i="2"/>
  <c r="AS516" i="2"/>
  <c r="AS605" i="2"/>
  <c r="AS33" i="2"/>
  <c r="AS318" i="2"/>
  <c r="AS507" i="2"/>
  <c r="AS384" i="2"/>
  <c r="AS437" i="2"/>
  <c r="AS638" i="2"/>
  <c r="AS604" i="2"/>
  <c r="AS248" i="2"/>
  <c r="AS639" i="2"/>
  <c r="AS613" i="2"/>
  <c r="AS259" i="2"/>
  <c r="AS601" i="2"/>
  <c r="AS203" i="2"/>
  <c r="AS20" i="2"/>
  <c r="AS383" i="2"/>
  <c r="AS231" i="2"/>
  <c r="AS7" i="2"/>
  <c r="AS304" i="2"/>
  <c r="AS57" i="2"/>
  <c r="AS573" i="2"/>
  <c r="AS391" i="2"/>
  <c r="AS335" i="2"/>
  <c r="AS431" i="2"/>
  <c r="AS404" i="2"/>
  <c r="AS698" i="2"/>
  <c r="AS430" i="2"/>
  <c r="AS44" i="2"/>
  <c r="AS649" i="2"/>
  <c r="AS594" i="2"/>
  <c r="AS323" i="2"/>
  <c r="AS499" i="2"/>
  <c r="AS215" i="2"/>
  <c r="AS297" i="2"/>
  <c r="AS236" i="2"/>
  <c r="AS96" i="2"/>
  <c r="AS108" i="2"/>
  <c r="AS441" i="2"/>
  <c r="AS436" i="2"/>
  <c r="AS117" i="2"/>
  <c r="AS313" i="2"/>
  <c r="AS339" i="2"/>
  <c r="AS69" i="2"/>
  <c r="AS322" i="2"/>
  <c r="AS419" i="2"/>
  <c r="AS48" i="2"/>
  <c r="AS267" i="2"/>
  <c r="AS31" i="2"/>
  <c r="AS463" i="2"/>
  <c r="AS110" i="2"/>
  <c r="AS596" i="2"/>
  <c r="AS392" i="2"/>
  <c r="AS201" i="2"/>
  <c r="AS283" i="2"/>
  <c r="AS252" i="2"/>
  <c r="AS292" i="2"/>
  <c r="AS288" i="2"/>
  <c r="AS713" i="2"/>
  <c r="AS708" i="2"/>
  <c r="AS247" i="2"/>
  <c r="AS26" i="2"/>
  <c r="AS196" i="2"/>
  <c r="AS172" i="2"/>
  <c r="AS305" i="2"/>
  <c r="AS95" i="2"/>
  <c r="AS399" i="2"/>
  <c r="AS542" i="2"/>
  <c r="AS669" i="2"/>
  <c r="AS527" i="2"/>
  <c r="AS102" i="2"/>
  <c r="AS11" i="2"/>
  <c r="AS317" i="2"/>
  <c r="AS183" i="2"/>
  <c r="AS146" i="2"/>
  <c r="AS564" i="2"/>
  <c r="AS438" i="2"/>
  <c r="AS569" i="2"/>
  <c r="AS43" i="2"/>
  <c r="AS461" i="2"/>
  <c r="AS488" i="2"/>
  <c r="AS686" i="2"/>
  <c r="AS275" i="2"/>
  <c r="AS503" i="2"/>
  <c r="AS332" i="2"/>
  <c r="AS462" i="2"/>
  <c r="AS717" i="2"/>
  <c r="AS42" i="2"/>
  <c r="AS576" i="2"/>
  <c r="AS515" i="2"/>
  <c r="AS171" i="2"/>
  <c r="AS583" i="2"/>
  <c r="AS678" i="2"/>
  <c r="AS626" i="2"/>
  <c r="AS563" i="2"/>
  <c r="AS333" i="2"/>
  <c r="AS674" i="2"/>
  <c r="AS435" i="2"/>
  <c r="AS616" i="2"/>
  <c r="AS684" i="2"/>
  <c r="AS10" i="2"/>
  <c r="AS298" i="2"/>
  <c r="AS32" i="2"/>
  <c r="AS302" i="2"/>
  <c r="AS397" i="2"/>
  <c r="AS494" i="2"/>
  <c r="AS210" i="2"/>
  <c r="AS22" i="2"/>
  <c r="AS715" i="2"/>
  <c r="AS372" i="2"/>
  <c r="AS459" i="2"/>
  <c r="AS493" i="2"/>
  <c r="AS483" i="2"/>
  <c r="AS213" i="2"/>
  <c r="AS618" i="2"/>
  <c r="AS633" i="2"/>
  <c r="AS151" i="2"/>
  <c r="AS316" i="2"/>
  <c r="AS253" i="2"/>
  <c r="AS644" i="2"/>
  <c r="AS281" i="2"/>
  <c r="AS420" i="2"/>
  <c r="AS223" i="2"/>
  <c r="AS181" i="2"/>
  <c r="AS357" i="2"/>
  <c r="AS410" i="2"/>
  <c r="AS517" i="2"/>
  <c r="AS632" i="2"/>
  <c r="AS646" i="2"/>
  <c r="AS433" i="2"/>
  <c r="AT723" i="2"/>
  <c r="AT416" i="2"/>
  <c r="AT309" i="2"/>
  <c r="AT216" i="2"/>
  <c r="AT257" i="2"/>
  <c r="AT611" i="2"/>
  <c r="AT238" i="2"/>
  <c r="AT619" i="2"/>
  <c r="AT141" i="2"/>
  <c r="AT693" i="2"/>
  <c r="AT408" i="2"/>
  <c r="AT479" i="2"/>
  <c r="AT230" i="2"/>
  <c r="AT345" i="2"/>
  <c r="AT414" i="2"/>
  <c r="AT453" i="2"/>
  <c r="AR79" i="2"/>
  <c r="AS299" i="2"/>
  <c r="AS535" i="2"/>
  <c r="AS590" i="2"/>
  <c r="AS712" i="2"/>
  <c r="AS496" i="2"/>
  <c r="AS670" i="2"/>
  <c r="AS311" i="2"/>
  <c r="AS123" i="2"/>
  <c r="AS310" i="2"/>
  <c r="AS637" i="2"/>
  <c r="AS667" i="2"/>
  <c r="AS556" i="2"/>
  <c r="AS625" i="2"/>
  <c r="AS449" i="2"/>
  <c r="AS156" i="2"/>
  <c r="AS225" i="2"/>
  <c r="AS15" i="2"/>
  <c r="AS191" i="2"/>
  <c r="AS286" i="2"/>
  <c r="AS131" i="2"/>
  <c r="AS386" i="2"/>
  <c r="AS58" i="2"/>
  <c r="AS465" i="2"/>
  <c r="AS450" i="2"/>
  <c r="AS246" i="2"/>
  <c r="AS178" i="2"/>
  <c r="AS662" i="2"/>
  <c r="AS336" i="2"/>
  <c r="AS35" i="2"/>
  <c r="AS529" i="2"/>
  <c r="AS598" i="2"/>
  <c r="AS228" i="2"/>
  <c r="AS82" i="2"/>
  <c r="AS587" i="2"/>
  <c r="AS523" i="2"/>
  <c r="AS198" i="2"/>
  <c r="AS39" i="2"/>
  <c r="AS116" i="2"/>
  <c r="AS2" i="2"/>
  <c r="AS728" i="2"/>
  <c r="AS380" i="2"/>
  <c r="AS692" i="2"/>
  <c r="AS731" i="2"/>
  <c r="AS439" i="2"/>
  <c r="AS136" i="2"/>
  <c r="AS427" i="2"/>
  <c r="AS84" i="2"/>
  <c r="AS122" i="2"/>
  <c r="AS147" i="2"/>
  <c r="AS444" i="2"/>
  <c r="AS65" i="2"/>
  <c r="AS687" i="2"/>
  <c r="AS652" i="2"/>
  <c r="AS533" i="2"/>
  <c r="AS445" i="2"/>
  <c r="AS93" i="2"/>
  <c r="AS654" i="2"/>
  <c r="AS691" i="2"/>
  <c r="AS325" i="2"/>
  <c r="AS729" i="2"/>
  <c r="AS343" i="2"/>
  <c r="AS704" i="2"/>
  <c r="AS418" i="2"/>
  <c r="AS685" i="2"/>
  <c r="AS672" i="2"/>
  <c r="AS650" i="2"/>
  <c r="AS622" i="2"/>
  <c r="AS278" i="2"/>
  <c r="AS41" i="2"/>
  <c r="AS504" i="2"/>
  <c r="AS161" i="2"/>
  <c r="AS711" i="2"/>
  <c r="AS421" i="2"/>
  <c r="AS379" i="2"/>
  <c r="AS549" i="2"/>
  <c r="AS21" i="2"/>
  <c r="AS38" i="2"/>
  <c r="AS256" i="2"/>
  <c r="AS455" i="2"/>
  <c r="AS295" i="2"/>
  <c r="AS585" i="2"/>
  <c r="AS296" i="2"/>
  <c r="AS144" i="2"/>
  <c r="AS546" i="2"/>
  <c r="AS251" i="2"/>
  <c r="AS244" i="2"/>
  <c r="AS250" i="2"/>
  <c r="AS134" i="2"/>
  <c r="AS442" i="2"/>
  <c r="AS224" i="2"/>
  <c r="AS63" i="2"/>
  <c r="AS374" i="2"/>
  <c r="AS49" i="2"/>
  <c r="AS73" i="2"/>
  <c r="AS87" i="2"/>
  <c r="AS497" i="2"/>
  <c r="AS202" i="2"/>
  <c r="AS518" i="2"/>
  <c r="AS396" i="2"/>
  <c r="AS718" i="2"/>
  <c r="AS688" i="2"/>
  <c r="AS101" i="2"/>
  <c r="AS264" i="2"/>
  <c r="AS167" i="2"/>
  <c r="AS219" i="2"/>
  <c r="AS361" i="2"/>
  <c r="AS500" i="2"/>
  <c r="AS80" i="2"/>
  <c r="AS351" i="2"/>
  <c r="AS584" i="2"/>
  <c r="AS47" i="2"/>
  <c r="AS381" i="2"/>
  <c r="AR382" i="2"/>
  <c r="AR226" i="2"/>
  <c r="AR81" i="2"/>
  <c r="AT699" i="2"/>
  <c r="AT375" i="2"/>
  <c r="AT577" i="2"/>
  <c r="AT460" i="2"/>
  <c r="AT235" i="2"/>
  <c r="AT447" i="2"/>
  <c r="AT676" i="2"/>
  <c r="AT663" i="2"/>
  <c r="AT66" i="2"/>
  <c r="AT98" i="2"/>
  <c r="AT636" i="2"/>
  <c r="AT668" i="2"/>
  <c r="AT266" i="2"/>
  <c r="AT550" i="2"/>
  <c r="AT617" i="2"/>
  <c r="AT426" i="2"/>
  <c r="AT72" i="2"/>
  <c r="AT24" i="2"/>
  <c r="AT514" i="2"/>
  <c r="AT531" i="2"/>
  <c r="AT409" i="2"/>
  <c r="AT661" i="2"/>
  <c r="AT544" i="2"/>
  <c r="AT329" i="2"/>
  <c r="AT59" i="2"/>
  <c r="AT137" i="2"/>
  <c r="AT61" i="2"/>
  <c r="AT4" i="2"/>
  <c r="AT579" i="2"/>
  <c r="AT99" i="2"/>
  <c r="AT289" i="2"/>
  <c r="AT265" i="2"/>
  <c r="AT539" i="2"/>
  <c r="AT163" i="2"/>
  <c r="AT559" i="2"/>
  <c r="AT70" i="2"/>
  <c r="AT597" i="2"/>
  <c r="AT272" i="2"/>
  <c r="AT90" i="2"/>
  <c r="AT631" i="2"/>
  <c r="AT13" i="2"/>
  <c r="AT519" i="2"/>
  <c r="AT282" i="2"/>
  <c r="AT5" i="2"/>
  <c r="AT36" i="2"/>
  <c r="AT490" i="2"/>
  <c r="AT105" i="2"/>
  <c r="AT541" i="2"/>
  <c r="AT237" i="2"/>
  <c r="AT706" i="2"/>
  <c r="AT50" i="2"/>
  <c r="AT331" i="2"/>
  <c r="AT148" i="2"/>
  <c r="AT373" i="2"/>
  <c r="AT139" i="2"/>
  <c r="AT184" i="2"/>
  <c r="AT51" i="2"/>
  <c r="AT362" i="2"/>
  <c r="AT464" i="2"/>
  <c r="AR309" i="2"/>
  <c r="AR611" i="2"/>
  <c r="AR238" i="2"/>
  <c r="AR408" i="2"/>
  <c r="AR414" i="2"/>
  <c r="AR130" i="2"/>
  <c r="AR402" i="2"/>
  <c r="AR334" i="2"/>
  <c r="AR175" i="2"/>
  <c r="AR377" i="2"/>
  <c r="AR25" i="2"/>
  <c r="AR280" i="2"/>
  <c r="AR54" i="2"/>
  <c r="AR609" i="2"/>
  <c r="AR6" i="2"/>
  <c r="AR530" i="2"/>
  <c r="AR165" i="2"/>
  <c r="AR157" i="2"/>
  <c r="AR432" i="2"/>
  <c r="AR52" i="2"/>
  <c r="AR300" i="2"/>
  <c r="AR360" i="2"/>
  <c r="AR162" i="2"/>
  <c r="AR475" i="2"/>
  <c r="AR294" i="2"/>
  <c r="AR328" i="2"/>
  <c r="AR660" i="2"/>
  <c r="AR170" i="2"/>
  <c r="AR14" i="2"/>
  <c r="AR284" i="2"/>
  <c r="AR126" i="2"/>
  <c r="AR112" i="2"/>
  <c r="AR451" i="2"/>
  <c r="AR406" i="2"/>
  <c r="AR222" i="2"/>
  <c r="AR677" i="2"/>
  <c r="AU699" i="2"/>
  <c r="AU375" i="2"/>
  <c r="AU577" i="2"/>
  <c r="AU460" i="2"/>
  <c r="AU235" i="2"/>
  <c r="AU447" i="2"/>
  <c r="AU676" i="2"/>
  <c r="AS180" i="2"/>
  <c r="AS440" i="2"/>
  <c r="AS614" i="2"/>
  <c r="AS145" i="2"/>
  <c r="AT658" i="2"/>
  <c r="AT571" i="2"/>
  <c r="AT232" i="2"/>
  <c r="AT154" i="2"/>
  <c r="AT371" i="2"/>
  <c r="AT92" i="2"/>
  <c r="AT107" i="2"/>
  <c r="AT369" i="2"/>
  <c r="AT166" i="2"/>
  <c r="AT18" i="2"/>
  <c r="AT211" i="2"/>
  <c r="AT413" i="2"/>
  <c r="AT589" i="2"/>
  <c r="AT104" i="2"/>
  <c r="AT208" i="2"/>
  <c r="AT190" i="2"/>
  <c r="AT477" i="2"/>
  <c r="AT255" i="2"/>
  <c r="AT245" i="2"/>
  <c r="AT702" i="2"/>
  <c r="AT719" i="2"/>
  <c r="AT342" i="2"/>
  <c r="AT415" i="2"/>
  <c r="AT526" i="2"/>
  <c r="AT127" i="2"/>
  <c r="AT603" i="2"/>
  <c r="AT378" i="2"/>
  <c r="AT572" i="2"/>
  <c r="AT9" i="2"/>
  <c r="AT509" i="2"/>
  <c r="AT270" i="2"/>
  <c r="AT149" i="2"/>
  <c r="AT641" i="2"/>
  <c r="AT319" i="2"/>
  <c r="AT478" i="2"/>
  <c r="AT566" i="2"/>
  <c r="AT19" i="2"/>
  <c r="AT8" i="2"/>
  <c r="AT16" i="2"/>
  <c r="AT27" i="2"/>
  <c r="AT12" i="2"/>
  <c r="AT71" i="2"/>
  <c r="AT115" i="2"/>
  <c r="AT401" i="2"/>
  <c r="AT540" i="2"/>
  <c r="AT193" i="2"/>
  <c r="AT581" i="2"/>
  <c r="AT56" i="2"/>
  <c r="AT349" i="2"/>
  <c r="AR276" i="2"/>
  <c r="AR485" i="2"/>
  <c r="AR389" i="2"/>
  <c r="AR290" i="2"/>
  <c r="AR28" i="2"/>
  <c r="AR620" i="2"/>
  <c r="AR424" i="2"/>
  <c r="AR118" i="2"/>
  <c r="AR422" i="2"/>
  <c r="AR132" i="2"/>
  <c r="AR110" i="2"/>
  <c r="AR30" i="2"/>
  <c r="AR352" i="2"/>
  <c r="AR306" i="2"/>
  <c r="AR596" i="2"/>
  <c r="AR195" i="2"/>
  <c r="AR356" i="2"/>
  <c r="AR681" i="2"/>
  <c r="AR311" i="2"/>
  <c r="AR367" i="2"/>
  <c r="AR182" i="2"/>
  <c r="AR392" i="2"/>
  <c r="AR142" i="2"/>
  <c r="AR123" i="2"/>
  <c r="AR578" i="2"/>
  <c r="AR201" i="2"/>
  <c r="AR312" i="2"/>
  <c r="AR310" i="2"/>
  <c r="AR376" i="2"/>
  <c r="AR283" i="2"/>
  <c r="AR229" i="2"/>
  <c r="AR592" i="2"/>
  <c r="AR159" i="2"/>
  <c r="AU694" i="2"/>
  <c r="AU658" i="2"/>
  <c r="AU724" i="2"/>
  <c r="AU571" i="2"/>
  <c r="AS510" i="2"/>
  <c r="AS179" i="2"/>
  <c r="AS341" i="2"/>
  <c r="AS340" i="2"/>
  <c r="AS627" i="2"/>
  <c r="AT694" i="2"/>
  <c r="AT724" i="2"/>
  <c r="AT520" i="2"/>
  <c r="AT721" i="2"/>
  <c r="AT446" i="2"/>
  <c r="AT233" i="2"/>
  <c r="AT169" i="2"/>
  <c r="AT722" i="2"/>
  <c r="AT368" i="2"/>
  <c r="AT501" i="2"/>
  <c r="AT55" i="2"/>
  <c r="AS723" i="2"/>
  <c r="AS416" i="2"/>
  <c r="AS309" i="2"/>
  <c r="AS216" i="2"/>
  <c r="AS257" i="2"/>
  <c r="AS611" i="2"/>
  <c r="AS238" i="2"/>
  <c r="AS619" i="2"/>
  <c r="AS141" i="2"/>
  <c r="AS693" i="2"/>
  <c r="AS408" i="2"/>
  <c r="AS479" i="2"/>
  <c r="AS230" i="2"/>
  <c r="AS345" i="2"/>
  <c r="AS414" i="2"/>
  <c r="AS453" i="2"/>
  <c r="AS130" i="2"/>
  <c r="AS402" i="2"/>
  <c r="AS334" i="2"/>
  <c r="AS269" i="2"/>
  <c r="AS175" i="2"/>
  <c r="AS697" i="2"/>
  <c r="AS377" i="2"/>
  <c r="AS133" i="2"/>
  <c r="AS242" i="2"/>
  <c r="AS25" i="2"/>
  <c r="AS280" i="2"/>
  <c r="AS54" i="2"/>
  <c r="AS609" i="2"/>
  <c r="AS6" i="2"/>
  <c r="AS530" i="2"/>
  <c r="AS150" i="2"/>
  <c r="AS165" i="2"/>
  <c r="AS586" i="2"/>
  <c r="AS157" i="2"/>
  <c r="AS432" i="2"/>
  <c r="AS52" i="2"/>
  <c r="AS300" i="2"/>
  <c r="AS360" i="2"/>
  <c r="AS83" i="2"/>
  <c r="AS358" i="2"/>
  <c r="AS162" i="2"/>
  <c r="AS475" i="2"/>
  <c r="AS294" i="2"/>
  <c r="AS85" i="2"/>
  <c r="AS328" i="2"/>
  <c r="AS552" i="2"/>
  <c r="AS467" i="2"/>
  <c r="AS660" i="2"/>
  <c r="AS387" i="2"/>
  <c r="AS170" i="2"/>
  <c r="AS405" i="2"/>
  <c r="AS14" i="2"/>
  <c r="AS284" i="2"/>
  <c r="AS126" i="2"/>
  <c r="AS112" i="2"/>
  <c r="AS451" i="2"/>
  <c r="AS406" i="2"/>
  <c r="AS222" i="2"/>
  <c r="AS677" i="2"/>
  <c r="AS599" i="2"/>
  <c r="AT666" i="2"/>
  <c r="AT558" i="2"/>
  <c r="AT690" i="2"/>
  <c r="AR72" i="2"/>
  <c r="AT205" i="2"/>
  <c r="AT532" i="2"/>
  <c r="AT177" i="2"/>
  <c r="AT489" i="2"/>
  <c r="AT350" i="2"/>
  <c r="AT240" i="2"/>
  <c r="AT726" i="2"/>
  <c r="AT249" i="2"/>
  <c r="AT337" i="2"/>
  <c r="AT121" i="2"/>
  <c r="AT456" i="2"/>
  <c r="AT417" i="2"/>
  <c r="AT174" i="2"/>
  <c r="AT602" i="2"/>
  <c r="AT434" i="2"/>
  <c r="AT75" i="2"/>
  <c r="AT591" i="2"/>
  <c r="AT561" i="2"/>
  <c r="AT263" i="2"/>
  <c r="AT570" i="2"/>
  <c r="AT400" i="2"/>
  <c r="AT68" i="2"/>
  <c r="AT103" i="2"/>
  <c r="AT327" i="2"/>
  <c r="AT152" i="2"/>
  <c r="AT491" i="2"/>
  <c r="AT560" i="2"/>
  <c r="AT60" i="2"/>
  <c r="AT243" i="2"/>
  <c r="AT34" i="2"/>
  <c r="AT512" i="2"/>
  <c r="AT106" i="2"/>
  <c r="AT185" i="2"/>
  <c r="AT545" i="2"/>
  <c r="AT3" i="2"/>
  <c r="AT398" i="2"/>
  <c r="AT355" i="2"/>
  <c r="AT91" i="2"/>
  <c r="AT521" i="2"/>
  <c r="AT227" i="2"/>
  <c r="AT624" i="2"/>
  <c r="AT537" i="2"/>
  <c r="AT498" i="2"/>
  <c r="AT656" i="2"/>
  <c r="AT643" i="2"/>
  <c r="AT324" i="2"/>
  <c r="AT365" i="2"/>
  <c r="AT220" i="2"/>
  <c r="AT429" i="2"/>
  <c r="AT314" i="2"/>
  <c r="AT502" i="2"/>
  <c r="AT428" i="2"/>
  <c r="AT29" i="2"/>
  <c r="AT557" i="2"/>
  <c r="AT568" i="2"/>
  <c r="AT385" i="2"/>
  <c r="AT423" i="2"/>
  <c r="AT551" i="2"/>
  <c r="AR447" i="2"/>
  <c r="AR66" i="2"/>
  <c r="AR98" i="2"/>
  <c r="AR636" i="2"/>
  <c r="AR24" i="2"/>
  <c r="AR661" i="2"/>
  <c r="AR137" i="2"/>
  <c r="AR61" i="2"/>
  <c r="AR4" i="2"/>
  <c r="AR99" i="2"/>
  <c r="AR539" i="2"/>
  <c r="AR163" i="2"/>
  <c r="AR559" i="2"/>
  <c r="AR70" i="2"/>
  <c r="AR272" i="2"/>
  <c r="AR90" i="2"/>
  <c r="AR13" i="2"/>
  <c r="AR282" i="2"/>
  <c r="AR5" i="2"/>
  <c r="AR36" i="2"/>
  <c r="AR490" i="2"/>
  <c r="AR237" i="2"/>
  <c r="AR331" i="2"/>
  <c r="AR148" i="2"/>
  <c r="AR373" i="2"/>
  <c r="AR184" i="2"/>
  <c r="AR51" i="2"/>
  <c r="AR362" i="2"/>
  <c r="AU666" i="2"/>
  <c r="AU558" i="2"/>
  <c r="AU690" i="2"/>
  <c r="AU205" i="2"/>
  <c r="AU532" i="2"/>
  <c r="AU177" i="2"/>
  <c r="AU489" i="2"/>
  <c r="AU350" i="2"/>
  <c r="AU240" i="2"/>
  <c r="AT173" i="2"/>
  <c r="AT156" i="2"/>
  <c r="AT62" i="2"/>
  <c r="AT642" i="2"/>
  <c r="AT708" i="2"/>
  <c r="AT364" i="2"/>
  <c r="AT225" i="2"/>
  <c r="AT45" i="2"/>
  <c r="AT247" i="2"/>
  <c r="AT505" i="2"/>
  <c r="AT274" i="2"/>
  <c r="AT15" i="2"/>
  <c r="AT76" i="2"/>
  <c r="AT26" i="2"/>
  <c r="AT258" i="2"/>
  <c r="AT129" i="2"/>
  <c r="AT191" i="2"/>
  <c r="AT254" i="2"/>
  <c r="AT196" i="2"/>
  <c r="AT682" i="2"/>
  <c r="AT403" i="2"/>
  <c r="AT286" i="2"/>
  <c r="AT468" i="2"/>
  <c r="AT172" i="2"/>
  <c r="AT482" i="2"/>
  <c r="AT23" i="2"/>
  <c r="AT131" i="2"/>
  <c r="AT608" i="2"/>
  <c r="AT305" i="2"/>
  <c r="AT474" i="2"/>
  <c r="AT188" i="2"/>
  <c r="AT386" i="2"/>
  <c r="AT553" i="2"/>
  <c r="AT95" i="2"/>
  <c r="AT695" i="2"/>
  <c r="AT628" i="2"/>
  <c r="AT58" i="2"/>
  <c r="AT399" i="2"/>
  <c r="AT86" i="2"/>
  <c r="AT651" i="2"/>
  <c r="AT465" i="2"/>
  <c r="AT411" i="2"/>
  <c r="AR571" i="2"/>
  <c r="AR520" i="2"/>
  <c r="AR232" i="2"/>
  <c r="AR446" i="2"/>
  <c r="AR92" i="2"/>
  <c r="AR107" i="2"/>
  <c r="AR369" i="2"/>
  <c r="AR368" i="2"/>
  <c r="AR166" i="2"/>
  <c r="AR501" i="2"/>
  <c r="AR18" i="2"/>
  <c r="AR55" i="2"/>
  <c r="AR211" i="2"/>
  <c r="AR413" i="2"/>
  <c r="AR589" i="2"/>
  <c r="AR104" i="2"/>
  <c r="AR208" i="2"/>
  <c r="AR255" i="2"/>
  <c r="AR245" i="2"/>
  <c r="AR342" i="2"/>
  <c r="AR526" i="2"/>
  <c r="AR127" i="2"/>
  <c r="AR603" i="2"/>
  <c r="AR9" i="2"/>
  <c r="AR270" i="2"/>
  <c r="AR478" i="2"/>
  <c r="AR19" i="2"/>
  <c r="AR8" i="2"/>
  <c r="AR16" i="2"/>
  <c r="AR71" i="2"/>
  <c r="AR115" i="2"/>
  <c r="AR540" i="2"/>
  <c r="AR581" i="2"/>
  <c r="AR56" i="2"/>
  <c r="AR349" i="2"/>
  <c r="AU714" i="2"/>
  <c r="AT710" i="2"/>
  <c r="AT450" i="2"/>
  <c r="AT542" i="2"/>
  <c r="AT395" i="2"/>
  <c r="AT303" i="2"/>
  <c r="AT246" i="2"/>
  <c r="AT469" i="2"/>
  <c r="AT669" i="2"/>
  <c r="AT53" i="2"/>
  <c r="AT178" i="2"/>
  <c r="AT648" i="2"/>
  <c r="AT527" i="2"/>
  <c r="AT273" i="2"/>
  <c r="AT662" i="2"/>
  <c r="AT207" i="2"/>
  <c r="AT102" i="2"/>
  <c r="AT538" i="2"/>
  <c r="AT336" i="2"/>
  <c r="AT120" i="2"/>
  <c r="AT11" i="2"/>
  <c r="AT547" i="2"/>
  <c r="AT35" i="2"/>
  <c r="AT301" i="2"/>
  <c r="AT317" i="2"/>
  <c r="AT214" i="2"/>
  <c r="AT529" i="2"/>
  <c r="AT366" i="2"/>
  <c r="AT183" i="2"/>
  <c r="AT634" i="2"/>
  <c r="AT598" i="2"/>
  <c r="AT659" i="2"/>
  <c r="AT146" i="2"/>
  <c r="AT228" i="2"/>
  <c r="AT158" i="2"/>
  <c r="AT443" i="2"/>
  <c r="AT564" i="2"/>
  <c r="AT82" i="2"/>
  <c r="AT97" i="2"/>
  <c r="AT454" i="2"/>
  <c r="AT587" i="2"/>
  <c r="AT689" i="2"/>
  <c r="AT593" i="2"/>
  <c r="AT523" i="2"/>
  <c r="AT438" i="2"/>
  <c r="AT629" i="2"/>
  <c r="AT293" i="2"/>
  <c r="AT198" i="2"/>
  <c r="AT569" i="2"/>
  <c r="AT194" i="2"/>
  <c r="AT425" i="2"/>
  <c r="AT39" i="2"/>
  <c r="AT43" i="2"/>
  <c r="AT74" i="2"/>
  <c r="AT279" i="2"/>
  <c r="AT116" i="2"/>
  <c r="AT461" i="2"/>
  <c r="AT277" i="2"/>
  <c r="AT393" i="2"/>
  <c r="AT2" i="2"/>
  <c r="AT488" i="2"/>
  <c r="AT536" i="2"/>
  <c r="AR205" i="2"/>
  <c r="AR177" i="2"/>
  <c r="AR350" i="2"/>
  <c r="AR337" i="2"/>
  <c r="AR121" i="2"/>
  <c r="AR174" i="2"/>
  <c r="AR602" i="2"/>
  <c r="AR75" i="2"/>
  <c r="AR591" i="2"/>
  <c r="AR561" i="2"/>
  <c r="AR263" i="2"/>
  <c r="AR400" i="2"/>
  <c r="AR68" i="2"/>
  <c r="AR327" i="2"/>
  <c r="AR152" i="2"/>
  <c r="AR491" i="2"/>
  <c r="AR243" i="2"/>
  <c r="AR34" i="2"/>
  <c r="AR106" i="2"/>
  <c r="AR185" i="2"/>
  <c r="AR3" i="2"/>
  <c r="AR355" i="2"/>
  <c r="AR91" i="2"/>
  <c r="AR521" i="2"/>
  <c r="AR227" i="2"/>
  <c r="AR624" i="2"/>
  <c r="AR498" i="2"/>
  <c r="AR220" i="2"/>
  <c r="AR429" i="2"/>
  <c r="AR29" i="2"/>
  <c r="AR557" i="2"/>
  <c r="AR568" i="2"/>
  <c r="AU710" i="2"/>
  <c r="AU450" i="2"/>
  <c r="AU542" i="2"/>
  <c r="AU303" i="2"/>
  <c r="AT318" i="2"/>
  <c r="AT507" i="2"/>
  <c r="AT384" i="2"/>
  <c r="AT437" i="2"/>
  <c r="AT638" i="2"/>
  <c r="AT604" i="2"/>
  <c r="AT248" i="2"/>
  <c r="AT639" i="2"/>
  <c r="AT613" i="2"/>
  <c r="AT259" i="2"/>
  <c r="AT601" i="2"/>
  <c r="AT203" i="2"/>
  <c r="AT20" i="2"/>
  <c r="AT383" i="2"/>
  <c r="AT231" i="2"/>
  <c r="AT7" i="2"/>
  <c r="AT304" i="2"/>
  <c r="AT57" i="2"/>
  <c r="AT573" i="2"/>
  <c r="AT391" i="2"/>
  <c r="AT335" i="2"/>
  <c r="AT431" i="2"/>
  <c r="AT404" i="2"/>
  <c r="AT698" i="2"/>
  <c r="AT430" i="2"/>
  <c r="AT44" i="2"/>
  <c r="AT649" i="2"/>
  <c r="AT594" i="2"/>
  <c r="AT323" i="2"/>
  <c r="AT499" i="2"/>
  <c r="AT215" i="2"/>
  <c r="AT297" i="2"/>
  <c r="AT236" i="2"/>
  <c r="AT96" i="2"/>
  <c r="AT108" i="2"/>
  <c r="AT441" i="2"/>
  <c r="AT436" i="2"/>
  <c r="AT117" i="2"/>
  <c r="AT313" i="2"/>
  <c r="AT339" i="2"/>
  <c r="AT69" i="2"/>
  <c r="AT322" i="2"/>
  <c r="AT419" i="2"/>
  <c r="AR292" i="2"/>
  <c r="AR555" i="2"/>
  <c r="AR481" i="2"/>
  <c r="AR291" i="2"/>
  <c r="AR187" i="2"/>
  <c r="AR156" i="2"/>
  <c r="AR62" i="2"/>
  <c r="AR642" i="2"/>
  <c r="AR45" i="2"/>
  <c r="AR15" i="2"/>
  <c r="AR76" i="2"/>
  <c r="AR26" i="2"/>
  <c r="AR258" i="2"/>
  <c r="AR129" i="2"/>
  <c r="AR191" i="2"/>
  <c r="AR254" i="2"/>
  <c r="AR196" i="2"/>
  <c r="AR403" i="2"/>
  <c r="AR172" i="2"/>
  <c r="AR482" i="2"/>
  <c r="AR131" i="2"/>
  <c r="AR608" i="2"/>
  <c r="AR305" i="2"/>
  <c r="AR474" i="2"/>
  <c r="AR386" i="2"/>
  <c r="AR58" i="2"/>
  <c r="AR399" i="2"/>
  <c r="AR651" i="2"/>
  <c r="AR465" i="2"/>
  <c r="AR411" i="2"/>
  <c r="AU727" i="2"/>
  <c r="AU635" i="2"/>
  <c r="AU575" i="2"/>
  <c r="AU725" i="2"/>
  <c r="AU218" i="2"/>
  <c r="AU388" i="2"/>
  <c r="AU262" i="2"/>
  <c r="AU315" i="2"/>
  <c r="AU671" i="2"/>
  <c r="AT136" i="2"/>
  <c r="AT717" i="2"/>
  <c r="AT427" i="2"/>
  <c r="AT42" i="2"/>
  <c r="AT84" i="2"/>
  <c r="AT576" i="2"/>
  <c r="AT122" i="2"/>
  <c r="AT515" i="2"/>
  <c r="AT147" i="2"/>
  <c r="AT171" i="2"/>
  <c r="AT444" i="2"/>
  <c r="AT583" i="2"/>
  <c r="AT65" i="2"/>
  <c r="AT678" i="2"/>
  <c r="AT563" i="2"/>
  <c r="AT333" i="2"/>
  <c r="AT674" i="2"/>
  <c r="AT435" i="2"/>
  <c r="AT616" i="2"/>
  <c r="AT684" i="2"/>
  <c r="AT10" i="2"/>
  <c r="AT298" i="2"/>
  <c r="AT32" i="2"/>
  <c r="AT302" i="2"/>
  <c r="AT397" i="2"/>
  <c r="AT494" i="2"/>
  <c r="AT210" i="2"/>
  <c r="AT22" i="2"/>
  <c r="AT715" i="2"/>
  <c r="AT372" i="2"/>
  <c r="AT459" i="2"/>
  <c r="AT493" i="2"/>
  <c r="AT483" i="2"/>
  <c r="AT213" i="2"/>
  <c r="AT618" i="2"/>
  <c r="AT633" i="2"/>
  <c r="AT151" i="2"/>
  <c r="AT316" i="2"/>
  <c r="AT253" i="2"/>
  <c r="AT644" i="2"/>
  <c r="AT281" i="2"/>
  <c r="AT420" i="2"/>
  <c r="AT223" i="2"/>
  <c r="AT181" i="2"/>
  <c r="AT357" i="2"/>
  <c r="AT410" i="2"/>
  <c r="AT517" i="2"/>
  <c r="AT632" i="2"/>
  <c r="AT646" i="2"/>
  <c r="AT433" i="2"/>
  <c r="AR395" i="2"/>
  <c r="AR246" i="2"/>
  <c r="AR469" i="2"/>
  <c r="AR53" i="2"/>
  <c r="AR11" i="2"/>
  <c r="AR35" i="2"/>
  <c r="AR317" i="2"/>
  <c r="AR214" i="2"/>
  <c r="AR366" i="2"/>
  <c r="AR183" i="2"/>
  <c r="AR228" i="2"/>
  <c r="AR158" i="2"/>
  <c r="AR443" i="2"/>
  <c r="AR564" i="2"/>
  <c r="AR587" i="2"/>
  <c r="AR523" i="2"/>
  <c r="AR438" i="2"/>
  <c r="AR629" i="2"/>
  <c r="AR198" i="2"/>
  <c r="AR569" i="2"/>
  <c r="AR425" i="2"/>
  <c r="AR39" i="2"/>
  <c r="AR43" i="2"/>
  <c r="AR74" i="2"/>
  <c r="AR116" i="2"/>
  <c r="AR393" i="2"/>
  <c r="AR2" i="2"/>
  <c r="AR536" i="2"/>
  <c r="AU728" i="2"/>
  <c r="AU686" i="2"/>
  <c r="AU380" i="2"/>
  <c r="AU275" i="2"/>
  <c r="AU692" i="2"/>
  <c r="AR388" i="2"/>
  <c r="AR315" i="2"/>
  <c r="AR671" i="2"/>
  <c r="AR567" i="2"/>
  <c r="AR114" i="2"/>
  <c r="AR33" i="2"/>
  <c r="AR639" i="2"/>
  <c r="AR203" i="2"/>
  <c r="AR20" i="2"/>
  <c r="AR383" i="2"/>
  <c r="AR7" i="2"/>
  <c r="AR304" i="2"/>
  <c r="AR57" i="2"/>
  <c r="AR573" i="2"/>
  <c r="AR391" i="2"/>
  <c r="AR431" i="2"/>
  <c r="AR404" i="2"/>
  <c r="AR44" i="2"/>
  <c r="AR594" i="2"/>
  <c r="AR323" i="2"/>
  <c r="AR215" i="2"/>
  <c r="AR236" i="2"/>
  <c r="AR96" i="2"/>
  <c r="AR108" i="2"/>
  <c r="AR441" i="2"/>
  <c r="AR313" i="2"/>
  <c r="AU687" i="2"/>
  <c r="AU652" i="2"/>
  <c r="AU533" i="2"/>
  <c r="AU445" i="2"/>
  <c r="AU93" i="2"/>
  <c r="AU654" i="2"/>
  <c r="AU691" i="2"/>
  <c r="AU325" i="2"/>
  <c r="AU729" i="2"/>
  <c r="AU343" i="2"/>
  <c r="AU704" i="2"/>
  <c r="AU418" i="2"/>
  <c r="AU685" i="2"/>
  <c r="AU672" i="2"/>
  <c r="AU650" i="2"/>
  <c r="AU622" i="2"/>
  <c r="AU278" i="2"/>
  <c r="AU41" i="2"/>
  <c r="AU504" i="2"/>
  <c r="AU161" i="2"/>
  <c r="AU711" i="2"/>
  <c r="AU421" i="2"/>
  <c r="AU379" i="2"/>
  <c r="AU549" i="2"/>
  <c r="AU21" i="2"/>
  <c r="AU38" i="2"/>
  <c r="AU256" i="2"/>
  <c r="AU455" i="2"/>
  <c r="AU295" i="2"/>
  <c r="AU585" i="2"/>
  <c r="AU296" i="2"/>
  <c r="AU144" i="2"/>
  <c r="AU546" i="2"/>
  <c r="AU251" i="2"/>
  <c r="AU244" i="2"/>
  <c r="AU250" i="2"/>
  <c r="AU134" i="2"/>
  <c r="AU442" i="2"/>
  <c r="AU224" i="2"/>
  <c r="AU63" i="2"/>
  <c r="AU374" i="2"/>
  <c r="AU49" i="2"/>
  <c r="AU73" i="2"/>
  <c r="AU87" i="2"/>
  <c r="AU497" i="2"/>
  <c r="AU202" i="2"/>
  <c r="AU518" i="2"/>
  <c r="AU396" i="2"/>
  <c r="AU718" i="2"/>
  <c r="AU688" i="2"/>
  <c r="AU101" i="2"/>
  <c r="AU264" i="2"/>
  <c r="AU167" i="2"/>
  <c r="AU219" i="2"/>
  <c r="AU361" i="2"/>
  <c r="AU500" i="2"/>
  <c r="AU80" i="2"/>
  <c r="AU351" i="2"/>
  <c r="AU584" i="2"/>
  <c r="AU47" i="2"/>
  <c r="AU381" i="2"/>
  <c r="AR380" i="2"/>
  <c r="AR275" i="2"/>
  <c r="AR332" i="2"/>
  <c r="AR136" i="2"/>
  <c r="AR427" i="2"/>
  <c r="AR42" i="2"/>
  <c r="AR84" i="2"/>
  <c r="AR122" i="2"/>
  <c r="AR171" i="2"/>
  <c r="AR65" i="2"/>
  <c r="AR626" i="2"/>
  <c r="AR563" i="2"/>
  <c r="AR10" i="2"/>
  <c r="AR298" i="2"/>
  <c r="AR210" i="2"/>
  <c r="AR22" i="2"/>
  <c r="AR372" i="2"/>
  <c r="AR459" i="2"/>
  <c r="AR213" i="2"/>
  <c r="AR253" i="2"/>
  <c r="AR420" i="2"/>
  <c r="AR223" i="2"/>
  <c r="AR181" i="2"/>
  <c r="AR357" i="2"/>
  <c r="AR410" i="2"/>
  <c r="AR517" i="2"/>
  <c r="AR646" i="2"/>
  <c r="AR433" i="2"/>
  <c r="AU630" i="2"/>
  <c r="AU655" i="2"/>
  <c r="AU621" i="2"/>
  <c r="AU615" i="2"/>
  <c r="AU548" i="2"/>
  <c r="AU111" i="2"/>
  <c r="AU623" i="2"/>
  <c r="AU200" i="2"/>
  <c r="AU135" i="2"/>
  <c r="AU565" i="2"/>
  <c r="AU241" i="2"/>
  <c r="AU138" i="2"/>
  <c r="AU128" i="2"/>
  <c r="AU645" i="2"/>
  <c r="AU582" i="2"/>
  <c r="AU720" i="2"/>
  <c r="AU716" i="2"/>
  <c r="AU466" i="2"/>
  <c r="AU700" i="2"/>
  <c r="AU153" i="2"/>
  <c r="AU109" i="2"/>
  <c r="AU204" i="2"/>
  <c r="AU703" i="2"/>
  <c r="AU513" i="2"/>
  <c r="AU234" i="2"/>
  <c r="AU470" i="2"/>
  <c r="AU155" i="2"/>
  <c r="AU17" i="2"/>
  <c r="AU261" i="2"/>
  <c r="AU67" i="2"/>
  <c r="AU344" i="2"/>
  <c r="AU78" i="2"/>
  <c r="AU119" i="2"/>
  <c r="AU354" i="2"/>
  <c r="AU346" i="2"/>
  <c r="AU370" i="2"/>
  <c r="AU287" i="2"/>
  <c r="AU457" i="2"/>
  <c r="AU484" i="2"/>
  <c r="AU330" i="2"/>
  <c r="AU40" i="2"/>
  <c r="AU89" i="2"/>
  <c r="AU452" i="2"/>
  <c r="AU46" i="2"/>
  <c r="AU140" i="2"/>
  <c r="AU37" i="2"/>
  <c r="AU647" i="2"/>
  <c r="AU192" i="2"/>
  <c r="AU268" i="2"/>
  <c r="AU199" i="2"/>
  <c r="AU363" i="2"/>
  <c r="AU326" i="2"/>
  <c r="AU612" i="2"/>
  <c r="AU508" i="2"/>
  <c r="AU285" i="2"/>
  <c r="AU307" i="2"/>
  <c r="AU143" i="2"/>
  <c r="AU94" i="2"/>
  <c r="AU260" i="2"/>
  <c r="AU448" i="2"/>
  <c r="AU79" i="2"/>
  <c r="AT705" i="2"/>
  <c r="AT476" i="2"/>
  <c r="AT683" i="2"/>
  <c r="AT534" i="2"/>
  <c r="AT412" i="2"/>
  <c r="AT543" i="2"/>
  <c r="AT673" i="2"/>
  <c r="AT348" i="2"/>
  <c r="AT239" i="2"/>
  <c r="AT382" i="2"/>
  <c r="AT321" i="2"/>
  <c r="AT226" i="2"/>
  <c r="AT308" i="2"/>
  <c r="AT665" i="2"/>
  <c r="AT407" i="2"/>
  <c r="AT81" i="2"/>
  <c r="AT480" i="2"/>
  <c r="AT495" i="2"/>
  <c r="AT600" i="2"/>
  <c r="AT680" i="2"/>
  <c r="AT607" i="2"/>
  <c r="AT186" i="2"/>
  <c r="AT511" i="2"/>
  <c r="AT730" i="2"/>
  <c r="AT189" i="2"/>
  <c r="AT506" i="2"/>
  <c r="AT124" i="2"/>
  <c r="AT113" i="2"/>
  <c r="AT64" i="2"/>
  <c r="AT160" i="2"/>
  <c r="AT176" i="2"/>
  <c r="AT394" i="2"/>
  <c r="AT574" i="2"/>
  <c r="AT675" i="2"/>
  <c r="AT271" i="2"/>
  <c r="AT528" i="2"/>
  <c r="AT458" i="2"/>
  <c r="AT525" i="2"/>
  <c r="AT595" i="2"/>
  <c r="AT359" i="2"/>
  <c r="AT510" i="2"/>
  <c r="AT212" i="2"/>
  <c r="AT471" i="2"/>
  <c r="AT299" i="2"/>
  <c r="AT48" i="2"/>
  <c r="AT180" i="2"/>
  <c r="AT554" i="2"/>
  <c r="AT221" i="2"/>
  <c r="AT320" i="2"/>
  <c r="AT701" i="2"/>
  <c r="AT179" i="2"/>
  <c r="AT206" i="2"/>
  <c r="AT100" i="2"/>
  <c r="AT535" i="2"/>
  <c r="AT440" i="2"/>
  <c r="AT267" i="2"/>
  <c r="AT341" i="2"/>
  <c r="AT614" i="2"/>
  <c r="AT340" i="2"/>
  <c r="AT145" i="2"/>
  <c r="AT627" i="2"/>
  <c r="AR533" i="2"/>
  <c r="AR93" i="2"/>
  <c r="AR325" i="2"/>
  <c r="AR343" i="2"/>
  <c r="AR672" i="2"/>
  <c r="AR278" i="2"/>
  <c r="AR41" i="2"/>
  <c r="AR504" i="2"/>
  <c r="AR379" i="2"/>
  <c r="AR21" i="2"/>
  <c r="AR38" i="2"/>
  <c r="AR256" i="2"/>
  <c r="AR585" i="2"/>
  <c r="AR144" i="2"/>
  <c r="AR546" i="2"/>
  <c r="AR251" i="2"/>
  <c r="AR244" i="2"/>
  <c r="AR250" i="2"/>
  <c r="AR134" i="2"/>
  <c r="AR224" i="2"/>
  <c r="AR63" i="2"/>
  <c r="AR374" i="2"/>
  <c r="AR49" i="2"/>
  <c r="AR73" i="2"/>
  <c r="AR87" i="2"/>
  <c r="AR396" i="2"/>
  <c r="AR101" i="2"/>
  <c r="AR264" i="2"/>
  <c r="AR167" i="2"/>
  <c r="AR219" i="2"/>
  <c r="AR361" i="2"/>
  <c r="AR80" i="2"/>
  <c r="AR584" i="2"/>
  <c r="AR47" i="2"/>
  <c r="AR381" i="2"/>
  <c r="AU705" i="2"/>
  <c r="AT130" i="2"/>
  <c r="AT402" i="2"/>
  <c r="AT334" i="2"/>
  <c r="AT269" i="2"/>
  <c r="AT175" i="2"/>
  <c r="AT697" i="2"/>
  <c r="AT377" i="2"/>
  <c r="AT133" i="2"/>
  <c r="AT242" i="2"/>
  <c r="AT25" i="2"/>
  <c r="AT280" i="2"/>
  <c r="AT54" i="2"/>
  <c r="AT609" i="2"/>
  <c r="AT6" i="2"/>
  <c r="AT530" i="2"/>
  <c r="AT150" i="2"/>
  <c r="AT165" i="2"/>
  <c r="AT586" i="2"/>
  <c r="AT157" i="2"/>
  <c r="AT432" i="2"/>
  <c r="AT52" i="2"/>
  <c r="AT300" i="2"/>
  <c r="AT360" i="2"/>
  <c r="AT83" i="2"/>
  <c r="AT358" i="2"/>
  <c r="AT162" i="2"/>
  <c r="AT475" i="2"/>
  <c r="AT294" i="2"/>
  <c r="AT85" i="2"/>
  <c r="AT328" i="2"/>
  <c r="AT552" i="2"/>
  <c r="AT467" i="2"/>
  <c r="AT660" i="2"/>
  <c r="AT387" i="2"/>
  <c r="AT170" i="2"/>
  <c r="AT405" i="2"/>
  <c r="AT14" i="2"/>
  <c r="AT284" i="2"/>
  <c r="AT126" i="2"/>
  <c r="AT112" i="2"/>
  <c r="AT451" i="2"/>
  <c r="AT406" i="2"/>
  <c r="AT222" i="2"/>
  <c r="AT677" i="2"/>
  <c r="AT599" i="2"/>
  <c r="AR111" i="2"/>
  <c r="AR200" i="2"/>
  <c r="AR135" i="2"/>
  <c r="AR138" i="2"/>
  <c r="AR466" i="2"/>
  <c r="AR153" i="2"/>
  <c r="AR204" i="2"/>
  <c r="AR234" i="2"/>
  <c r="AR155" i="2"/>
  <c r="AR17" i="2"/>
  <c r="AR67" i="2"/>
  <c r="AR344" i="2"/>
  <c r="AR78" i="2"/>
  <c r="AR119" i="2"/>
  <c r="AR354" i="2"/>
  <c r="AR370" i="2"/>
  <c r="AR287" i="2"/>
  <c r="AR330" i="2"/>
  <c r="AR40" i="2"/>
  <c r="AR89" i="2"/>
  <c r="AR46" i="2"/>
  <c r="AR37" i="2"/>
  <c r="AR192" i="2"/>
  <c r="AR268" i="2"/>
  <c r="AR199" i="2"/>
  <c r="AR363" i="2"/>
  <c r="AR285" i="2"/>
  <c r="AR307" i="2"/>
  <c r="AR143" i="2"/>
  <c r="AR94" i="2"/>
  <c r="AR448" i="2"/>
  <c r="AU723" i="2"/>
  <c r="AU416" i="2"/>
  <c r="AU309" i="2"/>
  <c r="AU216" i="2"/>
  <c r="AU257" i="2"/>
  <c r="AU611" i="2"/>
  <c r="AU238" i="2"/>
  <c r="AU619" i="2"/>
  <c r="AU141" i="2"/>
  <c r="AU693" i="2"/>
  <c r="AT679" i="2"/>
  <c r="AT492" i="2"/>
  <c r="AT276" i="2"/>
  <c r="AT485" i="2"/>
  <c r="AT389" i="2"/>
  <c r="AT640" i="2"/>
  <c r="AT590" i="2"/>
  <c r="AT31" i="2"/>
  <c r="AT653" i="2"/>
  <c r="AT562" i="2"/>
  <c r="AT290" i="2"/>
  <c r="AT610" i="2"/>
  <c r="AT580" i="2"/>
  <c r="AT28" i="2"/>
  <c r="AT712" i="2"/>
  <c r="AT463" i="2"/>
  <c r="AT620" i="2"/>
  <c r="AT424" i="2"/>
  <c r="AT118" i="2"/>
  <c r="AT707" i="2"/>
  <c r="AT422" i="2"/>
  <c r="AT132" i="2"/>
  <c r="AT496" i="2"/>
  <c r="AT110" i="2"/>
  <c r="AT30" i="2"/>
  <c r="AT164" i="2"/>
  <c r="AT168" i="2"/>
  <c r="AT352" i="2"/>
  <c r="AT306" i="2"/>
  <c r="AT670" i="2"/>
  <c r="AT596" i="2"/>
  <c r="AT195" i="2"/>
  <c r="AT356" i="2"/>
  <c r="AT209" i="2"/>
  <c r="AT88" i="2"/>
  <c r="AT681" i="2"/>
  <c r="AT311" i="2"/>
  <c r="AT367" i="2"/>
  <c r="AT182" i="2"/>
  <c r="AT392" i="2"/>
  <c r="AT390" i="2"/>
  <c r="AT338" i="2"/>
  <c r="AT142" i="2"/>
  <c r="AT657" i="2"/>
  <c r="AT123" i="2"/>
  <c r="AT486" i="2"/>
  <c r="AT578" i="2"/>
  <c r="AT201" i="2"/>
  <c r="AT347" i="2"/>
  <c r="AT664" i="2"/>
  <c r="AT524" i="2"/>
  <c r="AT312" i="2"/>
  <c r="AT310" i="2"/>
  <c r="AT376" i="2"/>
  <c r="AT283" i="2"/>
  <c r="AT229" i="2"/>
  <c r="AT217" i="2"/>
  <c r="AT197" i="2"/>
  <c r="AT592" i="2"/>
  <c r="AT159" i="2"/>
  <c r="AT637" i="2"/>
  <c r="AR321" i="2"/>
  <c r="AR407" i="2"/>
  <c r="AR480" i="2"/>
  <c r="AR495" i="2"/>
  <c r="AR186" i="2"/>
  <c r="AR511" i="2"/>
  <c r="AR189" i="2"/>
  <c r="AR124" i="2"/>
  <c r="AR113" i="2"/>
  <c r="AR160" i="2"/>
  <c r="AR176" i="2"/>
  <c r="AR528" i="2"/>
  <c r="AR525" i="2"/>
  <c r="AR510" i="2"/>
  <c r="AR212" i="2"/>
  <c r="AR471" i="2"/>
  <c r="AR299" i="2"/>
  <c r="AR554" i="2"/>
  <c r="AR701" i="2"/>
  <c r="AR179" i="2"/>
  <c r="AR100" i="2"/>
  <c r="AR267" i="2"/>
  <c r="AR341" i="2"/>
  <c r="AR614" i="2"/>
  <c r="AR145" i="2"/>
  <c r="AR627" i="2"/>
  <c r="AU679" i="2"/>
  <c r="AU492" i="2"/>
  <c r="AU276" i="2"/>
  <c r="AU485" i="2"/>
  <c r="AU640" i="2"/>
  <c r="AU663" i="2"/>
  <c r="AU476" i="2"/>
  <c r="AU683" i="2"/>
  <c r="AU534" i="2"/>
  <c r="AU412" i="2"/>
  <c r="AU543" i="2"/>
  <c r="AU673" i="2"/>
  <c r="AU348" i="2"/>
  <c r="AU239" i="2"/>
  <c r="AU382" i="2"/>
  <c r="AU321" i="2"/>
  <c r="AU226" i="2"/>
  <c r="AU308" i="2"/>
  <c r="AU665" i="2"/>
  <c r="AU407" i="2"/>
  <c r="AU81" i="2"/>
  <c r="AU480" i="2"/>
  <c r="AU495" i="2"/>
  <c r="AU600" i="2"/>
  <c r="AU680" i="2"/>
  <c r="AU607" i="2"/>
  <c r="AU186" i="2"/>
  <c r="AU511" i="2"/>
  <c r="AU730" i="2"/>
  <c r="AU189" i="2"/>
  <c r="AU506" i="2"/>
  <c r="AU124" i="2"/>
  <c r="AU113" i="2"/>
  <c r="AU64" i="2"/>
  <c r="AU160" i="2"/>
  <c r="AU176" i="2"/>
  <c r="AU394" i="2"/>
  <c r="AU574" i="2"/>
  <c r="AU675" i="2"/>
  <c r="AU271" i="2"/>
  <c r="AU528" i="2"/>
  <c r="AU458" i="2"/>
  <c r="AU525" i="2"/>
  <c r="AU595" i="2"/>
  <c r="AU359" i="2"/>
  <c r="AU510" i="2"/>
  <c r="AU212" i="2"/>
  <c r="AU471" i="2"/>
  <c r="AU299" i="2"/>
  <c r="AU48" i="2"/>
  <c r="AU180" i="2"/>
  <c r="AU554" i="2"/>
  <c r="AU221" i="2"/>
  <c r="AU320" i="2"/>
  <c r="AU701" i="2"/>
  <c r="AU179" i="2"/>
  <c r="AU206" i="2"/>
  <c r="AU100" i="2"/>
  <c r="AU535" i="2"/>
  <c r="AU440" i="2"/>
  <c r="AU267" i="2"/>
  <c r="AU341" i="2"/>
  <c r="AU614" i="2"/>
  <c r="AU340" i="2"/>
  <c r="AU145" i="2"/>
  <c r="AU627" i="2"/>
  <c r="AU408" i="2"/>
  <c r="AU479" i="2"/>
  <c r="AU230" i="2"/>
  <c r="AU345" i="2"/>
  <c r="AU414" i="2"/>
  <c r="AU453" i="2"/>
  <c r="AU130" i="2"/>
  <c r="AU402" i="2"/>
  <c r="AU334" i="2"/>
  <c r="AU269" i="2"/>
  <c r="AU175" i="2"/>
  <c r="AU697" i="2"/>
  <c r="AU377" i="2"/>
  <c r="AU133" i="2"/>
  <c r="AU242" i="2"/>
  <c r="AU25" i="2"/>
  <c r="AU280" i="2"/>
  <c r="AU54" i="2"/>
  <c r="AU609" i="2"/>
  <c r="AU6" i="2"/>
  <c r="AU530" i="2"/>
  <c r="AU150" i="2"/>
  <c r="AU165" i="2"/>
  <c r="AU586" i="2"/>
  <c r="AU157" i="2"/>
  <c r="AU432" i="2"/>
  <c r="AU52" i="2"/>
  <c r="AU300" i="2"/>
  <c r="AU360" i="2"/>
  <c r="AU83" i="2"/>
  <c r="AU358" i="2"/>
  <c r="AU162" i="2"/>
  <c r="AU475" i="2"/>
  <c r="AU294" i="2"/>
  <c r="AU85" i="2"/>
  <c r="AU328" i="2"/>
  <c r="AU552" i="2"/>
  <c r="AU467" i="2"/>
  <c r="AU660" i="2"/>
  <c r="AU387" i="2"/>
  <c r="AU170" i="2"/>
  <c r="AU405" i="2"/>
  <c r="AU14" i="2"/>
  <c r="AU284" i="2"/>
  <c r="AU126" i="2"/>
  <c r="AU112" i="2"/>
  <c r="AU451" i="2"/>
  <c r="AU406" i="2"/>
  <c r="AU222" i="2"/>
  <c r="AU677" i="2"/>
  <c r="AU599" i="2"/>
  <c r="AU389" i="2"/>
  <c r="AU590" i="2"/>
  <c r="AU31" i="2"/>
  <c r="AU653" i="2"/>
  <c r="AU562" i="2"/>
  <c r="AU290" i="2"/>
  <c r="AU610" i="2"/>
  <c r="AU580" i="2"/>
  <c r="AU28" i="2"/>
  <c r="AU712" i="2"/>
  <c r="AU463" i="2"/>
  <c r="AU620" i="2"/>
  <c r="AU424" i="2"/>
  <c r="AU118" i="2"/>
  <c r="AU707" i="2"/>
  <c r="AU422" i="2"/>
  <c r="AU132" i="2"/>
  <c r="AU496" i="2"/>
  <c r="AU110" i="2"/>
  <c r="AU30" i="2"/>
  <c r="AU164" i="2"/>
  <c r="AU168" i="2"/>
  <c r="AU352" i="2"/>
  <c r="AU306" i="2"/>
  <c r="AU670" i="2"/>
  <c r="AU596" i="2"/>
  <c r="AU195" i="2"/>
  <c r="AU356" i="2"/>
  <c r="AU209" i="2"/>
  <c r="AU88" i="2"/>
  <c r="AU681" i="2"/>
  <c r="AU311" i="2"/>
  <c r="AU367" i="2"/>
  <c r="AU182" i="2"/>
  <c r="AU392" i="2"/>
  <c r="AU390" i="2"/>
  <c r="AU338" i="2"/>
  <c r="AU142" i="2"/>
  <c r="AU657" i="2"/>
  <c r="AU123" i="2"/>
  <c r="AU486" i="2"/>
  <c r="AU578" i="2"/>
  <c r="AU201" i="2"/>
  <c r="AU347" i="2"/>
  <c r="AU664" i="2"/>
  <c r="AU524" i="2"/>
  <c r="AU312" i="2"/>
  <c r="AU310" i="2"/>
  <c r="AU376" i="2"/>
  <c r="AU283" i="2"/>
  <c r="AU229" i="2"/>
  <c r="AU217" i="2"/>
  <c r="AU197" i="2"/>
  <c r="AU592" i="2"/>
  <c r="AU159" i="2"/>
  <c r="AU637" i="2"/>
  <c r="AU66" i="2"/>
  <c r="AU98" i="2"/>
  <c r="AU636" i="2"/>
  <c r="AU668" i="2"/>
  <c r="AU266" i="2"/>
  <c r="AU550" i="2"/>
  <c r="AU617" i="2"/>
  <c r="AU426" i="2"/>
  <c r="AU72" i="2"/>
  <c r="AU24" i="2"/>
  <c r="AU514" i="2"/>
  <c r="AU531" i="2"/>
  <c r="AU409" i="2"/>
  <c r="AU661" i="2"/>
  <c r="AU544" i="2"/>
  <c r="AU329" i="2"/>
  <c r="AU59" i="2"/>
  <c r="AU137" i="2"/>
  <c r="AU61" i="2"/>
  <c r="AU4" i="2"/>
  <c r="AU579" i="2"/>
  <c r="AU99" i="2"/>
  <c r="AU289" i="2"/>
  <c r="AU265" i="2"/>
  <c r="AU539" i="2"/>
  <c r="AU163" i="2"/>
  <c r="AU559" i="2"/>
  <c r="AU70" i="2"/>
  <c r="AU597" i="2"/>
  <c r="AU272" i="2"/>
  <c r="AU90" i="2"/>
  <c r="AU631" i="2"/>
  <c r="AU13" i="2"/>
  <c r="AU519" i="2"/>
  <c r="AU282" i="2"/>
  <c r="AU5" i="2"/>
  <c r="AU36" i="2"/>
  <c r="AU490" i="2"/>
  <c r="AU105" i="2"/>
  <c r="AU541" i="2"/>
  <c r="AU237" i="2"/>
  <c r="AU706" i="2"/>
  <c r="AU50" i="2"/>
  <c r="AU331" i="2"/>
  <c r="AU148" i="2"/>
  <c r="AU373" i="2"/>
  <c r="AU139" i="2"/>
  <c r="AU184" i="2"/>
  <c r="AU51" i="2"/>
  <c r="AU362" i="2"/>
  <c r="AU464" i="2"/>
  <c r="AU520" i="2"/>
  <c r="AU232" i="2"/>
  <c r="AU721" i="2"/>
  <c r="AU154" i="2"/>
  <c r="AU446" i="2"/>
  <c r="AU371" i="2"/>
  <c r="AU233" i="2"/>
  <c r="AU92" i="2"/>
  <c r="AU169" i="2"/>
  <c r="AU107" i="2"/>
  <c r="AU722" i="2"/>
  <c r="AU369" i="2"/>
  <c r="AU368" i="2"/>
  <c r="AU166" i="2"/>
  <c r="AU501" i="2"/>
  <c r="AU18" i="2"/>
  <c r="AU55" i="2"/>
  <c r="AU211" i="2"/>
  <c r="AU413" i="2"/>
  <c r="AU589" i="2"/>
  <c r="AU104" i="2"/>
  <c r="AU208" i="2"/>
  <c r="AU190" i="2"/>
  <c r="AU477" i="2"/>
  <c r="AU255" i="2"/>
  <c r="AU245" i="2"/>
  <c r="AU702" i="2"/>
  <c r="AU719" i="2"/>
  <c r="AU342" i="2"/>
  <c r="AU415" i="2"/>
  <c r="AU526" i="2"/>
  <c r="AU127" i="2"/>
  <c r="AU603" i="2"/>
  <c r="AU378" i="2"/>
  <c r="AU572" i="2"/>
  <c r="AU9" i="2"/>
  <c r="AU509" i="2"/>
  <c r="AU270" i="2"/>
  <c r="AU149" i="2"/>
  <c r="AU641" i="2"/>
  <c r="AU319" i="2"/>
  <c r="AU478" i="2"/>
  <c r="AU566" i="2"/>
  <c r="AU19" i="2"/>
  <c r="AU8" i="2"/>
  <c r="AU16" i="2"/>
  <c r="AU27" i="2"/>
  <c r="AU12" i="2"/>
  <c r="AU71" i="2"/>
  <c r="AU115" i="2"/>
  <c r="AU401" i="2"/>
  <c r="AU540" i="2"/>
  <c r="AU193" i="2"/>
  <c r="AU581" i="2"/>
  <c r="AU56" i="2"/>
  <c r="AU349" i="2"/>
  <c r="AU726" i="2"/>
  <c r="AU249" i="2"/>
  <c r="AU337" i="2"/>
  <c r="AU121" i="2"/>
  <c r="AU456" i="2"/>
  <c r="AU417" i="2"/>
  <c r="AU174" i="2"/>
  <c r="AU602" i="2"/>
  <c r="AU434" i="2"/>
  <c r="AU75" i="2"/>
  <c r="AU591" i="2"/>
  <c r="AU561" i="2"/>
  <c r="AU263" i="2"/>
  <c r="AU570" i="2"/>
  <c r="AU400" i="2"/>
  <c r="AU68" i="2"/>
  <c r="AU103" i="2"/>
  <c r="AU327" i="2"/>
  <c r="AU152" i="2"/>
  <c r="AU491" i="2"/>
  <c r="AU560" i="2"/>
  <c r="AU60" i="2"/>
  <c r="AU243" i="2"/>
  <c r="AU34" i="2"/>
  <c r="AU512" i="2"/>
  <c r="AU106" i="2"/>
  <c r="AU185" i="2"/>
  <c r="AU545" i="2"/>
  <c r="AU3" i="2"/>
  <c r="AU398" i="2"/>
  <c r="AU355" i="2"/>
  <c r="AU91" i="2"/>
  <c r="AU521" i="2"/>
  <c r="AU227" i="2"/>
  <c r="AU624" i="2"/>
  <c r="AU537" i="2"/>
  <c r="AU498" i="2"/>
  <c r="AU656" i="2"/>
  <c r="AU643" i="2"/>
  <c r="AU324" i="2"/>
  <c r="AU365" i="2"/>
  <c r="AU220" i="2"/>
  <c r="AU429" i="2"/>
  <c r="AU314" i="2"/>
  <c r="AU502" i="2"/>
  <c r="AU428" i="2"/>
  <c r="AU29" i="2"/>
  <c r="AU557" i="2"/>
  <c r="AU568" i="2"/>
  <c r="AU385" i="2"/>
  <c r="AU423" i="2"/>
  <c r="AU551" i="2"/>
  <c r="AU667" i="2"/>
  <c r="AU588" i="2"/>
  <c r="AU252" i="2"/>
  <c r="AU353" i="2"/>
  <c r="AU125" i="2"/>
  <c r="AU556" i="2"/>
  <c r="AU487" i="2"/>
  <c r="AU292" i="2"/>
  <c r="AU709" i="2"/>
  <c r="AU555" i="2"/>
  <c r="AU625" i="2"/>
  <c r="AU481" i="2"/>
  <c r="AU288" i="2"/>
  <c r="AU291" i="2"/>
  <c r="AU449" i="2"/>
  <c r="AU473" i="2"/>
  <c r="AU187" i="2"/>
  <c r="AU713" i="2"/>
  <c r="AU173" i="2"/>
  <c r="AU156" i="2"/>
  <c r="AU62" i="2"/>
  <c r="AU642" i="2"/>
  <c r="AU708" i="2"/>
  <c r="AU364" i="2"/>
  <c r="AU225" i="2"/>
  <c r="AU45" i="2"/>
  <c r="AU247" i="2"/>
  <c r="AU505" i="2"/>
  <c r="AU274" i="2"/>
  <c r="AU15" i="2"/>
  <c r="AU76" i="2"/>
  <c r="AU26" i="2"/>
  <c r="AU258" i="2"/>
  <c r="AU129" i="2"/>
  <c r="AU191" i="2"/>
  <c r="AU254" i="2"/>
  <c r="AU196" i="2"/>
  <c r="AU682" i="2"/>
  <c r="AU403" i="2"/>
  <c r="AU286" i="2"/>
  <c r="AU468" i="2"/>
  <c r="AU172" i="2"/>
  <c r="AU482" i="2"/>
  <c r="AU23" i="2"/>
  <c r="AU131" i="2"/>
  <c r="AU608" i="2"/>
  <c r="AU305" i="2"/>
  <c r="AU474" i="2"/>
  <c r="AU188" i="2"/>
  <c r="AU386" i="2"/>
  <c r="AU553" i="2"/>
  <c r="AU95" i="2"/>
  <c r="AU695" i="2"/>
  <c r="AU628" i="2"/>
  <c r="AU58" i="2"/>
  <c r="AU399" i="2"/>
  <c r="AU86" i="2"/>
  <c r="AU651" i="2"/>
  <c r="AU465" i="2"/>
  <c r="AU411" i="2"/>
  <c r="AU395" i="2"/>
  <c r="AU246" i="2"/>
  <c r="AU469" i="2"/>
  <c r="AU669" i="2"/>
  <c r="AU53" i="2"/>
  <c r="AU178" i="2"/>
  <c r="AU648" i="2"/>
  <c r="AU527" i="2"/>
  <c r="AU273" i="2"/>
  <c r="AU662" i="2"/>
  <c r="AU207" i="2"/>
  <c r="AU102" i="2"/>
  <c r="AU538" i="2"/>
  <c r="AU336" i="2"/>
  <c r="AU120" i="2"/>
  <c r="AU11" i="2"/>
  <c r="AU547" i="2"/>
  <c r="AU35" i="2"/>
  <c r="AU301" i="2"/>
  <c r="AU317" i="2"/>
  <c r="AU214" i="2"/>
  <c r="AU529" i="2"/>
  <c r="AU366" i="2"/>
  <c r="AU183" i="2"/>
  <c r="AU634" i="2"/>
  <c r="AU598" i="2"/>
  <c r="AU659" i="2"/>
  <c r="AU146" i="2"/>
  <c r="AU228" i="2"/>
  <c r="AU158" i="2"/>
  <c r="AU443" i="2"/>
  <c r="AU564" i="2"/>
  <c r="AU82" i="2"/>
  <c r="AU97" i="2"/>
  <c r="AU454" i="2"/>
  <c r="AU587" i="2"/>
  <c r="AU689" i="2"/>
  <c r="AU593" i="2"/>
  <c r="AU523" i="2"/>
  <c r="AU438" i="2"/>
  <c r="AU629" i="2"/>
  <c r="AU293" i="2"/>
  <c r="AU198" i="2"/>
  <c r="AU569" i="2"/>
  <c r="AU194" i="2"/>
  <c r="AU425" i="2"/>
  <c r="AU39" i="2"/>
  <c r="AU43" i="2"/>
  <c r="AU74" i="2"/>
  <c r="AU279" i="2"/>
  <c r="AU116" i="2"/>
  <c r="AU461" i="2"/>
  <c r="AU277" i="2"/>
  <c r="AU393" i="2"/>
  <c r="AU2" i="2"/>
  <c r="AU488" i="2"/>
  <c r="AU536" i="2"/>
  <c r="AU77" i="2"/>
  <c r="AU522" i="2"/>
  <c r="AU567" i="2"/>
  <c r="AU472" i="2"/>
  <c r="AU114" i="2"/>
  <c r="AU606" i="2"/>
  <c r="AU516" i="2"/>
  <c r="AU605" i="2"/>
  <c r="AU33" i="2"/>
  <c r="AU318" i="2"/>
  <c r="AU507" i="2"/>
  <c r="AU384" i="2"/>
  <c r="AU437" i="2"/>
  <c r="AU638" i="2"/>
  <c r="AU604" i="2"/>
  <c r="AU248" i="2"/>
  <c r="AU639" i="2"/>
  <c r="AU613" i="2"/>
  <c r="AU259" i="2"/>
  <c r="AU601" i="2"/>
  <c r="AU203" i="2"/>
  <c r="AU20" i="2"/>
  <c r="AU383" i="2"/>
  <c r="AU231" i="2"/>
  <c r="AU7" i="2"/>
  <c r="AU304" i="2"/>
  <c r="AU57" i="2"/>
  <c r="AU573" i="2"/>
  <c r="AU391" i="2"/>
  <c r="AU335" i="2"/>
  <c r="AU431" i="2"/>
  <c r="AU404" i="2"/>
  <c r="AU698" i="2"/>
  <c r="AU430" i="2"/>
  <c r="AU44" i="2"/>
  <c r="AU649" i="2"/>
  <c r="AU594" i="2"/>
  <c r="AU323" i="2"/>
  <c r="AU499" i="2"/>
  <c r="AU215" i="2"/>
  <c r="AU297" i="2"/>
  <c r="AU236" i="2"/>
  <c r="AU96" i="2"/>
  <c r="AU108" i="2"/>
  <c r="AU441" i="2"/>
  <c r="AU436" i="2"/>
  <c r="AU117" i="2"/>
  <c r="AU313" i="2"/>
  <c r="AU339" i="2"/>
  <c r="AU69" i="2"/>
  <c r="AU322" i="2"/>
  <c r="AU419" i="2"/>
  <c r="AU503" i="2"/>
  <c r="AU731" i="2"/>
  <c r="AU332" i="2"/>
  <c r="AU439" i="2"/>
  <c r="AU462" i="2"/>
  <c r="AU136" i="2"/>
  <c r="AU717" i="2"/>
  <c r="AU427" i="2"/>
  <c r="AU42" i="2"/>
  <c r="AU84" i="2"/>
  <c r="AU576" i="2"/>
  <c r="AU122" i="2"/>
  <c r="AU515" i="2"/>
  <c r="AU147" i="2"/>
  <c r="AU171" i="2"/>
  <c r="AU444" i="2"/>
  <c r="AU583" i="2"/>
  <c r="AU65" i="2"/>
  <c r="AU678" i="2"/>
  <c r="AU626" i="2"/>
  <c r="AU563" i="2"/>
  <c r="AU333" i="2"/>
  <c r="AU674" i="2"/>
  <c r="AU435" i="2"/>
  <c r="AU616" i="2"/>
  <c r="AU684" i="2"/>
  <c r="AU10" i="2"/>
  <c r="AU298" i="2"/>
  <c r="AU32" i="2"/>
  <c r="AU302" i="2"/>
  <c r="AU397" i="2"/>
  <c r="AU494" i="2"/>
  <c r="AU210" i="2"/>
  <c r="AU22" i="2"/>
  <c r="AU715" i="2"/>
  <c r="AU372" i="2"/>
  <c r="AU459" i="2"/>
  <c r="AU493" i="2"/>
  <c r="AU483" i="2"/>
  <c r="AU213" i="2"/>
  <c r="AU618" i="2"/>
  <c r="AU633" i="2"/>
  <c r="AU151" i="2"/>
  <c r="AU316" i="2"/>
  <c r="AU253" i="2"/>
  <c r="AU644" i="2"/>
  <c r="AU281" i="2"/>
  <c r="AU420" i="2"/>
  <c r="AU223" i="2"/>
  <c r="AU181" i="2"/>
  <c r="AU357" i="2"/>
  <c r="AU410" i="2"/>
  <c r="AU517" i="2"/>
  <c r="AU632" i="2"/>
  <c r="AU646" i="2"/>
  <c r="AU433" i="2"/>
  <c r="Y103" i="3" l="1"/>
  <c r="W96" i="3"/>
  <c r="Y96" i="3"/>
  <c r="AV696" i="2"/>
  <c r="Y100" i="3"/>
  <c r="W31" i="3"/>
  <c r="Y18" i="3"/>
  <c r="Y34" i="3"/>
  <c r="Y113" i="3"/>
  <c r="W106" i="3"/>
  <c r="W21" i="3"/>
  <c r="Y64" i="3"/>
  <c r="W97" i="3"/>
  <c r="Y33" i="3"/>
  <c r="W105" i="3"/>
  <c r="Y41" i="3"/>
  <c r="W30" i="3"/>
  <c r="W81" i="3"/>
  <c r="W40" i="3"/>
  <c r="W13" i="3"/>
  <c r="Y104" i="3"/>
  <c r="Y38" i="3"/>
  <c r="W35" i="3"/>
  <c r="Y84" i="3"/>
  <c r="W98" i="3"/>
  <c r="W4" i="3"/>
  <c r="Y91" i="3"/>
  <c r="Y93" i="3"/>
  <c r="Y77" i="3"/>
  <c r="W84" i="3"/>
  <c r="W32" i="3"/>
  <c r="W83" i="3"/>
  <c r="Y43" i="3"/>
  <c r="W41" i="3"/>
  <c r="W60" i="3"/>
  <c r="Y81" i="3"/>
  <c r="Y52" i="3"/>
  <c r="W77" i="3"/>
  <c r="W102" i="3"/>
  <c r="Y23" i="3"/>
  <c r="W114" i="3"/>
  <c r="Y78" i="3"/>
  <c r="W20" i="3"/>
  <c r="W64" i="3"/>
  <c r="W55" i="3"/>
  <c r="W108" i="3"/>
  <c r="Y122" i="3"/>
  <c r="Y76" i="3"/>
  <c r="W89" i="3"/>
  <c r="Y105" i="3"/>
  <c r="W118" i="3"/>
  <c r="Y15" i="3"/>
  <c r="Y10" i="3"/>
  <c r="Y27" i="3"/>
  <c r="Y39" i="3"/>
  <c r="Y123" i="3"/>
  <c r="W78" i="3"/>
  <c r="Y72" i="3"/>
  <c r="Y83" i="3"/>
  <c r="W65" i="3"/>
  <c r="Y42" i="3"/>
  <c r="W109" i="3"/>
  <c r="W36" i="3"/>
  <c r="Y57" i="3"/>
  <c r="W88" i="3"/>
  <c r="W110" i="3"/>
  <c r="W5" i="3"/>
  <c r="W115" i="3"/>
  <c r="Y63" i="3"/>
  <c r="Y114" i="3"/>
  <c r="W75" i="3"/>
  <c r="W69" i="3"/>
  <c r="Y119" i="3"/>
  <c r="W50" i="3"/>
  <c r="Y24" i="3"/>
  <c r="Y2" i="3"/>
  <c r="Y30" i="3"/>
  <c r="W57" i="3"/>
  <c r="Y13" i="3"/>
  <c r="W17" i="3"/>
  <c r="Y74" i="3"/>
  <c r="W112" i="3"/>
  <c r="Y98" i="3"/>
  <c r="Y54" i="3"/>
  <c r="W59" i="3"/>
  <c r="Y121" i="3"/>
  <c r="W11" i="3"/>
  <c r="W119" i="3"/>
  <c r="W117" i="3"/>
  <c r="W54" i="3"/>
  <c r="Y56" i="3"/>
  <c r="W95" i="3"/>
  <c r="Y49" i="3"/>
  <c r="Y70" i="3"/>
  <c r="Y17" i="3"/>
  <c r="W23" i="3"/>
  <c r="W80" i="3"/>
  <c r="Y20" i="3"/>
  <c r="W85" i="3"/>
  <c r="Y108" i="3"/>
  <c r="W66" i="3"/>
  <c r="Y29" i="3"/>
  <c r="W94" i="3"/>
  <c r="Y120" i="3"/>
  <c r="Y35" i="3"/>
  <c r="W87" i="3"/>
  <c r="W19" i="3"/>
  <c r="W101" i="3"/>
  <c r="W29" i="3"/>
  <c r="W47" i="3"/>
  <c r="Y102" i="3"/>
  <c r="Y4" i="3"/>
  <c r="Y61" i="3"/>
  <c r="Y87" i="3"/>
  <c r="Y66" i="3"/>
  <c r="W62" i="3"/>
  <c r="W56" i="3"/>
  <c r="Y14" i="3"/>
  <c r="Y88" i="3"/>
  <c r="W93" i="3"/>
  <c r="Y115" i="3"/>
  <c r="W16" i="3"/>
  <c r="Y32" i="3"/>
  <c r="W12" i="3"/>
  <c r="Y55" i="3"/>
  <c r="W111" i="3"/>
  <c r="W27" i="3"/>
  <c r="W46" i="3"/>
  <c r="Y16" i="3"/>
  <c r="W22" i="3"/>
  <c r="W91" i="3"/>
  <c r="Y94" i="3"/>
  <c r="W44" i="3"/>
  <c r="Y86" i="3"/>
  <c r="W120" i="3"/>
  <c r="Y117" i="3"/>
  <c r="Y26" i="3"/>
  <c r="W73" i="3"/>
  <c r="W9" i="3"/>
  <c r="Y89" i="3"/>
  <c r="W10" i="3"/>
  <c r="W107" i="3"/>
  <c r="Y50" i="3"/>
  <c r="W67" i="3"/>
  <c r="Y36" i="3"/>
  <c r="Y68" i="3"/>
  <c r="W37" i="3"/>
  <c r="W26" i="3"/>
  <c r="Y59" i="3"/>
  <c r="Y118" i="3"/>
  <c r="W24" i="3"/>
  <c r="Y95" i="3"/>
  <c r="W92" i="3"/>
  <c r="Y75" i="3"/>
  <c r="W43" i="3"/>
  <c r="W42" i="3"/>
  <c r="Y53" i="3"/>
  <c r="Y25" i="3"/>
  <c r="Y9" i="3"/>
  <c r="Y22" i="3"/>
  <c r="W86" i="3"/>
  <c r="Y19" i="3"/>
  <c r="W6" i="3"/>
  <c r="Y101" i="3"/>
  <c r="W53" i="3"/>
  <c r="Y110" i="3"/>
  <c r="W14" i="3"/>
  <c r="W38" i="3"/>
  <c r="W71" i="3"/>
  <c r="Y5" i="3"/>
  <c r="W8" i="3"/>
  <c r="W82" i="3"/>
  <c r="Y58" i="3"/>
  <c r="W28" i="3"/>
  <c r="W72" i="3"/>
  <c r="W15" i="3"/>
  <c r="Y99" i="3"/>
  <c r="Y69" i="3"/>
  <c r="Y79" i="3"/>
  <c r="Y97" i="3"/>
  <c r="W2" i="3"/>
  <c r="W45" i="3"/>
  <c r="Y46" i="3"/>
  <c r="W3" i="3"/>
  <c r="W68" i="3"/>
  <c r="W122" i="3"/>
  <c r="W76" i="3"/>
  <c r="W74" i="3"/>
  <c r="W51" i="3"/>
  <c r="Y44" i="3"/>
  <c r="W100" i="3"/>
  <c r="Y116" i="3"/>
  <c r="W39" i="3"/>
  <c r="Y12" i="3"/>
  <c r="Y71" i="3"/>
  <c r="Y90" i="3"/>
  <c r="Y8" i="3"/>
  <c r="Y65" i="3"/>
  <c r="W116" i="3"/>
  <c r="W121" i="3"/>
  <c r="Y67" i="3"/>
  <c r="W48" i="3"/>
  <c r="W104" i="3"/>
  <c r="Y37" i="3"/>
  <c r="W58" i="3"/>
  <c r="W25" i="3"/>
  <c r="W103" i="3"/>
  <c r="W70" i="3"/>
  <c r="Y45" i="3"/>
  <c r="W123" i="3"/>
  <c r="Y106" i="3"/>
  <c r="W113" i="3"/>
  <c r="Y6" i="3"/>
  <c r="Y107" i="3"/>
  <c r="W34" i="3"/>
  <c r="Y31" i="3"/>
  <c r="Y80" i="3"/>
  <c r="Y112" i="3"/>
  <c r="Y48" i="3"/>
  <c r="Y11" i="3"/>
  <c r="Y82" i="3"/>
  <c r="W90" i="3"/>
  <c r="Y28" i="3"/>
  <c r="W79" i="3"/>
  <c r="Y7" i="3"/>
  <c r="W63" i="3"/>
  <c r="W99" i="3"/>
  <c r="W18" i="3"/>
  <c r="Y62" i="3"/>
  <c r="W7" i="3"/>
  <c r="W52" i="3"/>
  <c r="Y3" i="3"/>
  <c r="Y51" i="3"/>
  <c r="W33" i="3"/>
  <c r="W49" i="3"/>
  <c r="Y92" i="3"/>
  <c r="W61" i="3"/>
  <c r="Y40" i="3"/>
  <c r="Y60" i="3"/>
  <c r="Y73" i="3"/>
  <c r="Y111" i="3"/>
  <c r="Y47" i="3"/>
  <c r="Y85" i="3"/>
  <c r="Y21" i="3"/>
  <c r="Y109" i="3"/>
  <c r="AV261" i="2"/>
  <c r="AV615" i="2"/>
  <c r="AV621" i="2"/>
  <c r="AV655" i="2"/>
  <c r="AV630" i="2"/>
  <c r="AV170" i="2"/>
  <c r="AV360" i="2"/>
  <c r="AV280" i="2"/>
  <c r="AV414" i="2"/>
  <c r="AV309" i="2"/>
  <c r="AV180" i="2"/>
  <c r="AV584" i="2"/>
  <c r="AV518" i="2"/>
  <c r="AV244" i="2"/>
  <c r="AV379" i="2"/>
  <c r="AV704" i="2"/>
  <c r="AV444" i="2"/>
  <c r="AV116" i="2"/>
  <c r="AV178" i="2"/>
  <c r="AV449" i="2"/>
  <c r="AV535" i="2"/>
  <c r="AV357" i="2"/>
  <c r="AV483" i="2"/>
  <c r="AV10" i="2"/>
  <c r="AV576" i="2"/>
  <c r="AV438" i="2"/>
  <c r="AV305" i="2"/>
  <c r="AV392" i="2"/>
  <c r="AV117" i="2"/>
  <c r="AV44" i="2"/>
  <c r="AV383" i="2"/>
  <c r="AV507" i="2"/>
  <c r="AV315" i="2"/>
  <c r="AV629" i="2"/>
  <c r="AV710" i="2"/>
  <c r="AV588" i="2"/>
  <c r="AV279" i="2"/>
  <c r="AV303" i="2"/>
  <c r="AV714" i="2"/>
  <c r="AV474" i="2"/>
  <c r="AV338" i="2"/>
  <c r="AV557" i="2"/>
  <c r="AV537" i="2"/>
  <c r="AV34" i="2"/>
  <c r="AV561" i="2"/>
  <c r="AV240" i="2"/>
  <c r="AV347" i="2"/>
  <c r="AV401" i="2"/>
  <c r="AV149" i="2"/>
  <c r="AV702" i="2"/>
  <c r="AV501" i="2"/>
  <c r="AV721" i="2"/>
  <c r="AV142" i="2"/>
  <c r="AV184" i="2"/>
  <c r="AV5" i="2"/>
  <c r="AV265" i="2"/>
  <c r="AV531" i="2"/>
  <c r="AV663" i="2"/>
  <c r="AV312" i="2"/>
  <c r="AV153" i="2"/>
  <c r="AV128" i="2"/>
  <c r="AV448" i="2"/>
  <c r="AV307" i="2"/>
  <c r="AV407" i="2"/>
  <c r="AV574" i="2"/>
  <c r="AV720" i="2"/>
  <c r="AV387" i="2"/>
  <c r="AV300" i="2"/>
  <c r="AV25" i="2"/>
  <c r="AV345" i="2"/>
  <c r="AV416" i="2"/>
  <c r="AV351" i="2"/>
  <c r="AV202" i="2"/>
  <c r="AV251" i="2"/>
  <c r="AV421" i="2"/>
  <c r="AV343" i="2"/>
  <c r="AV147" i="2"/>
  <c r="AV39" i="2"/>
  <c r="AV246" i="2"/>
  <c r="AV625" i="2"/>
  <c r="AV299" i="2"/>
  <c r="AV181" i="2"/>
  <c r="AV493" i="2"/>
  <c r="AV684" i="2"/>
  <c r="AV42" i="2"/>
  <c r="AV564" i="2"/>
  <c r="AV172" i="2"/>
  <c r="AV596" i="2"/>
  <c r="AV436" i="2"/>
  <c r="AV430" i="2"/>
  <c r="AV20" i="2"/>
  <c r="AV318" i="2"/>
  <c r="AV262" i="2"/>
  <c r="AV689" i="2"/>
  <c r="AV86" i="2"/>
  <c r="AV376" i="2"/>
  <c r="AV425" i="2"/>
  <c r="AV411" i="2"/>
  <c r="AV197" i="2"/>
  <c r="AV482" i="2"/>
  <c r="AV209" i="2"/>
  <c r="AV29" i="2"/>
  <c r="AV624" i="2"/>
  <c r="AV243" i="2"/>
  <c r="AV591" i="2"/>
  <c r="AV350" i="2"/>
  <c r="AV390" i="2"/>
  <c r="AV115" i="2"/>
  <c r="AV270" i="2"/>
  <c r="AV245" i="2"/>
  <c r="AV166" i="2"/>
  <c r="AV232" i="2"/>
  <c r="AV88" i="2"/>
  <c r="AV139" i="2"/>
  <c r="AV282" i="2"/>
  <c r="AV289" i="2"/>
  <c r="AV514" i="2"/>
  <c r="AV676" i="2"/>
  <c r="AV657" i="2"/>
  <c r="AV138" i="2"/>
  <c r="AV548" i="2"/>
  <c r="AV612" i="2"/>
  <c r="AV40" i="2"/>
  <c r="AV199" i="2"/>
  <c r="AV348" i="2"/>
  <c r="AV160" i="2"/>
  <c r="AV200" i="2"/>
  <c r="AV599" i="2"/>
  <c r="AV660" i="2"/>
  <c r="AV52" i="2"/>
  <c r="AV242" i="2"/>
  <c r="AV230" i="2"/>
  <c r="AV723" i="2"/>
  <c r="AV627" i="2"/>
  <c r="AV80" i="2"/>
  <c r="AV497" i="2"/>
  <c r="AV546" i="2"/>
  <c r="AV711" i="2"/>
  <c r="AV729" i="2"/>
  <c r="AV122" i="2"/>
  <c r="AV198" i="2"/>
  <c r="AV450" i="2"/>
  <c r="AV556" i="2"/>
  <c r="AV223" i="2"/>
  <c r="AV459" i="2"/>
  <c r="AV616" i="2"/>
  <c r="AV717" i="2"/>
  <c r="AV146" i="2"/>
  <c r="AV196" i="2"/>
  <c r="AV110" i="2"/>
  <c r="AV441" i="2"/>
  <c r="AV698" i="2"/>
  <c r="AV203" i="2"/>
  <c r="AV33" i="2"/>
  <c r="AV388" i="2"/>
  <c r="AV454" i="2"/>
  <c r="AV553" i="2"/>
  <c r="AV578" i="2"/>
  <c r="AV293" i="2"/>
  <c r="AV628" i="2"/>
  <c r="AV486" i="2"/>
  <c r="AV682" i="2"/>
  <c r="AV168" i="2"/>
  <c r="AV428" i="2"/>
  <c r="AV227" i="2"/>
  <c r="AV60" i="2"/>
  <c r="AV75" i="2"/>
  <c r="AV489" i="2"/>
  <c r="AV356" i="2"/>
  <c r="AV71" i="2"/>
  <c r="AV509" i="2"/>
  <c r="AV255" i="2"/>
  <c r="AV368" i="2"/>
  <c r="AV520" i="2"/>
  <c r="AV164" i="2"/>
  <c r="AV373" i="2"/>
  <c r="AV519" i="2"/>
  <c r="AV99" i="2"/>
  <c r="AV24" i="2"/>
  <c r="AV447" i="2"/>
  <c r="AV681" i="2"/>
  <c r="AV607" i="2"/>
  <c r="AV680" i="2"/>
  <c r="AV344" i="2"/>
  <c r="AV89" i="2"/>
  <c r="AV683" i="2"/>
  <c r="AV124" i="2"/>
  <c r="AV675" i="2"/>
  <c r="AV677" i="2"/>
  <c r="AV467" i="2"/>
  <c r="AV432" i="2"/>
  <c r="AV133" i="2"/>
  <c r="AV479" i="2"/>
  <c r="AV340" i="2"/>
  <c r="AV500" i="2"/>
  <c r="AV87" i="2"/>
  <c r="AV144" i="2"/>
  <c r="AV161" i="2"/>
  <c r="AV325" i="2"/>
  <c r="AV84" i="2"/>
  <c r="AV523" i="2"/>
  <c r="AV465" i="2"/>
  <c r="AV667" i="2"/>
  <c r="AV420" i="2"/>
  <c r="AV372" i="2"/>
  <c r="AV435" i="2"/>
  <c r="AV462" i="2"/>
  <c r="AV183" i="2"/>
  <c r="AV26" i="2"/>
  <c r="AV463" i="2"/>
  <c r="AV108" i="2"/>
  <c r="AV404" i="2"/>
  <c r="AV601" i="2"/>
  <c r="AV605" i="2"/>
  <c r="AV218" i="2"/>
  <c r="AV443" i="2"/>
  <c r="AV608" i="2"/>
  <c r="AV182" i="2"/>
  <c r="AV593" i="2"/>
  <c r="AV188" i="2"/>
  <c r="AV367" i="2"/>
  <c r="AV258" i="2"/>
  <c r="AV118" i="2"/>
  <c r="AV502" i="2"/>
  <c r="AV521" i="2"/>
  <c r="AV560" i="2"/>
  <c r="AV434" i="2"/>
  <c r="AV177" i="2"/>
  <c r="AV30" i="2"/>
  <c r="AV12" i="2"/>
  <c r="AV9" i="2"/>
  <c r="AV477" i="2"/>
  <c r="AV369" i="2"/>
  <c r="AV571" i="2"/>
  <c r="AV424" i="2"/>
  <c r="AV148" i="2"/>
  <c r="AV13" i="2"/>
  <c r="AV579" i="2"/>
  <c r="AV72" i="2"/>
  <c r="AV235" i="2"/>
  <c r="AV352" i="2"/>
  <c r="AV600" i="2"/>
  <c r="AV226" i="2"/>
  <c r="AV321" i="2"/>
  <c r="AV582" i="2"/>
  <c r="AV354" i="2"/>
  <c r="AV285" i="2"/>
  <c r="AV189" i="2"/>
  <c r="AV113" i="2"/>
  <c r="AV222" i="2"/>
  <c r="AV552" i="2"/>
  <c r="AV157" i="2"/>
  <c r="AV377" i="2"/>
  <c r="AV408" i="2"/>
  <c r="AV341" i="2"/>
  <c r="AV361" i="2"/>
  <c r="AV73" i="2"/>
  <c r="AV296" i="2"/>
  <c r="AV504" i="2"/>
  <c r="AV691" i="2"/>
  <c r="AV427" i="2"/>
  <c r="AV587" i="2"/>
  <c r="AV58" i="2"/>
  <c r="AV637" i="2"/>
  <c r="AV281" i="2"/>
  <c r="AV715" i="2"/>
  <c r="AV674" i="2"/>
  <c r="AV332" i="2"/>
  <c r="AV317" i="2"/>
  <c r="AV247" i="2"/>
  <c r="AV31" i="2"/>
  <c r="AV96" i="2"/>
  <c r="AV431" i="2"/>
  <c r="AV259" i="2"/>
  <c r="AV516" i="2"/>
  <c r="AV725" i="2"/>
  <c r="AV659" i="2"/>
  <c r="AV468" i="2"/>
  <c r="AV195" i="2"/>
  <c r="AV97" i="2"/>
  <c r="AV23" i="2"/>
  <c r="AV306" i="2"/>
  <c r="AV274" i="2"/>
  <c r="AV290" i="2"/>
  <c r="AV314" i="2"/>
  <c r="AV91" i="2"/>
  <c r="AV491" i="2"/>
  <c r="AV602" i="2"/>
  <c r="AV532" i="2"/>
  <c r="AV620" i="2"/>
  <c r="AV27" i="2"/>
  <c r="AV572" i="2"/>
  <c r="AV190" i="2"/>
  <c r="AV722" i="2"/>
  <c r="AV724" i="2"/>
  <c r="AV562" i="2"/>
  <c r="AV331" i="2"/>
  <c r="AV631" i="2"/>
  <c r="AV4" i="2"/>
  <c r="AV426" i="2"/>
  <c r="AV460" i="2"/>
  <c r="AV132" i="2"/>
  <c r="AV308" i="2"/>
  <c r="AV412" i="2"/>
  <c r="AV705" i="2"/>
  <c r="AV623" i="2"/>
  <c r="AV234" i="2"/>
  <c r="AV647" i="2"/>
  <c r="AV495" i="2"/>
  <c r="AV730" i="2"/>
  <c r="AV406" i="2"/>
  <c r="AV328" i="2"/>
  <c r="AV586" i="2"/>
  <c r="AV697" i="2"/>
  <c r="AV693" i="2"/>
  <c r="AV179" i="2"/>
  <c r="AV219" i="2"/>
  <c r="AV49" i="2"/>
  <c r="AV585" i="2"/>
  <c r="AV41" i="2"/>
  <c r="AV654" i="2"/>
  <c r="AV136" i="2"/>
  <c r="AV82" i="2"/>
  <c r="AV386" i="2"/>
  <c r="AV310" i="2"/>
  <c r="AV644" i="2"/>
  <c r="AV22" i="2"/>
  <c r="AV333" i="2"/>
  <c r="AV503" i="2"/>
  <c r="AV11" i="2"/>
  <c r="AV708" i="2"/>
  <c r="AV267" i="2"/>
  <c r="AV236" i="2"/>
  <c r="AV335" i="2"/>
  <c r="AV613" i="2"/>
  <c r="AV606" i="2"/>
  <c r="AV575" i="2"/>
  <c r="AV366" i="2"/>
  <c r="AV254" i="2"/>
  <c r="AV422" i="2"/>
  <c r="AV158" i="2"/>
  <c r="AV403" i="2"/>
  <c r="AV707" i="2"/>
  <c r="AV364" i="2"/>
  <c r="AV276" i="2"/>
  <c r="AV429" i="2"/>
  <c r="AV355" i="2"/>
  <c r="AV152" i="2"/>
  <c r="AV174" i="2"/>
  <c r="AV205" i="2"/>
  <c r="AV653" i="2"/>
  <c r="AV16" i="2"/>
  <c r="AV378" i="2"/>
  <c r="AV208" i="2"/>
  <c r="AV107" i="2"/>
  <c r="AV658" i="2"/>
  <c r="AV492" i="2"/>
  <c r="AV50" i="2"/>
  <c r="AV90" i="2"/>
  <c r="AV61" i="2"/>
  <c r="AV617" i="2"/>
  <c r="AV577" i="2"/>
  <c r="AV28" i="2"/>
  <c r="AV543" i="2"/>
  <c r="AV260" i="2"/>
  <c r="AV94" i="2"/>
  <c r="AV458" i="2"/>
  <c r="AV466" i="2"/>
  <c r="AV330" i="2"/>
  <c r="AV665" i="2"/>
  <c r="AV480" i="2"/>
  <c r="AV451" i="2"/>
  <c r="AV85" i="2"/>
  <c r="AV165" i="2"/>
  <c r="AV175" i="2"/>
  <c r="AV141" i="2"/>
  <c r="AV510" i="2"/>
  <c r="AV167" i="2"/>
  <c r="AV374" i="2"/>
  <c r="AV295" i="2"/>
  <c r="AV278" i="2"/>
  <c r="AV93" i="2"/>
  <c r="AV439" i="2"/>
  <c r="AV228" i="2"/>
  <c r="AV131" i="2"/>
  <c r="AV123" i="2"/>
  <c r="AV253" i="2"/>
  <c r="AV210" i="2"/>
  <c r="AV563" i="2"/>
  <c r="AV275" i="2"/>
  <c r="AV102" i="2"/>
  <c r="AV713" i="2"/>
  <c r="AV48" i="2"/>
  <c r="AV297" i="2"/>
  <c r="AV391" i="2"/>
  <c r="AV639" i="2"/>
  <c r="AV114" i="2"/>
  <c r="AV635" i="2"/>
  <c r="AV301" i="2"/>
  <c r="AV76" i="2"/>
  <c r="AV580" i="2"/>
  <c r="AV634" i="2"/>
  <c r="AV129" i="2"/>
  <c r="AV610" i="2"/>
  <c r="AV173" i="2"/>
  <c r="AV701" i="2"/>
  <c r="AV220" i="2"/>
  <c r="AV398" i="2"/>
  <c r="AV327" i="2"/>
  <c r="AV417" i="2"/>
  <c r="AV690" i="2"/>
  <c r="AV679" i="2"/>
  <c r="AV8" i="2"/>
  <c r="AV603" i="2"/>
  <c r="AV104" i="2"/>
  <c r="AV169" i="2"/>
  <c r="AV694" i="2"/>
  <c r="AV221" i="2"/>
  <c r="AV706" i="2"/>
  <c r="AV272" i="2"/>
  <c r="AV137" i="2"/>
  <c r="AV550" i="2"/>
  <c r="AV375" i="2"/>
  <c r="AV640" i="2"/>
  <c r="AV79" i="2"/>
  <c r="AV363" i="2"/>
  <c r="AV268" i="2"/>
  <c r="AV176" i="2"/>
  <c r="AV565" i="2"/>
  <c r="AV119" i="2"/>
  <c r="AV673" i="2"/>
  <c r="AV382" i="2"/>
  <c r="AV112" i="2"/>
  <c r="AV294" i="2"/>
  <c r="AV150" i="2"/>
  <c r="AV269" i="2"/>
  <c r="AV619" i="2"/>
  <c r="AV264" i="2"/>
  <c r="AV63" i="2"/>
  <c r="AV455" i="2"/>
  <c r="AV622" i="2"/>
  <c r="AV445" i="2"/>
  <c r="AV731" i="2"/>
  <c r="AV598" i="2"/>
  <c r="AV286" i="2"/>
  <c r="AV311" i="2"/>
  <c r="AV433" i="2"/>
  <c r="AV316" i="2"/>
  <c r="AV494" i="2"/>
  <c r="AV626" i="2"/>
  <c r="AV686" i="2"/>
  <c r="AV527" i="2"/>
  <c r="AV288" i="2"/>
  <c r="AV419" i="2"/>
  <c r="AV215" i="2"/>
  <c r="AV573" i="2"/>
  <c r="AV248" i="2"/>
  <c r="AV472" i="2"/>
  <c r="AV727" i="2"/>
  <c r="AV120" i="2"/>
  <c r="AV45" i="2"/>
  <c r="AV389" i="2"/>
  <c r="AV214" i="2"/>
  <c r="AV505" i="2"/>
  <c r="AV485" i="2"/>
  <c r="AV291" i="2"/>
  <c r="AV359" i="2"/>
  <c r="AV365" i="2"/>
  <c r="AV3" i="2"/>
  <c r="AV103" i="2"/>
  <c r="AV456" i="2"/>
  <c r="AV558" i="2"/>
  <c r="AV554" i="2"/>
  <c r="AV349" i="2"/>
  <c r="AV19" i="2"/>
  <c r="AV127" i="2"/>
  <c r="AV589" i="2"/>
  <c r="AV92" i="2"/>
  <c r="AV525" i="2"/>
  <c r="AV237" i="2"/>
  <c r="AV597" i="2"/>
  <c r="AV59" i="2"/>
  <c r="AV266" i="2"/>
  <c r="AV699" i="2"/>
  <c r="AV100" i="2"/>
  <c r="AV326" i="2"/>
  <c r="AV452" i="2"/>
  <c r="AV457" i="2"/>
  <c r="AV506" i="2"/>
  <c r="AV513" i="2"/>
  <c r="AV143" i="2"/>
  <c r="AV126" i="2"/>
  <c r="AV475" i="2"/>
  <c r="AV530" i="2"/>
  <c r="AV334" i="2"/>
  <c r="AV238" i="2"/>
  <c r="AV101" i="2"/>
  <c r="AV224" i="2"/>
  <c r="AV256" i="2"/>
  <c r="AV650" i="2"/>
  <c r="AV533" i="2"/>
  <c r="AV692" i="2"/>
  <c r="AV529" i="2"/>
  <c r="AV191" i="2"/>
  <c r="AV670" i="2"/>
  <c r="AV646" i="2"/>
  <c r="AV151" i="2"/>
  <c r="AV397" i="2"/>
  <c r="AV678" i="2"/>
  <c r="AV488" i="2"/>
  <c r="AV669" i="2"/>
  <c r="AV292" i="2"/>
  <c r="AV322" i="2"/>
  <c r="AV499" i="2"/>
  <c r="AV57" i="2"/>
  <c r="AV604" i="2"/>
  <c r="AV567" i="2"/>
  <c r="AV536" i="2"/>
  <c r="AV207" i="2"/>
  <c r="AV62" i="2"/>
  <c r="AV206" i="2"/>
  <c r="AV547" i="2"/>
  <c r="AV642" i="2"/>
  <c r="AV320" i="2"/>
  <c r="AV709" i="2"/>
  <c r="AV551" i="2"/>
  <c r="AV324" i="2"/>
  <c r="AV545" i="2"/>
  <c r="AV68" i="2"/>
  <c r="AV121" i="2"/>
  <c r="AV666" i="2"/>
  <c r="AV595" i="2"/>
  <c r="AV56" i="2"/>
  <c r="AV566" i="2"/>
  <c r="AV526" i="2"/>
  <c r="AV413" i="2"/>
  <c r="AV233" i="2"/>
  <c r="AV541" i="2"/>
  <c r="AV70" i="2"/>
  <c r="AV329" i="2"/>
  <c r="AV668" i="2"/>
  <c r="AV471" i="2"/>
  <c r="AV140" i="2"/>
  <c r="AV346" i="2"/>
  <c r="AV67" i="2"/>
  <c r="AV186" i="2"/>
  <c r="AV528" i="2"/>
  <c r="AV716" i="2"/>
  <c r="AV192" i="2"/>
  <c r="AV476" i="2"/>
  <c r="AV284" i="2"/>
  <c r="AV162" i="2"/>
  <c r="AV6" i="2"/>
  <c r="AV402" i="2"/>
  <c r="AV611" i="2"/>
  <c r="AV145" i="2"/>
  <c r="AV688" i="2"/>
  <c r="AV442" i="2"/>
  <c r="AV38" i="2"/>
  <c r="AV672" i="2"/>
  <c r="AV652" i="2"/>
  <c r="AV380" i="2"/>
  <c r="AV35" i="2"/>
  <c r="AV15" i="2"/>
  <c r="AV496" i="2"/>
  <c r="AV632" i="2"/>
  <c r="AV633" i="2"/>
  <c r="AV302" i="2"/>
  <c r="AV583" i="2"/>
  <c r="AV461" i="2"/>
  <c r="AV542" i="2"/>
  <c r="AV252" i="2"/>
  <c r="AV69" i="2"/>
  <c r="AV323" i="2"/>
  <c r="AV304" i="2"/>
  <c r="AV638" i="2"/>
  <c r="AV522" i="2"/>
  <c r="AV277" i="2"/>
  <c r="AV648" i="2"/>
  <c r="AV187" i="2"/>
  <c r="AV212" i="2"/>
  <c r="AV538" i="2"/>
  <c r="AV473" i="2"/>
  <c r="AV353" i="2"/>
  <c r="AV423" i="2"/>
  <c r="AV643" i="2"/>
  <c r="AV185" i="2"/>
  <c r="AV400" i="2"/>
  <c r="AV337" i="2"/>
  <c r="AV581" i="2"/>
  <c r="AV478" i="2"/>
  <c r="AV415" i="2"/>
  <c r="AV211" i="2"/>
  <c r="AV371" i="2"/>
  <c r="AV464" i="2"/>
  <c r="AV105" i="2"/>
  <c r="AV559" i="2"/>
  <c r="AV544" i="2"/>
  <c r="AV636" i="2"/>
  <c r="AV46" i="2"/>
  <c r="AV287" i="2"/>
  <c r="AV470" i="2"/>
  <c r="AV204" i="2"/>
  <c r="AV81" i="2"/>
  <c r="AV394" i="2"/>
  <c r="AV135" i="2"/>
  <c r="AV484" i="2"/>
  <c r="AV508" i="2"/>
  <c r="AV14" i="2"/>
  <c r="AV358" i="2"/>
  <c r="AV609" i="2"/>
  <c r="AV130" i="2"/>
  <c r="AV257" i="2"/>
  <c r="AV614" i="2"/>
  <c r="AV381" i="2"/>
  <c r="AV718" i="2"/>
  <c r="AV134" i="2"/>
  <c r="AV21" i="2"/>
  <c r="AV685" i="2"/>
  <c r="AV687" i="2"/>
  <c r="AV728" i="2"/>
  <c r="AV336" i="2"/>
  <c r="AV225" i="2"/>
  <c r="AV712" i="2"/>
  <c r="AV517" i="2"/>
  <c r="AV618" i="2"/>
  <c r="AV32" i="2"/>
  <c r="AV171" i="2"/>
  <c r="AV43" i="2"/>
  <c r="AV399" i="2"/>
  <c r="AV283" i="2"/>
  <c r="AV339" i="2"/>
  <c r="AV594" i="2"/>
  <c r="AV7" i="2"/>
  <c r="AV437" i="2"/>
  <c r="AV77" i="2"/>
  <c r="AV74" i="2"/>
  <c r="AV469" i="2"/>
  <c r="AV481" i="2"/>
  <c r="AV273" i="2"/>
  <c r="AV555" i="2"/>
  <c r="AV651" i="2"/>
  <c r="AV217" i="2"/>
  <c r="AV385" i="2"/>
  <c r="AV656" i="2"/>
  <c r="AV106" i="2"/>
  <c r="AV570" i="2"/>
  <c r="AV249" i="2"/>
  <c r="AV193" i="2"/>
  <c r="AV319" i="2"/>
  <c r="AV342" i="2"/>
  <c r="AV55" i="2"/>
  <c r="AV446" i="2"/>
  <c r="AV592" i="2"/>
  <c r="AV362" i="2"/>
  <c r="AV490" i="2"/>
  <c r="AV163" i="2"/>
  <c r="AV661" i="2"/>
  <c r="AV98" i="2"/>
  <c r="AV370" i="2"/>
  <c r="AV17" i="2"/>
  <c r="AV700" i="2"/>
  <c r="AV645" i="2"/>
  <c r="AV239" i="2"/>
  <c r="AV64" i="2"/>
  <c r="AV78" i="2"/>
  <c r="AV37" i="2"/>
  <c r="AV405" i="2"/>
  <c r="AV83" i="2"/>
  <c r="AV54" i="2"/>
  <c r="AV453" i="2"/>
  <c r="AV216" i="2"/>
  <c r="AV440" i="2"/>
  <c r="AV47" i="2"/>
  <c r="AV396" i="2"/>
  <c r="AV250" i="2"/>
  <c r="AV549" i="2"/>
  <c r="AV418" i="2"/>
  <c r="AV65" i="2"/>
  <c r="AV2" i="2"/>
  <c r="AV662" i="2"/>
  <c r="AV156" i="2"/>
  <c r="AV590" i="2"/>
  <c r="AV410" i="2"/>
  <c r="AV213" i="2"/>
  <c r="AV298" i="2"/>
  <c r="AV515" i="2"/>
  <c r="AV569" i="2"/>
  <c r="AV95" i="2"/>
  <c r="AV201" i="2"/>
  <c r="AV313" i="2"/>
  <c r="AV649" i="2"/>
  <c r="AV231" i="2"/>
  <c r="AV384" i="2"/>
  <c r="AV671" i="2"/>
  <c r="AV194" i="2"/>
  <c r="AV395" i="2"/>
  <c r="AV487" i="2"/>
  <c r="AV393" i="2"/>
  <c r="AV53" i="2"/>
  <c r="AV125" i="2"/>
  <c r="AV695" i="2"/>
  <c r="AV664" i="2"/>
  <c r="AV568" i="2"/>
  <c r="AV498" i="2"/>
  <c r="AV512" i="2"/>
  <c r="AV263" i="2"/>
  <c r="AV726" i="2"/>
  <c r="AV229" i="2"/>
  <c r="AV540" i="2"/>
  <c r="AV641" i="2"/>
  <c r="AV719" i="2"/>
  <c r="AV18" i="2"/>
  <c r="AV154" i="2"/>
  <c r="AV524" i="2"/>
  <c r="AV51" i="2"/>
  <c r="AV36" i="2"/>
  <c r="AV539" i="2"/>
  <c r="AV409" i="2"/>
  <c r="AV66" i="2"/>
  <c r="AV159" i="2"/>
  <c r="AV155" i="2"/>
  <c r="AV109" i="2"/>
  <c r="AV241" i="2"/>
  <c r="AV111" i="2"/>
  <c r="AV534" i="2"/>
  <c r="AV511" i="2"/>
  <c r="AV271" i="2"/>
  <c r="AV703" i="2"/>
  <c r="X39" i="3" l="1"/>
  <c r="X31" i="3"/>
  <c r="Z111" i="3"/>
  <c r="Z100" i="3"/>
  <c r="Z96" i="3"/>
  <c r="X58" i="3"/>
  <c r="X118" i="3"/>
  <c r="X38" i="3"/>
  <c r="X67" i="3"/>
  <c r="Z94" i="3"/>
  <c r="X93" i="3"/>
  <c r="X29" i="3"/>
  <c r="X80" i="3"/>
  <c r="Z121" i="3"/>
  <c r="X50" i="3"/>
  <c r="X109" i="3"/>
  <c r="Z105" i="3"/>
  <c r="X77" i="3"/>
  <c r="X4" i="3"/>
  <c r="Z33" i="3"/>
  <c r="X47" i="3"/>
  <c r="Z31" i="3"/>
  <c r="Z60" i="3"/>
  <c r="X99" i="3"/>
  <c r="X34" i="3"/>
  <c r="X104" i="3"/>
  <c r="X100" i="3"/>
  <c r="Z79" i="3"/>
  <c r="X14" i="3"/>
  <c r="X43" i="3"/>
  <c r="Z50" i="3"/>
  <c r="X91" i="3"/>
  <c r="Z88" i="3"/>
  <c r="X101" i="3"/>
  <c r="X59" i="3"/>
  <c r="Z119" i="3"/>
  <c r="Z42" i="3"/>
  <c r="X89" i="3"/>
  <c r="Z52" i="3"/>
  <c r="X98" i="3"/>
  <c r="X97" i="3"/>
  <c r="Z36" i="3"/>
  <c r="Z91" i="3"/>
  <c r="X42" i="3"/>
  <c r="Z40" i="3"/>
  <c r="X63" i="3"/>
  <c r="Z107" i="3"/>
  <c r="X48" i="3"/>
  <c r="Z44" i="3"/>
  <c r="Z69" i="3"/>
  <c r="Z110" i="3"/>
  <c r="Z75" i="3"/>
  <c r="X107" i="3"/>
  <c r="X22" i="3"/>
  <c r="Z14" i="3"/>
  <c r="X19" i="3"/>
  <c r="X23" i="3"/>
  <c r="Z54" i="3"/>
  <c r="X69" i="3"/>
  <c r="X65" i="3"/>
  <c r="Z76" i="3"/>
  <c r="Z81" i="3"/>
  <c r="Z84" i="3"/>
  <c r="Z64" i="3"/>
  <c r="Z62" i="3"/>
  <c r="X11" i="3"/>
  <c r="Z37" i="3"/>
  <c r="X61" i="3"/>
  <c r="Z7" i="3"/>
  <c r="Z6" i="3"/>
  <c r="Z67" i="3"/>
  <c r="X51" i="3"/>
  <c r="Z99" i="3"/>
  <c r="X53" i="3"/>
  <c r="X92" i="3"/>
  <c r="X10" i="3"/>
  <c r="Z16" i="3"/>
  <c r="X56" i="3"/>
  <c r="X87" i="3"/>
  <c r="Z17" i="3"/>
  <c r="Z98" i="3"/>
  <c r="X75" i="3"/>
  <c r="Z83" i="3"/>
  <c r="Z122" i="3"/>
  <c r="X60" i="3"/>
  <c r="X35" i="3"/>
  <c r="X21" i="3"/>
  <c r="X102" i="3"/>
  <c r="X113" i="3"/>
  <c r="X121" i="3"/>
  <c r="X74" i="3"/>
  <c r="X15" i="3"/>
  <c r="Z101" i="3"/>
  <c r="Z95" i="3"/>
  <c r="Z89" i="3"/>
  <c r="X46" i="3"/>
  <c r="Z35" i="3"/>
  <c r="Z70" i="3"/>
  <c r="X112" i="3"/>
  <c r="Z114" i="3"/>
  <c r="Z72" i="3"/>
  <c r="X108" i="3"/>
  <c r="X41" i="3"/>
  <c r="Z38" i="3"/>
  <c r="X106" i="3"/>
  <c r="Z53" i="3"/>
  <c r="Z24" i="3"/>
  <c r="Z97" i="3"/>
  <c r="X49" i="3"/>
  <c r="Z28" i="3"/>
  <c r="Z106" i="3"/>
  <c r="X116" i="3"/>
  <c r="X76" i="3"/>
  <c r="X72" i="3"/>
  <c r="X6" i="3"/>
  <c r="X24" i="3"/>
  <c r="X9" i="3"/>
  <c r="X27" i="3"/>
  <c r="X62" i="3"/>
  <c r="Z120" i="3"/>
  <c r="Z49" i="3"/>
  <c r="Z74" i="3"/>
  <c r="Z63" i="3"/>
  <c r="X78" i="3"/>
  <c r="X55" i="3"/>
  <c r="Z43" i="3"/>
  <c r="Z104" i="3"/>
  <c r="Z113" i="3"/>
  <c r="X44" i="3"/>
  <c r="X18" i="3"/>
  <c r="X90" i="3"/>
  <c r="X123" i="3"/>
  <c r="Z65" i="3"/>
  <c r="X122" i="3"/>
  <c r="X28" i="3"/>
  <c r="Z19" i="3"/>
  <c r="Z118" i="3"/>
  <c r="X73" i="3"/>
  <c r="X111" i="3"/>
  <c r="Z66" i="3"/>
  <c r="X94" i="3"/>
  <c r="X95" i="3"/>
  <c r="X17" i="3"/>
  <c r="X115" i="3"/>
  <c r="Z123" i="3"/>
  <c r="X64" i="3"/>
  <c r="X83" i="3"/>
  <c r="X13" i="3"/>
  <c r="Z34" i="3"/>
  <c r="X2" i="3"/>
  <c r="X105" i="3"/>
  <c r="Z92" i="3"/>
  <c r="Z109" i="3"/>
  <c r="Z51" i="3"/>
  <c r="Z82" i="3"/>
  <c r="Z45" i="3"/>
  <c r="Z8" i="3"/>
  <c r="X68" i="3"/>
  <c r="Z58" i="3"/>
  <c r="X86" i="3"/>
  <c r="Z59" i="3"/>
  <c r="Z26" i="3"/>
  <c r="Z55" i="3"/>
  <c r="Z87" i="3"/>
  <c r="Z29" i="3"/>
  <c r="Z56" i="3"/>
  <c r="Z13" i="3"/>
  <c r="X5" i="3"/>
  <c r="Z39" i="3"/>
  <c r="X20" i="3"/>
  <c r="X32" i="3"/>
  <c r="X40" i="3"/>
  <c r="Z18" i="3"/>
  <c r="Z80" i="3"/>
  <c r="X36" i="3"/>
  <c r="Z116" i="3"/>
  <c r="Z21" i="3"/>
  <c r="Z3" i="3"/>
  <c r="Z11" i="3"/>
  <c r="X70" i="3"/>
  <c r="Z90" i="3"/>
  <c r="X3" i="3"/>
  <c r="X82" i="3"/>
  <c r="Z22" i="3"/>
  <c r="X26" i="3"/>
  <c r="Z117" i="3"/>
  <c r="X12" i="3"/>
  <c r="Z61" i="3"/>
  <c r="X66" i="3"/>
  <c r="X54" i="3"/>
  <c r="X57" i="3"/>
  <c r="X110" i="3"/>
  <c r="Z27" i="3"/>
  <c r="Z78" i="3"/>
  <c r="X84" i="3"/>
  <c r="X81" i="3"/>
  <c r="X71" i="3"/>
  <c r="Z20" i="3"/>
  <c r="X79" i="3"/>
  <c r="Z85" i="3"/>
  <c r="X52" i="3"/>
  <c r="Z48" i="3"/>
  <c r="X103" i="3"/>
  <c r="Z71" i="3"/>
  <c r="Z46" i="3"/>
  <c r="X8" i="3"/>
  <c r="Z9" i="3"/>
  <c r="X37" i="3"/>
  <c r="X120" i="3"/>
  <c r="Z32" i="3"/>
  <c r="Z4" i="3"/>
  <c r="Z108" i="3"/>
  <c r="X117" i="3"/>
  <c r="Z30" i="3"/>
  <c r="X88" i="3"/>
  <c r="Z10" i="3"/>
  <c r="X114" i="3"/>
  <c r="Z77" i="3"/>
  <c r="X30" i="3"/>
  <c r="X96" i="3"/>
  <c r="Z115" i="3"/>
  <c r="Z73" i="3"/>
  <c r="X33" i="3"/>
  <c r="Z47" i="3"/>
  <c r="X7" i="3"/>
  <c r="Z112" i="3"/>
  <c r="X25" i="3"/>
  <c r="Z12" i="3"/>
  <c r="X45" i="3"/>
  <c r="Z5" i="3"/>
  <c r="Z25" i="3"/>
  <c r="Z68" i="3"/>
  <c r="Z86" i="3"/>
  <c r="X16" i="3"/>
  <c r="Z102" i="3"/>
  <c r="X85" i="3"/>
  <c r="X119" i="3"/>
  <c r="Z2" i="3"/>
  <c r="Z57" i="3"/>
  <c r="Z15" i="3"/>
  <c r="Z23" i="3"/>
  <c r="Z93" i="3"/>
  <c r="Z41" i="3"/>
  <c r="Z103" i="3"/>
</calcChain>
</file>

<file path=xl/sharedStrings.xml><?xml version="1.0" encoding="utf-8"?>
<sst xmlns="http://schemas.openxmlformats.org/spreadsheetml/2006/main" count="10500" uniqueCount="3205">
  <si>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</si>
  <si>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</si>
  <si>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</si>
  <si>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</si>
  <si>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</si>
  <si>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</si>
  <si>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</si>
  <si>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</si>
  <si>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</si>
  <si>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</si>
  <si>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</si>
  <si>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</si>
  <si>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</si>
  <si>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</si>
  <si>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</si>
  <si>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</si>
  <si>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</si>
  <si>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</si>
  <si>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</si>
  <si>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</si>
  <si>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</si>
  <si>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</si>
  <si>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</si>
  <si>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</si>
  <si>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</si>
  <si>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</si>
  <si>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</si>
  <si>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</si>
  <si>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</si>
  <si>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</si>
  <si>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</si>
  <si>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</si>
  <si>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</si>
  <si>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</si>
  <si>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</si>
  <si>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</si>
  <si>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</si>
  <si>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</si>
  <si>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</si>
  <si>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</si>
  <si>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</si>
  <si>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</si>
  <si>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</si>
  <si>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</si>
  <si>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</si>
  <si>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</si>
  <si>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</si>
  <si>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</si>
  <si>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</si>
  <si>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</si>
  <si>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</si>
  <si>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</si>
  <si>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</si>
  <si>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</si>
  <si>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</si>
  <si>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</si>
  <si>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</si>
  <si>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</si>
  <si>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</si>
  <si>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</si>
  <si>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</si>
  <si>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Mahindra and Mahindra Ltd</t>
  </si>
  <si>
    <t>M&amp;M</t>
  </si>
  <si>
    <t>Kotak Mahindra Bank Ltd</t>
  </si>
  <si>
    <t>KOTAKBANK</t>
  </si>
  <si>
    <t>Oil and Natural Gas Corporation Ltd</t>
  </si>
  <si>
    <t>ONGC</t>
  </si>
  <si>
    <t>Oil &amp; Gas - Exploration &amp; Production</t>
  </si>
  <si>
    <t>Axis Bank Ltd</t>
  </si>
  <si>
    <t>AXISBANK</t>
  </si>
  <si>
    <t>Adani Enterprises Ltd</t>
  </si>
  <si>
    <t>ADANIENT</t>
  </si>
  <si>
    <t>Commodities Trading</t>
  </si>
  <si>
    <t>Tata Motors Ltd</t>
  </si>
  <si>
    <t>TATAMOTORS</t>
  </si>
  <si>
    <t>Bajaj Auto Ltd</t>
  </si>
  <si>
    <t>BAJAJ-AUTO</t>
  </si>
  <si>
    <t>Two Wheelers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</si>
  <si>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</si>
  <si>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</si>
  <si>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</si>
  <si>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</si>
  <si>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</si>
  <si>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</si>
  <si>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</si>
  <si>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</si>
  <si>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</si>
  <si>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</si>
  <si>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</si>
  <si>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</si>
  <si>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Coal India Ltd</t>
  </si>
  <si>
    <t>COALINDIA</t>
  </si>
  <si>
    <t>Mining - Coal</t>
  </si>
  <si>
    <t>Bajaj Finserv Ltd</t>
  </si>
  <si>
    <t>BAJAJFINSV</t>
  </si>
  <si>
    <t>Avenue Supermarts Ltd</t>
  </si>
  <si>
    <t>DMART</t>
  </si>
  <si>
    <t>Retail - Department Stores</t>
  </si>
  <si>
    <t>Hindustan Aeronautics Ltd</t>
  </si>
  <si>
    <t>HAL</t>
  </si>
  <si>
    <t>Aerospace &amp; Defense Equipments</t>
  </si>
  <si>
    <t>Trent Ltd</t>
  </si>
  <si>
    <t>TRENT</t>
  </si>
  <si>
    <t>Retail - Apparel</t>
  </si>
  <si>
    <t>Asian Paints Ltd</t>
  </si>
  <si>
    <t>ASIANPAINT</t>
  </si>
  <si>
    <t>Paints</t>
  </si>
  <si>
    <t>Adani Green Energy Ltd</t>
  </si>
  <si>
    <t>ADANIGREEN</t>
  </si>
  <si>
    <t>Renewable Energy</t>
  </si>
  <si>
    <t>Wipro Ltd</t>
  </si>
  <si>
    <t>WIPRO</t>
  </si>
  <si>
    <t>Siemens Ltd</t>
  </si>
  <si>
    <t>SIEMENS</t>
  </si>
  <si>
    <t>Conglomerates</t>
  </si>
  <si>
    <t>Adani Power Ltd</t>
  </si>
  <si>
    <t>ADANIPOWER</t>
  </si>
  <si>
    <t>JSW Steel Ltd</t>
  </si>
  <si>
    <t>JSWSTEEL</t>
  </si>
  <si>
    <t>Iron &amp; Steel</t>
  </si>
  <si>
    <t>Nestle India Ltd</t>
  </si>
  <si>
    <t>NESTLEIND</t>
  </si>
  <si>
    <t>FMCG - Foods</t>
  </si>
  <si>
    <t>Zomato Ltd</t>
  </si>
  <si>
    <t>ZOMATO</t>
  </si>
  <si>
    <t>Online Services</t>
  </si>
  <si>
    <t>Indian Oil Corporation Ltd</t>
  </si>
  <si>
    <t>IOC</t>
  </si>
  <si>
    <t>Jio Financial Services Ltd</t>
  </si>
  <si>
    <t>JIOFIN</t>
  </si>
  <si>
    <t>Hindustan Zinc Ltd</t>
  </si>
  <si>
    <t>HINDZINC</t>
  </si>
  <si>
    <t>Mining - Diversified</t>
  </si>
  <si>
    <t>DLF Ltd</t>
  </si>
  <si>
    <t>DLF</t>
  </si>
  <si>
    <t>Real Estate</t>
  </si>
  <si>
    <t>Bharat Electronics Ltd</t>
  </si>
  <si>
    <t>BEL</t>
  </si>
  <si>
    <t>Electronic Equipments</t>
  </si>
  <si>
    <t>Tata Steel Ltd</t>
  </si>
  <si>
    <t>TATASTEEL</t>
  </si>
  <si>
    <t>Indian Railway Finance Corp Ltd</t>
  </si>
  <si>
    <t>IRFC</t>
  </si>
  <si>
    <t>Specialized Finance</t>
  </si>
  <si>
    <t>Vedanta Ltd</t>
  </si>
  <si>
    <t>VEDL</t>
  </si>
  <si>
    <t>Metals - Diversified</t>
  </si>
  <si>
    <t>Varun Beverages Ltd</t>
  </si>
  <si>
    <t>VBL</t>
  </si>
  <si>
    <t>Soft Drinks</t>
  </si>
  <si>
    <t>LTIMindtree Ltd</t>
  </si>
  <si>
    <t>LTIM</t>
  </si>
  <si>
    <t>Grasim Industries Ltd</t>
  </si>
  <si>
    <t>GRASIM</t>
  </si>
  <si>
    <t>Interglobe Aviation Ltd</t>
  </si>
  <si>
    <t>INDIGO</t>
  </si>
  <si>
    <t>Airlines</t>
  </si>
  <si>
    <t>ABB India Ltd</t>
  </si>
  <si>
    <t>ABB</t>
  </si>
  <si>
    <t>Heavy Electrical Equipments</t>
  </si>
  <si>
    <t>SBI Life Insurance Company Ltd</t>
  </si>
  <si>
    <t>SBILIFE</t>
  </si>
  <si>
    <t>Hindalco Industries Ltd</t>
  </si>
  <si>
    <t>HINDALCO</t>
  </si>
  <si>
    <t>Metals - Aluminium</t>
  </si>
  <si>
    <t>Divi's Laboratories Ltd</t>
  </si>
  <si>
    <t>DIVISLAB</t>
  </si>
  <si>
    <t>Labs &amp; Life Sciences Services</t>
  </si>
  <si>
    <t>Tech Mahindra Ltd</t>
  </si>
  <si>
    <t>TECHM</t>
  </si>
  <si>
    <t>Pidilite Industries Ltd</t>
  </si>
  <si>
    <t>PIDILITIND</t>
  </si>
  <si>
    <t>Diversified Chemicals</t>
  </si>
  <si>
    <t>HDFC Life Insurance Company Ltd</t>
  </si>
  <si>
    <t>HDFCLIFE</t>
  </si>
  <si>
    <t>Power Finance Corporation Ltd</t>
  </si>
  <si>
    <t>PFC</t>
  </si>
  <si>
    <t>Gail (India) Ltd</t>
  </si>
  <si>
    <t>GAIL</t>
  </si>
  <si>
    <t>Gas Distribution</t>
  </si>
  <si>
    <t>Samvardhana Motherson International Ltd</t>
  </si>
  <si>
    <t>MOTHERSON</t>
  </si>
  <si>
    <t>Auto Parts</t>
  </si>
  <si>
    <t>Tata Power Company Ltd</t>
  </si>
  <si>
    <t>TATAPOWER</t>
  </si>
  <si>
    <t>Bharat Petroleum Corporation Ltd</t>
  </si>
  <si>
    <t>BPCL</t>
  </si>
  <si>
    <t>Ambuja Cements Ltd</t>
  </si>
  <si>
    <t>AMBUJACEM</t>
  </si>
  <si>
    <t>Britannia Industries Ltd</t>
  </si>
  <si>
    <t>BRITANNIA</t>
  </si>
  <si>
    <t>REC Limited</t>
  </si>
  <si>
    <t>RECLTD</t>
  </si>
  <si>
    <t>Godrej Consumer Products Ltd</t>
  </si>
  <si>
    <t>GODREJCP</t>
  </si>
  <si>
    <t>FMCG - Personal Products</t>
  </si>
  <si>
    <t>TVS Motor Company Ltd</t>
  </si>
  <si>
    <t>TVSMOTOR</t>
  </si>
  <si>
    <t>CG Power and Industrial Solutions Ltd</t>
  </si>
  <si>
    <t>CGPOWER</t>
  </si>
  <si>
    <t>Eicher Motors Ltd</t>
  </si>
  <si>
    <t>EICHERMOT</t>
  </si>
  <si>
    <t>Trucks &amp; Buses</t>
  </si>
  <si>
    <t>Cipla Ltd</t>
  </si>
  <si>
    <t>CIPLA</t>
  </si>
  <si>
    <t>Cholamandalam Investment and Finance Company Ltd</t>
  </si>
  <si>
    <t>CHOLAFIN</t>
  </si>
  <si>
    <t>Bajaj Housing Finance Ltd</t>
  </si>
  <si>
    <t>BAJAJHFL</t>
  </si>
  <si>
    <t>Shriram Finance Ltd</t>
  </si>
  <si>
    <t>SHRIRAMFIN</t>
  </si>
  <si>
    <t>Bank of Baroda Ltd</t>
  </si>
  <si>
    <t>BANKBARODA</t>
  </si>
  <si>
    <t>JSW Energy Ltd</t>
  </si>
  <si>
    <t>JSWENERGY</t>
  </si>
  <si>
    <t>Havells India Ltd</t>
  </si>
  <si>
    <t>HAVELLS</t>
  </si>
  <si>
    <t>Electrical Components &amp; Equipments</t>
  </si>
  <si>
    <t>Bajaj Holdings and Investment Ltd</t>
  </si>
  <si>
    <t>BAJAJHLDNG</t>
  </si>
  <si>
    <t>Asset Management</t>
  </si>
  <si>
    <t>Punjab National Bank</t>
  </si>
  <si>
    <t>PNB</t>
  </si>
  <si>
    <t>Torrent Pharmaceuticals Ltd</t>
  </si>
  <si>
    <t>TORNTPHARM</t>
  </si>
  <si>
    <t>Adani Energy Solutions Ltd</t>
  </si>
  <si>
    <t>ADANIENSOL</t>
  </si>
  <si>
    <t>Power Infrastructure</t>
  </si>
  <si>
    <t>Macrotech Developers Ltd</t>
  </si>
  <si>
    <t>LODHA</t>
  </si>
  <si>
    <t>Bosch Ltd</t>
  </si>
  <si>
    <t>BOSCHLTD</t>
  </si>
  <si>
    <t>Polycab India Ltd</t>
  </si>
  <si>
    <t>POLYCAB</t>
  </si>
  <si>
    <t>Mankind Pharma Ltd</t>
  </si>
  <si>
    <t>MANKIND</t>
  </si>
  <si>
    <t>United Spirits Ltd</t>
  </si>
  <si>
    <t>UNITDSPR</t>
  </si>
  <si>
    <t>Alcoholic Beverages</t>
  </si>
  <si>
    <t>Tata Consumer Products Ltd</t>
  </si>
  <si>
    <t>TATACONSUM</t>
  </si>
  <si>
    <t>Tea &amp; Coffee</t>
  </si>
  <si>
    <t>Dr Reddy's Laboratories Ltd</t>
  </si>
  <si>
    <t>DRREDDY</t>
  </si>
  <si>
    <t>Hero MotoCorp Ltd</t>
  </si>
  <si>
    <t>HEROMOTOCO</t>
  </si>
  <si>
    <t>Info Edge (India) Ltd</t>
  </si>
  <si>
    <t>NAUKRI</t>
  </si>
  <si>
    <t>ICICI Prudential Life Insurance Company Ltd</t>
  </si>
  <si>
    <t>ICICIPRULI</t>
  </si>
  <si>
    <t>Zydus Lifesciences Ltd</t>
  </si>
  <si>
    <t>ZYDUSLIFE</t>
  </si>
  <si>
    <t>Indusind Bank Ltd</t>
  </si>
  <si>
    <t>INDUSINDBK</t>
  </si>
  <si>
    <t>Indian Overseas Bank</t>
  </si>
  <si>
    <t>IOB</t>
  </si>
  <si>
    <t>Solar Industries India Ltd</t>
  </si>
  <si>
    <t>SOLARINDS</t>
  </si>
  <si>
    <t>Commodity Chemicals</t>
  </si>
  <si>
    <t>ICICI Lombard General Insurance Company Ltd</t>
  </si>
  <si>
    <t>ICICIGI</t>
  </si>
  <si>
    <t>Jindal Steel And Power Ltd</t>
  </si>
  <si>
    <t>JINDALSTEL</t>
  </si>
  <si>
    <t>Suzlon Energy Ltd</t>
  </si>
  <si>
    <t>SUZLON</t>
  </si>
  <si>
    <t>Renewable Energy Equipment &amp; Services</t>
  </si>
  <si>
    <t>Lupin Ltd</t>
  </si>
  <si>
    <t>LUPIN</t>
  </si>
  <si>
    <t>Dabur India Ltd</t>
  </si>
  <si>
    <t>DABUR</t>
  </si>
  <si>
    <t>Indian Hotels Company Ltd</t>
  </si>
  <si>
    <t>INDHOTEL</t>
  </si>
  <si>
    <t>Hotels, Resorts &amp; Cruise Lines</t>
  </si>
  <si>
    <t>Apollo Hospitals Enterprise Ltd</t>
  </si>
  <si>
    <t>APOLLOHOSP</t>
  </si>
  <si>
    <t>Hospitals &amp; Diagnostic Centres</t>
  </si>
  <si>
    <t>Colgate-Palmolive (India) Ltd</t>
  </si>
  <si>
    <t>COLPAL</t>
  </si>
  <si>
    <t>Oracle Financial Services Software Ltd</t>
  </si>
  <si>
    <t>OFSS</t>
  </si>
  <si>
    <t>Software Services</t>
  </si>
  <si>
    <t>Cummins India Ltd</t>
  </si>
  <si>
    <t>CUMMINSIND</t>
  </si>
  <si>
    <t>Industrial Machinery</t>
  </si>
  <si>
    <t>Indus Towers Ltd</t>
  </si>
  <si>
    <t>INDUSTOWER</t>
  </si>
  <si>
    <t>Telecom Infrastructure</t>
  </si>
  <si>
    <t>Rail Vikas Nigam Ltd</t>
  </si>
  <si>
    <t>RVNL</t>
  </si>
  <si>
    <t>Oil India Ltd</t>
  </si>
  <si>
    <t>OIL</t>
  </si>
  <si>
    <t>HDFC Asset Management Company Ltd</t>
  </si>
  <si>
    <t>HDFCAMC</t>
  </si>
  <si>
    <t>Canara Bank Ltd</t>
  </si>
  <si>
    <t>CANBK</t>
  </si>
  <si>
    <t>Bharat Heavy Electricals Ltd</t>
  </si>
  <si>
    <t>BHEL</t>
  </si>
  <si>
    <t>GMR Airports Ltd</t>
  </si>
  <si>
    <t>GMRINFRA</t>
  </si>
  <si>
    <t>Max Healthcare Institute Ltd</t>
  </si>
  <si>
    <t>MAXHEALTH</t>
  </si>
  <si>
    <t>NHPC Ltd</t>
  </si>
  <si>
    <t>NHPC</t>
  </si>
  <si>
    <t>Torrent Power Ltd</t>
  </si>
  <si>
    <t>TORNTPOWER</t>
  </si>
  <si>
    <t>Dixon Technologies (India) Ltd</t>
  </si>
  <si>
    <t>DIXON</t>
  </si>
  <si>
    <t>Home Electronics &amp; Appliances</t>
  </si>
  <si>
    <t>IDBI Bank Ltd</t>
  </si>
  <si>
    <t>IDBI</t>
  </si>
  <si>
    <t>Private Bank</t>
  </si>
  <si>
    <t>Marico Ltd</t>
  </si>
  <si>
    <t>MARICO</t>
  </si>
  <si>
    <t>Mazagon Dock Shipbuilders Ltd</t>
  </si>
  <si>
    <t>MAZDOCK</t>
  </si>
  <si>
    <t>Shipbuilding</t>
  </si>
  <si>
    <t>Shree Cement Ltd</t>
  </si>
  <si>
    <t>SHREECEM</t>
  </si>
  <si>
    <t>Union Bank of India Ltd</t>
  </si>
  <si>
    <t>UNIONBANK</t>
  </si>
  <si>
    <t>Aurobindo Pharma Ltd</t>
  </si>
  <si>
    <t>AUROPHARMA</t>
  </si>
  <si>
    <t>Hindustan Petroleum Corp Ltd</t>
  </si>
  <si>
    <t>HINDPETRO</t>
  </si>
  <si>
    <t>Godrej Properties Ltd</t>
  </si>
  <si>
    <t>GODREJPROP</t>
  </si>
  <si>
    <t>Persistent Systems Ltd</t>
  </si>
  <si>
    <t>PERSISTENT</t>
  </si>
  <si>
    <t>Adani Total Gas Ltd</t>
  </si>
  <si>
    <t>ATGL</t>
  </si>
  <si>
    <t>Tube Investments of India Ltd</t>
  </si>
  <si>
    <t>TIINDIA</t>
  </si>
  <si>
    <t>Cycles</t>
  </si>
  <si>
    <t>Prestige Estates Projects Ltd</t>
  </si>
  <si>
    <t>PRESTIGE</t>
  </si>
  <si>
    <t>Muthoot Finance Ltd</t>
  </si>
  <si>
    <t>MUTHOOTFIN</t>
  </si>
  <si>
    <t>PB Fintech Ltd</t>
  </si>
  <si>
    <t>POLICYBZR</t>
  </si>
  <si>
    <t>Kalyan Jewellers India Ltd</t>
  </si>
  <si>
    <t>KALYANKJIL</t>
  </si>
  <si>
    <t>Alkem Laboratories Ltd</t>
  </si>
  <si>
    <t>ALKEM</t>
  </si>
  <si>
    <t>Bharti Hexacom Ltd</t>
  </si>
  <si>
    <t>BHARTIHEXA</t>
  </si>
  <si>
    <t>Indian Railway Catering and Tourism Corporation Ltd</t>
  </si>
  <si>
    <t>IRCTC</t>
  </si>
  <si>
    <t>Indian Bank</t>
  </si>
  <si>
    <t>INDIANB</t>
  </si>
  <si>
    <t>SBI Cards and Payment Services Ltd</t>
  </si>
  <si>
    <t>SBICARD</t>
  </si>
  <si>
    <t>Payment Infrastructure</t>
  </si>
  <si>
    <t>Oberoi Realty Ltd</t>
  </si>
  <si>
    <t>OBEROIRLTY</t>
  </si>
  <si>
    <t>SRF Ltd</t>
  </si>
  <si>
    <t>SRF</t>
  </si>
  <si>
    <t>Linde India Ltd</t>
  </si>
  <si>
    <t>LINDEINDIA</t>
  </si>
  <si>
    <t>Bharat Forge Ltd</t>
  </si>
  <si>
    <t>BHARATFORG</t>
  </si>
  <si>
    <t>PI Industries Ltd</t>
  </si>
  <si>
    <t>PIIND</t>
  </si>
  <si>
    <t>General Insurance Corporation of India</t>
  </si>
  <si>
    <t>GICRE</t>
  </si>
  <si>
    <t>NMDC Ltd</t>
  </si>
  <si>
    <t>NMDC</t>
  </si>
  <si>
    <t>Mining - Iron Ore</t>
  </si>
  <si>
    <t>Hitachi Energy India Ltd</t>
  </si>
  <si>
    <t>POWERINDIA</t>
  </si>
  <si>
    <t>Yes Bank Ltd</t>
  </si>
  <si>
    <t>YESBANK</t>
  </si>
  <si>
    <t>Ashok Leyland Ltd</t>
  </si>
  <si>
    <t>ASHOKLEY</t>
  </si>
  <si>
    <t>Berger Paints India Ltd</t>
  </si>
  <si>
    <t>BERGEPAINT</t>
  </si>
  <si>
    <t>Supreme Industries Ltd</t>
  </si>
  <si>
    <t>SUPREMEIND</t>
  </si>
  <si>
    <t>Plastic Products</t>
  </si>
  <si>
    <t>JSW Infrastructure Ltd</t>
  </si>
  <si>
    <t>JSWINFRA</t>
  </si>
  <si>
    <t>Vodafone Idea Ltd</t>
  </si>
  <si>
    <t>IDEA</t>
  </si>
  <si>
    <t>Patanjali Foods Ltd</t>
  </si>
  <si>
    <t>PATANJALI</t>
  </si>
  <si>
    <t>Packaged Foods &amp; Meats</t>
  </si>
  <si>
    <t>Jindal Stainless Ltd</t>
  </si>
  <si>
    <t>JSL</t>
  </si>
  <si>
    <t>Indian Renewable Energy Development Agency Ltd</t>
  </si>
  <si>
    <t>IREDA</t>
  </si>
  <si>
    <t>Abbott India Ltd</t>
  </si>
  <si>
    <t>ABBOTINDIA</t>
  </si>
  <si>
    <t>Schaeffler India Ltd</t>
  </si>
  <si>
    <t>SCHAEFFLER</t>
  </si>
  <si>
    <t>BSE Ltd</t>
  </si>
  <si>
    <t>BSE</t>
  </si>
  <si>
    <t>Stock Exchanges &amp; Ratings</t>
  </si>
  <si>
    <t>Fertilisers And Chemicals Travancore Ltd</t>
  </si>
  <si>
    <t>FACT</t>
  </si>
  <si>
    <t>Fertilizers &amp; Agro Chemicals</t>
  </si>
  <si>
    <t>Voltas Ltd</t>
  </si>
  <si>
    <t>VOLTAS</t>
  </si>
  <si>
    <t>Balkrishna Industries Ltd</t>
  </si>
  <si>
    <t>BALKRISIND</t>
  </si>
  <si>
    <t>Tires &amp; Rubber</t>
  </si>
  <si>
    <t>Phoenix Mills Ltd</t>
  </si>
  <si>
    <t>PHOENIXLTD</t>
  </si>
  <si>
    <t>Thermax Limited</t>
  </si>
  <si>
    <t>THERMAX</t>
  </si>
  <si>
    <t>Aditya Birla Capital Ltd</t>
  </si>
  <si>
    <t>ABCAPITAL</t>
  </si>
  <si>
    <t>Diversified Financials</t>
  </si>
  <si>
    <t>UNO Minda Ltd</t>
  </si>
  <si>
    <t>UNOMINDA</t>
  </si>
  <si>
    <t>MRF Ltd</t>
  </si>
  <si>
    <t>MRF</t>
  </si>
  <si>
    <t>Tata Communications Ltd</t>
  </si>
  <si>
    <t>TATACOMM</t>
  </si>
  <si>
    <t>Sundaram Finance Ltd</t>
  </si>
  <si>
    <t>SUNDARMFIN</t>
  </si>
  <si>
    <t>L&amp;T Technology Services Ltd</t>
  </si>
  <si>
    <t>LTTS</t>
  </si>
  <si>
    <t>Steel Authority of India Ltd</t>
  </si>
  <si>
    <t>SAIL</t>
  </si>
  <si>
    <t>United Breweries Ltd</t>
  </si>
  <si>
    <t>UBL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</si>
  <si>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</si>
  <si>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</si>
  <si>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</si>
  <si>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</si>
  <si>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</si>
  <si>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</si>
  <si>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Mphasis Ltd</t>
  </si>
  <si>
    <t>MPHASIS</t>
  </si>
  <si>
    <t>IDFC First Bank Ltd</t>
  </si>
  <si>
    <t>IDFCFIRSTB</t>
  </si>
  <si>
    <t>UCO Bank</t>
  </si>
  <si>
    <t>UCOBANK</t>
  </si>
  <si>
    <t>Procter &amp; Gamble Hygiene and Health Care Ltd</t>
  </si>
  <si>
    <t>PGHH</t>
  </si>
  <si>
    <t>Petronet LNG Ltd</t>
  </si>
  <si>
    <t>PETRONET</t>
  </si>
  <si>
    <t>Oil &amp; Gas - Storage &amp; Transportation</t>
  </si>
  <si>
    <t>Gujarat Fluorochemicals Ltd</t>
  </si>
  <si>
    <t>FLUOROCHEM</t>
  </si>
  <si>
    <t>Specialty Chemicals</t>
  </si>
  <si>
    <t>AU Small Finance Bank Ltd</t>
  </si>
  <si>
    <t>AUBANK</t>
  </si>
  <si>
    <t>Astral Ltd</t>
  </si>
  <si>
    <t>ASTRAL</t>
  </si>
  <si>
    <t>Building Products - Pipes</t>
  </si>
  <si>
    <t>Page Industries Ltd</t>
  </si>
  <si>
    <t>PAGEIND</t>
  </si>
  <si>
    <t>Apparel &amp; Accessories</t>
  </si>
  <si>
    <t>Glenmark Pharmaceuticals Ltd</t>
  </si>
  <si>
    <t>GLENMARK</t>
  </si>
  <si>
    <t>Premier Energies Ltd</t>
  </si>
  <si>
    <t>PREMIERENE</t>
  </si>
  <si>
    <t>Central Bank of India Ltd</t>
  </si>
  <si>
    <t>CENTRALBK</t>
  </si>
  <si>
    <t>Coforge Ltd</t>
  </si>
  <si>
    <t>COFORGE</t>
  </si>
  <si>
    <t>KPIT Technologies Ltd</t>
  </si>
  <si>
    <t>KPITTECH</t>
  </si>
  <si>
    <t>Motilal Oswal Financial Services Ltd</t>
  </si>
  <si>
    <t>MOTILALOFS</t>
  </si>
  <si>
    <t>Coromandel International Ltd</t>
  </si>
  <si>
    <t>COROMANDEL</t>
  </si>
  <si>
    <t>Bank of India Ltd</t>
  </si>
  <si>
    <t>BANKINDIA</t>
  </si>
  <si>
    <t>Tata Elxsi Ltd</t>
  </si>
  <si>
    <t>TATAELXSI</t>
  </si>
  <si>
    <t>SJVN Ltd</t>
  </si>
  <si>
    <t>SJVN</t>
  </si>
  <si>
    <t>GlaxoSmithKline Pharmaceuticals Ltd</t>
  </si>
  <si>
    <t>GLAXO</t>
  </si>
  <si>
    <t>One 97 Communications Ltd</t>
  </si>
  <si>
    <t>PAYTM</t>
  </si>
  <si>
    <t>Business Support Services</t>
  </si>
  <si>
    <t>Federal Bank Ltd</t>
  </si>
  <si>
    <t>FEDERALBNK</t>
  </si>
  <si>
    <t>Ge T&amp;D India Ltd</t>
  </si>
  <si>
    <t>GET&amp;D</t>
  </si>
  <si>
    <t>Fortis Healthcare Ltd</t>
  </si>
  <si>
    <t>FORTIS</t>
  </si>
  <si>
    <t>Exide Industries Ltd</t>
  </si>
  <si>
    <t>EXIDEIND</t>
  </si>
  <si>
    <t>Batteries</t>
  </si>
  <si>
    <t>Bharat Dynamics Ltd</t>
  </si>
  <si>
    <t>BDL</t>
  </si>
  <si>
    <t>Housing and Urban Development Corporation Ltd</t>
  </si>
  <si>
    <t>HUDCO</t>
  </si>
  <si>
    <t>Honeywell Automation India Ltd</t>
  </si>
  <si>
    <t>HONAUT</t>
  </si>
  <si>
    <t>Nippon Life India Asset Management Ltd</t>
  </si>
  <si>
    <t>NAM-INDIA</t>
  </si>
  <si>
    <t>Adani Wilmar Ltd</t>
  </si>
  <si>
    <t>AWL</t>
  </si>
  <si>
    <t>UPL Ltd</t>
  </si>
  <si>
    <t>UPL</t>
  </si>
  <si>
    <t>Cochin Shipyard Ltd</t>
  </si>
  <si>
    <t>COCHINSHIP</t>
  </si>
  <si>
    <t>APL Apollo Tubes Ltd</t>
  </si>
  <si>
    <t>APLAPOLLO</t>
  </si>
  <si>
    <t>ACC Ltd</t>
  </si>
  <si>
    <t>ACC</t>
  </si>
  <si>
    <t>Lloyds Metals And Energy Ltd</t>
  </si>
  <si>
    <t>LLOYDSME</t>
  </si>
  <si>
    <t>Tata Technologies Ltd</t>
  </si>
  <si>
    <t>TATATECH</t>
  </si>
  <si>
    <t>Escorts Kubota Ltd</t>
  </si>
  <si>
    <t>ESCORTS</t>
  </si>
  <si>
    <t>Tractors</t>
  </si>
  <si>
    <t>IPCA Laboratories Ltd</t>
  </si>
  <si>
    <t>IPCALAB</t>
  </si>
  <si>
    <t>Apar Industries Ltd</t>
  </si>
  <si>
    <t>APARINDS</t>
  </si>
  <si>
    <t>Ajanta Pharma Ltd</t>
  </si>
  <si>
    <t>AJANTPHARM</t>
  </si>
  <si>
    <t>Bank of Maharashtra Ltd</t>
  </si>
  <si>
    <t>MAHABANK</t>
  </si>
  <si>
    <t>Blue Star Ltd</t>
  </si>
  <si>
    <t>BLUESTARCO</t>
  </si>
  <si>
    <t>Biocon Ltd</t>
  </si>
  <si>
    <t>BIOCON</t>
  </si>
  <si>
    <t>Biotechnology</t>
  </si>
  <si>
    <t>Jubilant Foodworks Ltd</t>
  </si>
  <si>
    <t>JUBLFOOD</t>
  </si>
  <si>
    <t>Restaurants &amp; Cafes</t>
  </si>
  <si>
    <t>Sona BLW Precision Forgings Ltd</t>
  </si>
  <si>
    <t>SONACOMS</t>
  </si>
  <si>
    <t>KEI Industries Ltd</t>
  </si>
  <si>
    <t>KEI</t>
  </si>
  <si>
    <t>Cables</t>
  </si>
  <si>
    <t>Gujarat Gas Ltd</t>
  </si>
  <si>
    <t>GUJGASLTD</t>
  </si>
  <si>
    <t>National Aluminium Co Ltd</t>
  </si>
  <si>
    <t>NATIONALUM</t>
  </si>
  <si>
    <t>Max Financial Services Ltd</t>
  </si>
  <si>
    <t>MFSL</t>
  </si>
  <si>
    <t>L&amp;T Finance Ltd</t>
  </si>
  <si>
    <t>LTF</t>
  </si>
  <si>
    <t>Ola Electric Mobility Ltd</t>
  </si>
  <si>
    <t>OLAELEC</t>
  </si>
  <si>
    <t>Deepak Nitrite Ltd</t>
  </si>
  <si>
    <t>DEEPAKNTR</t>
  </si>
  <si>
    <t>360 One Wam Ltd</t>
  </si>
  <si>
    <t>360ONE</t>
  </si>
  <si>
    <t>Investment Banking &amp; Brokerage</t>
  </si>
  <si>
    <t>3M India Ltd</t>
  </si>
  <si>
    <t>3MINDIA</t>
  </si>
  <si>
    <t>Stationery</t>
  </si>
  <si>
    <t>AIA Engineering Ltd</t>
  </si>
  <si>
    <t>AIAENG</t>
  </si>
  <si>
    <t>Indraprastha Gas Ltd</t>
  </si>
  <si>
    <t>IGL</t>
  </si>
  <si>
    <t>NLC India Ltd</t>
  </si>
  <si>
    <t>NLCINDIA</t>
  </si>
  <si>
    <t>Godrej Industries Ltd</t>
  </si>
  <si>
    <t>GODREJIND</t>
  </si>
  <si>
    <t>Aditya Birla Fashion and Retail Ltd</t>
  </si>
  <si>
    <t>ABFRL</t>
  </si>
  <si>
    <t>Godfrey Phillips India Ltd</t>
  </si>
  <si>
    <t>GODFRYPHLP</t>
  </si>
  <si>
    <t>IRB Infrastructure Developers Ltd</t>
  </si>
  <si>
    <t>IRB</t>
  </si>
  <si>
    <t>Kaynes Technology India Ltd</t>
  </si>
  <si>
    <t>KAYNES</t>
  </si>
  <si>
    <t>Tata Investment Corporation Ltd</t>
  </si>
  <si>
    <t>TATAINVEST</t>
  </si>
  <si>
    <t>Cholamandalam Financial Holdings Ltd</t>
  </si>
  <si>
    <t>CHOLAHLDNG</t>
  </si>
  <si>
    <t>Brainbees Solutions Ltd</t>
  </si>
  <si>
    <t>FIRSTCRY</t>
  </si>
  <si>
    <t>BASF India Ltd</t>
  </si>
  <si>
    <t>BASF</t>
  </si>
  <si>
    <t>Punjab &amp; Sind Bank</t>
  </si>
  <si>
    <t>PSB</t>
  </si>
  <si>
    <t>Syngene International Ltd</t>
  </si>
  <si>
    <t>SYNGENE</t>
  </si>
  <si>
    <t>Dalmia Bharat Ltd</t>
  </si>
  <si>
    <t>DALBHARAT</t>
  </si>
  <si>
    <t>Mahindra and Mahindra Financial Services Ltd</t>
  </si>
  <si>
    <t>M&amp;MFIN</t>
  </si>
  <si>
    <t>New India Assurance Company Ltd</t>
  </si>
  <si>
    <t>NIACL</t>
  </si>
  <si>
    <t>CRISIL Ltd</t>
  </si>
  <si>
    <t>CRISIL</t>
  </si>
  <si>
    <t>LIC Housing Finance Ltd</t>
  </si>
  <si>
    <t>LICHSGFIN</t>
  </si>
  <si>
    <t>Home Financing</t>
  </si>
  <si>
    <t>Go Digit General Insurance Ltd</t>
  </si>
  <si>
    <t>GODIGIT</t>
  </si>
  <si>
    <t>Bandhan Bank Ltd</t>
  </si>
  <si>
    <t>BANDHANBNK</t>
  </si>
  <si>
    <t>Metro Brands Ltd</t>
  </si>
  <si>
    <t>METROBRAND</t>
  </si>
  <si>
    <t>Footwear</t>
  </si>
  <si>
    <t>Endurance Technologies Ltd</t>
  </si>
  <si>
    <t>ENDURANCE</t>
  </si>
  <si>
    <t>J K Cement Ltd</t>
  </si>
  <si>
    <t>JKCEMENT</t>
  </si>
  <si>
    <t>Multi Commodity Exchange of India Ltd</t>
  </si>
  <si>
    <t>MCX</t>
  </si>
  <si>
    <t>Embassy Office Parks REIT</t>
  </si>
  <si>
    <t>EMBASSY</t>
  </si>
  <si>
    <t>KPR Mill Ltd</t>
  </si>
  <si>
    <t>KPRMILL</t>
  </si>
  <si>
    <t>Textiles</t>
  </si>
  <si>
    <t>Apollo Tyres Ltd</t>
  </si>
  <si>
    <t>APOLLOTYRE</t>
  </si>
  <si>
    <t>Vedant Fashions Ltd</t>
  </si>
  <si>
    <t>MANYAVAR</t>
  </si>
  <si>
    <t>Star Health and Allied Insurance Company Ltd</t>
  </si>
  <si>
    <t>STARHEALTH</t>
  </si>
  <si>
    <t>Emami Ltd</t>
  </si>
  <si>
    <t>EMAMILTD</t>
  </si>
  <si>
    <t>Brigade Enterprises Ltd</t>
  </si>
  <si>
    <t>BRIGADE</t>
  </si>
  <si>
    <t>Himadri Speciality Chemical Ltd</t>
  </si>
  <si>
    <t>HSCL</t>
  </si>
  <si>
    <t>Central Depository Services (India) Ltd</t>
  </si>
  <si>
    <t>CDSL</t>
  </si>
  <si>
    <t>Sun Tv Network Ltd</t>
  </si>
  <si>
    <t>SUNTV</t>
  </si>
  <si>
    <t>TV Channels &amp; Broadcasters</t>
  </si>
  <si>
    <t>NBCC (India) Ltd</t>
  </si>
  <si>
    <t>NBCC</t>
  </si>
  <si>
    <t>Mangalore Refinery and Petrochemicals Ltd</t>
  </si>
  <si>
    <t>MRPL</t>
  </si>
  <si>
    <t>Authum Investment &amp; Infrastructure Ltd</t>
  </si>
  <si>
    <t>AIIL</t>
  </si>
  <si>
    <t>Hindustan Copper Ltd</t>
  </si>
  <si>
    <t>HINDCOPPER</t>
  </si>
  <si>
    <t>Mining - Copper</t>
  </si>
  <si>
    <t>Suven Pharmaceuticals Ltd</t>
  </si>
  <si>
    <t>SUVENPHAR</t>
  </si>
  <si>
    <t>Delhivery Ltd</t>
  </si>
  <si>
    <t>DELHIVERY</t>
  </si>
  <si>
    <t>Bayer Cropscience Ltd</t>
  </si>
  <si>
    <t>BAYERCROP</t>
  </si>
  <si>
    <t>Tata Chemicals Ltd</t>
  </si>
  <si>
    <t>TATACHEM</t>
  </si>
  <si>
    <t>Sundram Fasteners Ltd</t>
  </si>
  <si>
    <t>SUNDRMFAST</t>
  </si>
  <si>
    <t>Whirlpool of India Ltd</t>
  </si>
  <si>
    <t>WHIRLPOOL</t>
  </si>
  <si>
    <t>Century Textiles and Industries Ltd</t>
  </si>
  <si>
    <t>ABREL</t>
  </si>
  <si>
    <t>Poonawalla Fincorp Ltd</t>
  </si>
  <si>
    <t>POONAWALLA</t>
  </si>
  <si>
    <t>TVS Holdings Ltd</t>
  </si>
  <si>
    <t>TVSHLTD</t>
  </si>
  <si>
    <t>Gillette India Ltd</t>
  </si>
  <si>
    <t>GILLETTE</t>
  </si>
  <si>
    <t>Piramal Pharma Ltd</t>
  </si>
  <si>
    <t>PPLPHARMA</t>
  </si>
  <si>
    <t>Dr. Lal PathLabs Ltd</t>
  </si>
  <si>
    <t>LALPATHLAB</t>
  </si>
  <si>
    <t>Motherson Sumi Wiring India Ltd</t>
  </si>
  <si>
    <t>MSUMI</t>
  </si>
  <si>
    <t>ZF Commercial Vehicle Control Systems India Ltd</t>
  </si>
  <si>
    <t>ZFCVINDIA</t>
  </si>
  <si>
    <t>Radico Khaitan Ltd</t>
  </si>
  <si>
    <t>RADICO</t>
  </si>
  <si>
    <t>Inox Wind Ltd</t>
  </si>
  <si>
    <t>INOXWIND</t>
  </si>
  <si>
    <t>Timken India Ltd</t>
  </si>
  <si>
    <t>TIMKEN</t>
  </si>
  <si>
    <t>J B Chemicals and Pharmaceuticals Ltd</t>
  </si>
  <si>
    <t>JBCHEPHARM</t>
  </si>
  <si>
    <t>Gland Pharma Ltd</t>
  </si>
  <si>
    <t>GLAND</t>
  </si>
  <si>
    <t>Carborundum Universal Ltd</t>
  </si>
  <si>
    <t>CARBORUNIV</t>
  </si>
  <si>
    <t>Emcure Pharmaceuticals Ltd</t>
  </si>
  <si>
    <t>EMCURE</t>
  </si>
  <si>
    <t>Crompton Greaves Consumer Electricals Ltd</t>
  </si>
  <si>
    <t>CROMPTON</t>
  </si>
  <si>
    <t>Global Health Ltd</t>
  </si>
  <si>
    <t>MEDANTA</t>
  </si>
  <si>
    <t>Sumitomo Chemical India Ltd</t>
  </si>
  <si>
    <t>SUMICHEM</t>
  </si>
  <si>
    <t>EIH Ltd</t>
  </si>
  <si>
    <t>EIHOTEL</t>
  </si>
  <si>
    <t>ICICI Securities Ltd</t>
  </si>
  <si>
    <t>ISEC</t>
  </si>
  <si>
    <t>SKF India Ltd</t>
  </si>
  <si>
    <t>SKFINDIA</t>
  </si>
  <si>
    <t>Grindwell Norton Ltd</t>
  </si>
  <si>
    <t>GRINDWELL</t>
  </si>
  <si>
    <t>KEC International Ltd</t>
  </si>
  <si>
    <t>KEC</t>
  </si>
  <si>
    <t>Pfizer Ltd</t>
  </si>
  <si>
    <t>PFIZER</t>
  </si>
  <si>
    <t>Jyoti CNC Automation Ltd</t>
  </si>
  <si>
    <t>JYOTICNC</t>
  </si>
  <si>
    <t>Computer Hardware</t>
  </si>
  <si>
    <t>Amara Raja Energy &amp; Mobility Ltd</t>
  </si>
  <si>
    <t>ARE&amp;M</t>
  </si>
  <si>
    <t>Natco Pharma Ltd</t>
  </si>
  <si>
    <t>NATCOPHARM</t>
  </si>
  <si>
    <t>Anant Raj Ltd</t>
  </si>
  <si>
    <t>ANANTRAJ</t>
  </si>
  <si>
    <t>Laurus Labs Ltd</t>
  </si>
  <si>
    <t>LAURUSLABS</t>
  </si>
  <si>
    <t>Hatsun Agro Product Ltd</t>
  </si>
  <si>
    <t>HATSUN</t>
  </si>
  <si>
    <t>Shyam Metalics and Energy Ltd</t>
  </si>
  <si>
    <t>SHYAMMETL</t>
  </si>
  <si>
    <t>PNB Housing Finance Ltd</t>
  </si>
  <si>
    <t>PNBHOUSING</t>
  </si>
  <si>
    <t>Triveni Turbine Ltd</t>
  </si>
  <si>
    <t>TRITURBINE</t>
  </si>
  <si>
    <t>Narayana Hrudayalaya Ltd</t>
  </si>
  <si>
    <t>NH</t>
  </si>
  <si>
    <t>Ratnamani Metals and Tubes Ltd</t>
  </si>
  <si>
    <t>RATNAMANI</t>
  </si>
  <si>
    <t>CESC Ltd</t>
  </si>
  <si>
    <t>CESC</t>
  </si>
  <si>
    <t>Angel One Ltd</t>
  </si>
  <si>
    <t>ANGELONE</t>
  </si>
  <si>
    <t>Piramal Enterprises Ltd</t>
  </si>
  <si>
    <t>PEL</t>
  </si>
  <si>
    <t>Aegis Logistics Ltd</t>
  </si>
  <si>
    <t>AEGISLOG</t>
  </si>
  <si>
    <t>Nuvama Wealth Management Ltd</t>
  </si>
  <si>
    <t>NUVAMA</t>
  </si>
  <si>
    <t>ITI Ltd</t>
  </si>
  <si>
    <t>ITI</t>
  </si>
  <si>
    <t>Telecom Equipments</t>
  </si>
  <si>
    <t>Poly Medicure Ltd</t>
  </si>
  <si>
    <t>POLYMED</t>
  </si>
  <si>
    <t>Health Care Equipment &amp; Supplies</t>
  </si>
  <si>
    <t>Five-Star Business Finance Ltd</t>
  </si>
  <si>
    <t>FIVESTAR</t>
  </si>
  <si>
    <t>Kansai Nerolac Paints Ltd</t>
  </si>
  <si>
    <t>KANSAINER</t>
  </si>
  <si>
    <t>Gujarat State Petronet Ltd</t>
  </si>
  <si>
    <t>GSPL</t>
  </si>
  <si>
    <t>Atul Ltd</t>
  </si>
  <si>
    <t>ATUL</t>
  </si>
  <si>
    <t>Alembic Pharmaceuticals Ltd</t>
  </si>
  <si>
    <t>APLLTD</t>
  </si>
  <si>
    <t>CPSE ETF</t>
  </si>
  <si>
    <t>CPSEETF</t>
  </si>
  <si>
    <t>Equity</t>
  </si>
  <si>
    <t>Affle (India) Ltd</t>
  </si>
  <si>
    <t>AFFLE</t>
  </si>
  <si>
    <t>Advertising</t>
  </si>
  <si>
    <t>KIOCL Ltd</t>
  </si>
  <si>
    <t>KIOCL</t>
  </si>
  <si>
    <t>Castrol India Ltd</t>
  </si>
  <si>
    <t>CASTROLIND</t>
  </si>
  <si>
    <t>Jindal SAW Ltd</t>
  </si>
  <si>
    <t>JINDALSAW</t>
  </si>
  <si>
    <t>Kajaria Ceramics Ltd</t>
  </si>
  <si>
    <t>KAJARIACER</t>
  </si>
  <si>
    <t>Building Products - Ceramics</t>
  </si>
  <si>
    <t>Computer Age Management Services Ltd</t>
  </si>
  <si>
    <t>CAMS</t>
  </si>
  <si>
    <t>Krishna Institute of Medical Sciences Ltd</t>
  </si>
  <si>
    <t>KIMS</t>
  </si>
  <si>
    <t>Devyani International Ltd</t>
  </si>
  <si>
    <t>DEVYANI</t>
  </si>
  <si>
    <t>Firstsource Solutions Ltd</t>
  </si>
  <si>
    <t>FSL</t>
  </si>
  <si>
    <t>Outsourced services</t>
  </si>
  <si>
    <t>Jupiter Wagons Ltd</t>
  </si>
  <si>
    <t>JWL</t>
  </si>
  <si>
    <t>Rail</t>
  </si>
  <si>
    <t>Kalpataru Projects International Ltd</t>
  </si>
  <si>
    <t>KPIL</t>
  </si>
  <si>
    <t>Ircon International Ltd</t>
  </si>
  <si>
    <t>IRCON</t>
  </si>
  <si>
    <t>Elgi Equipments Ltd</t>
  </si>
  <si>
    <t>ELGIEQUIP</t>
  </si>
  <si>
    <t>Bikaji Foods International Ltd</t>
  </si>
  <si>
    <t>BIKAJI</t>
  </si>
  <si>
    <t>JBM Auto Ltd</t>
  </si>
  <si>
    <t>JBMA</t>
  </si>
  <si>
    <t>Signatureglobal (India) Ltd</t>
  </si>
  <si>
    <t>SIGNATURE</t>
  </si>
  <si>
    <t>Aster DM Healthcare Ltd</t>
  </si>
  <si>
    <t>ASTERDM</t>
  </si>
  <si>
    <t>Jai Balaji Industries Ltd</t>
  </si>
  <si>
    <t>JAIBALAJI</t>
  </si>
  <si>
    <t>Schneider Electric Infrastructure Ltd</t>
  </si>
  <si>
    <t>SCHNEIDER</t>
  </si>
  <si>
    <t>CIE Automotive India Ltd</t>
  </si>
  <si>
    <t>CIEINDIA</t>
  </si>
  <si>
    <t>Vinati Organics Ltd</t>
  </si>
  <si>
    <t>VINATIORGA</t>
  </si>
  <si>
    <t>Tejas Networks Ltd</t>
  </si>
  <si>
    <t>TEJASNET</t>
  </si>
  <si>
    <t>Cyient Ltd</t>
  </si>
  <si>
    <t>CYIENT</t>
  </si>
  <si>
    <t>Ramco Cements Limited</t>
  </si>
  <si>
    <t>RAMCOCEM</t>
  </si>
  <si>
    <t>Nexus Select Trust</t>
  </si>
  <si>
    <t>NXST</t>
  </si>
  <si>
    <t>Mindspace Business Parks REIT</t>
  </si>
  <si>
    <t>MINDSPACE</t>
  </si>
  <si>
    <t>Blue Dart Express Ltd</t>
  </si>
  <si>
    <t>BLUEDART</t>
  </si>
  <si>
    <t>Century Plyboards (India) Ltd</t>
  </si>
  <si>
    <t>CENTURYPLY</t>
  </si>
  <si>
    <t>Wood Products</t>
  </si>
  <si>
    <t>Garden Reach Shipbuilders &amp; Engineers Ltd</t>
  </si>
  <si>
    <t>GRSE</t>
  </si>
  <si>
    <t>Techno Electric &amp; Engineering Company Ltd</t>
  </si>
  <si>
    <t>TECHNOE</t>
  </si>
  <si>
    <t>PTC Industries Ltd</t>
  </si>
  <si>
    <t>PTCIL</t>
  </si>
  <si>
    <t>Chambal Fertilisers and Chemicals Ltd</t>
  </si>
  <si>
    <t>CHAMBLFERT</t>
  </si>
  <si>
    <t>IIFL Finance Ltd</t>
  </si>
  <si>
    <t>IIFL</t>
  </si>
  <si>
    <t>Aditya Birla Sun Life Amc Ltd</t>
  </si>
  <si>
    <t>ABSLAMC</t>
  </si>
  <si>
    <t>Finolex Cables Ltd</t>
  </si>
  <si>
    <t>FINCABLES</t>
  </si>
  <si>
    <t>Relaxo Footwears Ltd</t>
  </si>
  <si>
    <t>RELAXO</t>
  </si>
  <si>
    <t>Concord Biotech Ltd</t>
  </si>
  <si>
    <t>CONCORDBIO</t>
  </si>
  <si>
    <t>HFCL Ltd</t>
  </si>
  <si>
    <t>HFCL</t>
  </si>
  <si>
    <t>Cello World Ltd</t>
  </si>
  <si>
    <t>CELLO</t>
  </si>
  <si>
    <t>Astrazeneca Pharma India Ltd</t>
  </si>
  <si>
    <t>ASTRAZEN</t>
  </si>
  <si>
    <t>R R Kabel Ltd</t>
  </si>
  <si>
    <t>RRKABEL</t>
  </si>
  <si>
    <t>Chalet Hotels Ltd</t>
  </si>
  <si>
    <t>CHALET</t>
  </si>
  <si>
    <t>Sobha Ltd</t>
  </si>
  <si>
    <t>SOBHA</t>
  </si>
  <si>
    <t>Jyothy Labs Ltd</t>
  </si>
  <si>
    <t>JYOTHYLAB</t>
  </si>
  <si>
    <t>Newgen Software Technologies Ltd</t>
  </si>
  <si>
    <t>NEWGEN</t>
  </si>
  <si>
    <t>PCBL Ltd</t>
  </si>
  <si>
    <t>PCBL</t>
  </si>
  <si>
    <t>Aarti Industries Ltd</t>
  </si>
  <si>
    <t>AARTIIND</t>
  </si>
  <si>
    <t>V Guard Industries Ltd</t>
  </si>
  <si>
    <t>VGUARD</t>
  </si>
  <si>
    <t>Tbo Tek Ltd</t>
  </si>
  <si>
    <t>TBOTEK</t>
  </si>
  <si>
    <t>Tour &amp; Travel Services</t>
  </si>
  <si>
    <t>Aadhar Housing Finance Ltd</t>
  </si>
  <si>
    <t>AADHARHFC</t>
  </si>
  <si>
    <t>Eris Lifesciences Ltd</t>
  </si>
  <si>
    <t>ERIS</t>
  </si>
  <si>
    <t>Akzo Nobel India Ltd</t>
  </si>
  <si>
    <t>AKZOINDIA</t>
  </si>
  <si>
    <t>NCC Ltd</t>
  </si>
  <si>
    <t>NCC</t>
  </si>
  <si>
    <t>Finolex Industries Ltd</t>
  </si>
  <si>
    <t>FINPIPE</t>
  </si>
  <si>
    <t>Bombay Burmah Trading Corporation Ltd</t>
  </si>
  <si>
    <t>BBTC</t>
  </si>
  <si>
    <t>Welspun Corp Ltd</t>
  </si>
  <si>
    <t>WELCORP</t>
  </si>
  <si>
    <t>Waaree Renewable Technologies Ltd</t>
  </si>
  <si>
    <t>WAAREERTL</t>
  </si>
  <si>
    <t>Neuland Laboratories Ltd</t>
  </si>
  <si>
    <t>NEULANDLAB</t>
  </si>
  <si>
    <t>Indian Energy Exchange Ltd</t>
  </si>
  <si>
    <t>IEX</t>
  </si>
  <si>
    <t>Power Trading &amp; Consultancy</t>
  </si>
  <si>
    <t>Great Eastern Shipping Company Ltd</t>
  </si>
  <si>
    <t>GESHIP</t>
  </si>
  <si>
    <t>Jubilant Pharmova Ltd</t>
  </si>
  <si>
    <t>JUBLPHARMA</t>
  </si>
  <si>
    <t>Mahanagar Gas Ltd</t>
  </si>
  <si>
    <t>MGL</t>
  </si>
  <si>
    <t>Bata India Ltd</t>
  </si>
  <si>
    <t>BATAINDIA</t>
  </si>
  <si>
    <t>Ramkrishna Forgings Ltd</t>
  </si>
  <si>
    <t>RKFORGE</t>
  </si>
  <si>
    <t>LMW Ltd</t>
  </si>
  <si>
    <t>LMW</t>
  </si>
  <si>
    <t>Indiamart Intermesh Ltd</t>
  </si>
  <si>
    <t>INDIAMART</t>
  </si>
  <si>
    <t>Aptus Value Housing Finance India Ltd</t>
  </si>
  <si>
    <t>APTUS</t>
  </si>
  <si>
    <t>Kfin Technologies Ltd</t>
  </si>
  <si>
    <t>KFINTECH</t>
  </si>
  <si>
    <t>Asahi India Glass Ltd</t>
  </si>
  <si>
    <t>ASAHIINDIA</t>
  </si>
  <si>
    <t>Swan Energy Ltd</t>
  </si>
  <si>
    <t>SWANENERGY</t>
  </si>
  <si>
    <t>Reliance Power Ltd</t>
  </si>
  <si>
    <t>RPOWER</t>
  </si>
  <si>
    <t>Trident Ltd</t>
  </si>
  <si>
    <t>TRIDENT</t>
  </si>
  <si>
    <t>Sarda Energy &amp; Minerals Ltd</t>
  </si>
  <si>
    <t>SARDAEN</t>
  </si>
  <si>
    <t>CreditAccess Grameen Ltd</t>
  </si>
  <si>
    <t>CREDITACC</t>
  </si>
  <si>
    <t>Zen Technologies Ltd</t>
  </si>
  <si>
    <t>ZENTEC</t>
  </si>
  <si>
    <t>Kirloskar Oil Engines Ltd</t>
  </si>
  <si>
    <t>KIRLOSENG</t>
  </si>
  <si>
    <t>Amber Enterprises India Ltd</t>
  </si>
  <si>
    <t>AMBER</t>
  </si>
  <si>
    <t>Sonata Software Ltd</t>
  </si>
  <si>
    <t>SONATSOFTW</t>
  </si>
  <si>
    <t>Navin Fluorine International Ltd</t>
  </si>
  <si>
    <t>NAVINFLUOR</t>
  </si>
  <si>
    <t>Gravita India Ltd</t>
  </si>
  <si>
    <t>GRAVITA</t>
  </si>
  <si>
    <t>Metals - Lead</t>
  </si>
  <si>
    <t>Anand Rathi Wealth Ltd</t>
  </si>
  <si>
    <t>ANANDRATHI</t>
  </si>
  <si>
    <t>HBL Power Systems Ltd</t>
  </si>
  <si>
    <t>HBLPOWER</t>
  </si>
  <si>
    <t>Clean Science and Technology Ltd</t>
  </si>
  <si>
    <t>CLEAN</t>
  </si>
  <si>
    <t>Birlasoft Ltd</t>
  </si>
  <si>
    <t>BSOFT</t>
  </si>
  <si>
    <t>Indegene Ltd</t>
  </si>
  <si>
    <t>INDGN</t>
  </si>
  <si>
    <t>Doms Industries Ltd</t>
  </si>
  <si>
    <t>DOMS</t>
  </si>
  <si>
    <t>Office Supplies</t>
  </si>
  <si>
    <t>Capri Global Capital Ltd</t>
  </si>
  <si>
    <t>CGCL</t>
  </si>
  <si>
    <t>Karur Vysya Bank Ltd</t>
  </si>
  <si>
    <t>KARURVYSYA</t>
  </si>
  <si>
    <t>Tata Teleservices (Maharashtra) Ltd</t>
  </si>
  <si>
    <t>TTML</t>
  </si>
  <si>
    <t>Action Construction Equipment Ltd</t>
  </si>
  <si>
    <t>ACE</t>
  </si>
  <si>
    <t>Heavy Machinery</t>
  </si>
  <si>
    <t>PG Electroplast Ltd</t>
  </si>
  <si>
    <t>PGEL</t>
  </si>
  <si>
    <t>Sanofi India Ltd</t>
  </si>
  <si>
    <t>SANOFI</t>
  </si>
  <si>
    <t>PVR INOX Ltd</t>
  </si>
  <si>
    <t>PVRINOX</t>
  </si>
  <si>
    <t>Theatres</t>
  </si>
  <si>
    <t>IFCI Ltd</t>
  </si>
  <si>
    <t>IFCI</t>
  </si>
  <si>
    <t>BEML Ltd</t>
  </si>
  <si>
    <t>BEML</t>
  </si>
  <si>
    <t>KSB Ltd</t>
  </si>
  <si>
    <t>KSB</t>
  </si>
  <si>
    <t>Zensar Technologies Ltd</t>
  </si>
  <si>
    <t>ZENSARTECH</t>
  </si>
  <si>
    <t>Manappuram Finance Ltd</t>
  </si>
  <si>
    <t>MANAPPURAM</t>
  </si>
  <si>
    <t>DCM Shriram Ltd</t>
  </si>
  <si>
    <t>DCMSHRIRAM</t>
  </si>
  <si>
    <t>Welspun Living Ltd</t>
  </si>
  <si>
    <t>WELSPUNLIV</t>
  </si>
  <si>
    <t>G R Infraprojects Ltd</t>
  </si>
  <si>
    <t>GRINFRA</t>
  </si>
  <si>
    <t>Fine Organic Industries Ltd</t>
  </si>
  <si>
    <t>FINEORG</t>
  </si>
  <si>
    <t>UTI S&amp;P BSE Sensex ETF</t>
  </si>
  <si>
    <t>UTISENSETF</t>
  </si>
  <si>
    <t>Elecon Engineering Company Ltd</t>
  </si>
  <si>
    <t>ELECON</t>
  </si>
  <si>
    <t>UTI Asset Management Company Ltd</t>
  </si>
  <si>
    <t>UTIAMC</t>
  </si>
  <si>
    <t>Wockhardt Ltd</t>
  </si>
  <si>
    <t>WOCKPHARMA</t>
  </si>
  <si>
    <t>Jaiprakash Power Ventures Ltd</t>
  </si>
  <si>
    <t>JPPOWER</t>
  </si>
  <si>
    <t>Nava Limited</t>
  </si>
  <si>
    <t>NAVA</t>
  </si>
  <si>
    <t>Inox Wind Energy Ltd</t>
  </si>
  <si>
    <t>IWEL</t>
  </si>
  <si>
    <t>RITES Ltd</t>
  </si>
  <si>
    <t>RITES</t>
  </si>
  <si>
    <t>NMDC Steel Ltd</t>
  </si>
  <si>
    <t>NSLNISP</t>
  </si>
  <si>
    <t>Bls International Services Ltd</t>
  </si>
  <si>
    <t>BLS</t>
  </si>
  <si>
    <t>Craftsman Automation Ltd</t>
  </si>
  <si>
    <t>CRAFTSMAN</t>
  </si>
  <si>
    <t>Supreme Petrochem Ltd</t>
  </si>
  <si>
    <t>SPLPETRO</t>
  </si>
  <si>
    <t>Netweb Technologies India Ltd</t>
  </si>
  <si>
    <t>NETWEB</t>
  </si>
  <si>
    <t>Titagarh Rail Systems Ltd</t>
  </si>
  <si>
    <t>TITAGARH</t>
  </si>
  <si>
    <t>JM Financial Ltd</t>
  </si>
  <si>
    <t>JMFINANCIL</t>
  </si>
  <si>
    <t>Granules India Ltd</t>
  </si>
  <si>
    <t>GRANULES</t>
  </si>
  <si>
    <t>eClerx Services Limited</t>
  </si>
  <si>
    <t>ECLERX</t>
  </si>
  <si>
    <t>Caplin Point Laboratories Ltd</t>
  </si>
  <si>
    <t>CAPLIPOINT</t>
  </si>
  <si>
    <t>Glenmark Life Sciences Ltd</t>
  </si>
  <si>
    <t>GLS</t>
  </si>
  <si>
    <t>E I D-Parry (India) Ltd</t>
  </si>
  <si>
    <t>EIDPARRY</t>
  </si>
  <si>
    <t>Sugar</t>
  </si>
  <si>
    <t>Godrej Agrovet Ltd</t>
  </si>
  <si>
    <t>GODREJAGRO</t>
  </si>
  <si>
    <t>Agro Products</t>
  </si>
  <si>
    <t>Redington Ltd</t>
  </si>
  <si>
    <t>REDINGTON</t>
  </si>
  <si>
    <t>Technology Hardware</t>
  </si>
  <si>
    <t>Olectra Greentech Ltd</t>
  </si>
  <si>
    <t>OLECTRA</t>
  </si>
  <si>
    <t>Strides Pharma Science Ltd</t>
  </si>
  <si>
    <t>STAR</t>
  </si>
  <si>
    <t>Rainbow Children's Medicare Ltd</t>
  </si>
  <si>
    <t>RAINBOW</t>
  </si>
  <si>
    <t>Praj Industries Ltd</t>
  </si>
  <si>
    <t>PRAJIND</t>
  </si>
  <si>
    <t>Kirloskar Brothers Ltd</t>
  </si>
  <si>
    <t>KIRLOSBROS</t>
  </si>
  <si>
    <t>Ingersoll-Rand (India) Ltd</t>
  </si>
  <si>
    <t>INGERRAND</t>
  </si>
  <si>
    <t>LT Foods Ltd</t>
  </si>
  <si>
    <t>LTFOODS</t>
  </si>
  <si>
    <t>Honasa Consumer Ltd</t>
  </si>
  <si>
    <t>HONASA</t>
  </si>
  <si>
    <t>Data Patterns (India) Ltd</t>
  </si>
  <si>
    <t>DATAPATTNS</t>
  </si>
  <si>
    <t>Voltamp Transformers Ltd</t>
  </si>
  <si>
    <t>VOLTAMP</t>
  </si>
  <si>
    <t>Westlife Foodworld Ltd</t>
  </si>
  <si>
    <t>WESTLIFE</t>
  </si>
  <si>
    <t>Aavas Financiers Ltd</t>
  </si>
  <si>
    <t>AAVAS</t>
  </si>
  <si>
    <t>Vardhman Textiles Ltd</t>
  </si>
  <si>
    <t>VTL</t>
  </si>
  <si>
    <t>Chennai Petroleum Corporation Ltd</t>
  </si>
  <si>
    <t>CHENNPETRO</t>
  </si>
  <si>
    <t>Akums Drugs and Pharmaceuticals Ltd</t>
  </si>
  <si>
    <t>AKUMS</t>
  </si>
  <si>
    <t>Minda Corporation Ltd</t>
  </si>
  <si>
    <t>MINDACORP</t>
  </si>
  <si>
    <t>Deepak Fertilisers and Petrochemicals Corp Ltd</t>
  </si>
  <si>
    <t>DEEPAKFERT</t>
  </si>
  <si>
    <t>Sterling and Wilson Renewable Energy Ltd</t>
  </si>
  <si>
    <t>SWSOLAR</t>
  </si>
  <si>
    <t>Marksans Pharma Ltd</t>
  </si>
  <si>
    <t>MARKSANS</t>
  </si>
  <si>
    <t>Railtel Corporation of India Ltd</t>
  </si>
  <si>
    <t>RAILTEL</t>
  </si>
  <si>
    <t>Communication &amp; Networking</t>
  </si>
  <si>
    <t>Balrampur Chini Mills Ltd</t>
  </si>
  <si>
    <t>BALRAMCHIN</t>
  </si>
  <si>
    <t>Raymond Lifestyle Ltd</t>
  </si>
  <si>
    <t>RAYMONDLSL</t>
  </si>
  <si>
    <t>LS Industries Ltd</t>
  </si>
  <si>
    <t>LSIND</t>
  </si>
  <si>
    <t>Cube Highways Trust</t>
  </si>
  <si>
    <t>CUBEINVIT</t>
  </si>
  <si>
    <t>Roads</t>
  </si>
  <si>
    <t>Usha Martin Ltd</t>
  </si>
  <si>
    <t>USHAMART</t>
  </si>
  <si>
    <t>IIFL Securities Ltd</t>
  </si>
  <si>
    <t>IIFLSEC</t>
  </si>
  <si>
    <t>Nuvoco Vistas Corporation Ltd</t>
  </si>
  <si>
    <t>NUVOCO</t>
  </si>
  <si>
    <t>Godawari Power and Ispat Ltd</t>
  </si>
  <si>
    <t>GPIL</t>
  </si>
  <si>
    <t>Safari Industries (India) Ltd</t>
  </si>
  <si>
    <t>SAFARI</t>
  </si>
  <si>
    <t>MMTC Ltd</t>
  </si>
  <si>
    <t>MMTC</t>
  </si>
  <si>
    <t>Maharashtra Scooters Ltd</t>
  </si>
  <si>
    <t>MAHSCOOTER</t>
  </si>
  <si>
    <t>Tega Industries Ltd</t>
  </si>
  <si>
    <t>TEGA</t>
  </si>
  <si>
    <t>Aether Industries Ltd</t>
  </si>
  <si>
    <t>AETHER</t>
  </si>
  <si>
    <t>Alok Industries Ltd</t>
  </si>
  <si>
    <t>ALOKINDS</t>
  </si>
  <si>
    <t>Symphony Ltd</t>
  </si>
  <si>
    <t>SYMPHONY</t>
  </si>
  <si>
    <t>Electrosteel Castings Ltd</t>
  </si>
  <si>
    <t>ELECTCAST</t>
  </si>
  <si>
    <t>Zee Entertainment Enterprises Ltd</t>
  </si>
  <si>
    <t>ZEEL</t>
  </si>
  <si>
    <t>Zydus Wellness Ltd</t>
  </si>
  <si>
    <t>ZYDUSWELL</t>
  </si>
  <si>
    <t>Intellect Design Arena Ltd</t>
  </si>
  <si>
    <t>INTELLECT</t>
  </si>
  <si>
    <t>RBL Bank Ltd</t>
  </si>
  <si>
    <t>RBLBANK</t>
  </si>
  <si>
    <t>RHI Magnesita India Ltd</t>
  </si>
  <si>
    <t>RHIM</t>
  </si>
  <si>
    <t>CEAT Ltd</t>
  </si>
  <si>
    <t>CEATLTD</t>
  </si>
  <si>
    <t>Genus Power Infrastructures Ltd</t>
  </si>
  <si>
    <t>GENUSPOWER</t>
  </si>
  <si>
    <t>Happiest Minds Technologies Ltd</t>
  </si>
  <si>
    <t>HAPPSTMNDS</t>
  </si>
  <si>
    <t>TTK Prestige Ltd</t>
  </si>
  <si>
    <t>TTKPRESTIG</t>
  </si>
  <si>
    <t>Sapphire Foods India Ltd</t>
  </si>
  <si>
    <t>SAPPHIRE</t>
  </si>
  <si>
    <t>Transformers and Rectifiers (India) Ltd</t>
  </si>
  <si>
    <t>TARIL</t>
  </si>
  <si>
    <t>Metropolis Healthcare Ltd</t>
  </si>
  <si>
    <t>METROPOLIS</t>
  </si>
  <si>
    <t>Alkyl Amines Chemicals Ltd</t>
  </si>
  <si>
    <t>ALKYLAMINE</t>
  </si>
  <si>
    <t>CE Info Systems Ltd</t>
  </si>
  <si>
    <t>MAPMYINDIA</t>
  </si>
  <si>
    <t>Jubilant Ingrevia Ltd</t>
  </si>
  <si>
    <t>JUBLINGREA</t>
  </si>
  <si>
    <t>Can Fin Homes Ltd</t>
  </si>
  <si>
    <t>CANFINHOME</t>
  </si>
  <si>
    <t>Tanla Platforms Ltd</t>
  </si>
  <si>
    <t>TANLA</t>
  </si>
  <si>
    <t>RedTape</t>
  </si>
  <si>
    <t>REDTAPE</t>
  </si>
  <si>
    <t>Powergrid Infrastructure Investment Trust</t>
  </si>
  <si>
    <t>PGINVIT</t>
  </si>
  <si>
    <t>Edelweiss Financial Services Ltd</t>
  </si>
  <si>
    <t>EDELWEISS</t>
  </si>
  <si>
    <t>ELANTAS Beck India Ltd</t>
  </si>
  <si>
    <t>ELANTAS</t>
  </si>
  <si>
    <t>City Union Bank Ltd</t>
  </si>
  <si>
    <t>CUB</t>
  </si>
  <si>
    <t>Kirloskar Ferrous Industries Ltd</t>
  </si>
  <si>
    <t>KIRLFER</t>
  </si>
  <si>
    <t>shipping corporation of India Ltd</t>
  </si>
  <si>
    <t>SCI</t>
  </si>
  <si>
    <t>Graphite India Ltd</t>
  </si>
  <si>
    <t>GRAPHITE</t>
  </si>
  <si>
    <t>PNC Infratech Ltd</t>
  </si>
  <si>
    <t>PNCINFRA</t>
  </si>
  <si>
    <t>Saregama India Ltd</t>
  </si>
  <si>
    <t>SAREGAMA</t>
  </si>
  <si>
    <t>Movies &amp; TV Serials</t>
  </si>
  <si>
    <t>Sanofi Consumer Healthcare India Ltd</t>
  </si>
  <si>
    <t>SANOFICONR</t>
  </si>
  <si>
    <t>Engineers India Ltd</t>
  </si>
  <si>
    <t>ENGINERSIN</t>
  </si>
  <si>
    <t>Reliance Infrastructure Ltd</t>
  </si>
  <si>
    <t>RELINFRA</t>
  </si>
  <si>
    <t>Sammaan Capital Ltd</t>
  </si>
  <si>
    <t>SAMMAANCAP</t>
  </si>
  <si>
    <t>India Cements Ltd</t>
  </si>
  <si>
    <t>INDIACEM</t>
  </si>
  <si>
    <t>Just Dial Ltd</t>
  </si>
  <si>
    <t>JUSTDIAL</t>
  </si>
  <si>
    <t>JK Tyre &amp; Industries Ltd</t>
  </si>
  <si>
    <t>JKTYRE</t>
  </si>
  <si>
    <t>Jammu and Kashmir Bank Ltd</t>
  </si>
  <si>
    <t>J&amp;KBANK</t>
  </si>
  <si>
    <t>Valor Estate Ltd</t>
  </si>
  <si>
    <t>DBREALTY</t>
  </si>
  <si>
    <t>Prudent Corporate Advisory Services Ltd</t>
  </si>
  <si>
    <t>PRUDENT</t>
  </si>
  <si>
    <t>Mrs. Bectors Food Specialities Ltd</t>
  </si>
  <si>
    <t>BECTORFOOD</t>
  </si>
  <si>
    <t>Home First Finance Company India Ltd</t>
  </si>
  <si>
    <t>HOMEFIRST</t>
  </si>
  <si>
    <t>Vesuvius India Ltd</t>
  </si>
  <si>
    <t>VESUVIUS</t>
  </si>
  <si>
    <t>Gujarat Mineral Development Corporation Ltd</t>
  </si>
  <si>
    <t>GMDCLTD</t>
  </si>
  <si>
    <t>Quess Corp Ltd</t>
  </si>
  <si>
    <t>QUESS</t>
  </si>
  <si>
    <t>Employment Services</t>
  </si>
  <si>
    <t>Senco Gold Ltd</t>
  </si>
  <si>
    <t>SENCO</t>
  </si>
  <si>
    <t>Bharat 22 ETF</t>
  </si>
  <si>
    <t>ICICIB22</t>
  </si>
  <si>
    <t>INOX India Ltd</t>
  </si>
  <si>
    <t>INOXINDIA</t>
  </si>
  <si>
    <t>Sea-Borne Tankers</t>
  </si>
  <si>
    <t>Raymond Ltd</t>
  </si>
  <si>
    <t>RAYMOND</t>
  </si>
  <si>
    <t>Happy Forgings Ltd</t>
  </si>
  <si>
    <t>HAPPYFORGE</t>
  </si>
  <si>
    <t>Auto, Truck &amp; Motorcycle Parts</t>
  </si>
  <si>
    <t>Nippon India ETF Nifty Bank BeES</t>
  </si>
  <si>
    <t>BANKBEES</t>
  </si>
  <si>
    <t>Tips Music Ltd</t>
  </si>
  <si>
    <t>TIPSMUSIC</t>
  </si>
  <si>
    <t>KPI Green Energy Ltd</t>
  </si>
  <si>
    <t>KPIGREEN</t>
  </si>
  <si>
    <t>Galaxy Surfactants Ltd</t>
  </si>
  <si>
    <t>GALAXYSURF</t>
  </si>
  <si>
    <t>Bajaj Electricals Ltd</t>
  </si>
  <si>
    <t>BAJAJELEC</t>
  </si>
  <si>
    <t>Bengal &amp; Assam Company Ltd</t>
  </si>
  <si>
    <t>BENGALASM</t>
  </si>
  <si>
    <t>Rattanindia Enterprises Ltd</t>
  </si>
  <si>
    <t>RTNINDIA</t>
  </si>
  <si>
    <t>Gujarat Pipavav Port Ltd</t>
  </si>
  <si>
    <t>GPPL</t>
  </si>
  <si>
    <t>Cera Sanitaryware Ltd</t>
  </si>
  <si>
    <t>CERA</t>
  </si>
  <si>
    <t>Vijaya Diagnostic Centre Ltd</t>
  </si>
  <si>
    <t>VIJAYA</t>
  </si>
  <si>
    <t>Shree Renuka Sugars Ltd</t>
  </si>
  <si>
    <t>RENUKA</t>
  </si>
  <si>
    <t>ITD Cementation India Ltd</t>
  </si>
  <si>
    <t>ITDCEM</t>
  </si>
  <si>
    <t>P N Gadgil Jewellers Ltd</t>
  </si>
  <si>
    <t>PNGJL</t>
  </si>
  <si>
    <t>Lemon Tree Hotels Ltd</t>
  </si>
  <si>
    <t>LEMONTREE</t>
  </si>
  <si>
    <t>JSW Holdings Ltd</t>
  </si>
  <si>
    <t>JSWHL</t>
  </si>
  <si>
    <t>Shakti Pumps (India) Ltd</t>
  </si>
  <si>
    <t>SHAKTIPUMP</t>
  </si>
  <si>
    <t>Sheela Foam Ltd</t>
  </si>
  <si>
    <t>SFL</t>
  </si>
  <si>
    <t>Home Furnishing</t>
  </si>
  <si>
    <t>Rashtriya Chemicals and Fertilizers Ltd</t>
  </si>
  <si>
    <t>RCF</t>
  </si>
  <si>
    <t>Prism Johnson Ltd</t>
  </si>
  <si>
    <t>PRSMJOHNSN</t>
  </si>
  <si>
    <t>Max Estates Ltd</t>
  </si>
  <si>
    <t>MAXESTATES</t>
  </si>
  <si>
    <t>Route Mobile Ltd</t>
  </si>
  <si>
    <t>ROUTE</t>
  </si>
  <si>
    <t>Power Mech Projects Ltd</t>
  </si>
  <si>
    <t>POWERMECH</t>
  </si>
  <si>
    <t>Isgec Heavy Engineering Ltd</t>
  </si>
  <si>
    <t>ISGEC</t>
  </si>
  <si>
    <t>Shriram Pistons &amp; Rings Ltd</t>
  </si>
  <si>
    <t>SHRIPISTON</t>
  </si>
  <si>
    <t>HMT Ltd</t>
  </si>
  <si>
    <t>HMT</t>
  </si>
  <si>
    <t>JK Lakshmi Cement Ltd</t>
  </si>
  <si>
    <t>JKLAKSHMI</t>
  </si>
  <si>
    <t>Brookfield India Real Estate Trust</t>
  </si>
  <si>
    <t>BIRET</t>
  </si>
  <si>
    <t>Va Tech Wabag Ltd</t>
  </si>
  <si>
    <t>WABAG</t>
  </si>
  <si>
    <t>Water Management</t>
  </si>
  <si>
    <t>HG Infra Engineering Ltd</t>
  </si>
  <si>
    <t>HGINFRA</t>
  </si>
  <si>
    <t>SBFC Finance Ltd</t>
  </si>
  <si>
    <t>SBFC</t>
  </si>
  <si>
    <t>Campus Activewear Ltd</t>
  </si>
  <si>
    <t>CAMPUS</t>
  </si>
  <si>
    <t>Aurionpro Solutions Ltd</t>
  </si>
  <si>
    <t>AURIONPRO</t>
  </si>
  <si>
    <t>GMR Power and Urban Infra Ltd</t>
  </si>
  <si>
    <t>GMRP&amp;UI</t>
  </si>
  <si>
    <t>Choice International Ltd</t>
  </si>
  <si>
    <t>CHOICEIN</t>
  </si>
  <si>
    <t>India Grid Trust</t>
  </si>
  <si>
    <t>INDIGRID</t>
  </si>
  <si>
    <t>CMS Info Systems Ltd</t>
  </si>
  <si>
    <t>CMSINFO</t>
  </si>
  <si>
    <t>Triveni Engineering and Industries Ltd</t>
  </si>
  <si>
    <t>TRIVENI</t>
  </si>
  <si>
    <t>Gujarat Narmada Valley Fertilizers &amp; Chemicals Ltd</t>
  </si>
  <si>
    <t>GNFC</t>
  </si>
  <si>
    <t>Latent View Analytics Ltd</t>
  </si>
  <si>
    <t>LATENTVIEW</t>
  </si>
  <si>
    <t>HEG Ltd</t>
  </si>
  <si>
    <t>HEG</t>
  </si>
  <si>
    <t>ESAB India Ltd</t>
  </si>
  <si>
    <t>ESABINDIA</t>
  </si>
  <si>
    <t>Eureka Forbes Ltd</t>
  </si>
  <si>
    <t>EUREKAFORB</t>
  </si>
  <si>
    <t>Household Appliances</t>
  </si>
  <si>
    <t>Arvind Ltd</t>
  </si>
  <si>
    <t>ARVIND</t>
  </si>
  <si>
    <t>Force Motors Ltd</t>
  </si>
  <si>
    <t>FORCEMOT</t>
  </si>
  <si>
    <t>Puravankara Ltd</t>
  </si>
  <si>
    <t>PURVA</t>
  </si>
  <si>
    <t>Birla Corporation Ltd</t>
  </si>
  <si>
    <t>BIRLACORPN</t>
  </si>
  <si>
    <t>Epigral Ltd</t>
  </si>
  <si>
    <t>EPIGRAL</t>
  </si>
  <si>
    <t>Kirloskar Pneumatic Company Ltd</t>
  </si>
  <si>
    <t>KIRLPNU</t>
  </si>
  <si>
    <t>Lloyds Engineering Works Ltd</t>
  </si>
  <si>
    <t>LLOYDSENGG</t>
  </si>
  <si>
    <t>Allied Blenders and Distillers Ltd</t>
  </si>
  <si>
    <t>ABDL</t>
  </si>
  <si>
    <t>Religare Enterprises Ltd</t>
  </si>
  <si>
    <t>RELIGARE</t>
  </si>
  <si>
    <t>Blue Jet Healthcare Ltd</t>
  </si>
  <si>
    <t>BLUEJET</t>
  </si>
  <si>
    <t>National Standard (India) Ltd</t>
  </si>
  <si>
    <t>NATIONSTD</t>
  </si>
  <si>
    <t>Jupiter Life Line Hospitals Ltd</t>
  </si>
  <si>
    <t>JLHL</t>
  </si>
  <si>
    <t>CCL Products (India) Ltd</t>
  </si>
  <si>
    <t>CCL</t>
  </si>
  <si>
    <t>Time Technoplast Ltd</t>
  </si>
  <si>
    <t>TIMETECHNO</t>
  </si>
  <si>
    <t>KNR Constructions Ltd</t>
  </si>
  <si>
    <t>KNRCON</t>
  </si>
  <si>
    <t>Keystone Realtors Ltd</t>
  </si>
  <si>
    <t>RUSTOMJEE</t>
  </si>
  <si>
    <t>Bharat Global Developers Ltd</t>
  </si>
  <si>
    <t>BGDL</t>
  </si>
  <si>
    <t>Garware Hi-Tech Films Ltd</t>
  </si>
  <si>
    <t>GRWRHITECH</t>
  </si>
  <si>
    <t>Azad Engineering Ltd</t>
  </si>
  <si>
    <t>AZAD</t>
  </si>
  <si>
    <t>Thomas Cook (India) Ltd</t>
  </si>
  <si>
    <t>THOMASCOOK</t>
  </si>
  <si>
    <t>V-mart Retail Ltd</t>
  </si>
  <si>
    <t>VMART</t>
  </si>
  <si>
    <t>RattanIndia Power Ltd</t>
  </si>
  <si>
    <t>RTNPOWER</t>
  </si>
  <si>
    <t>Varroc Engineering Ltd</t>
  </si>
  <si>
    <t>VARROC</t>
  </si>
  <si>
    <t>F D C Ltd</t>
  </si>
  <si>
    <t>FDC</t>
  </si>
  <si>
    <t>Rategain Travel Technologies Ltd</t>
  </si>
  <si>
    <t>RATEGAIN</t>
  </si>
  <si>
    <t>Procter &amp; Gamble Health Ltd</t>
  </si>
  <si>
    <t>PGHL</t>
  </si>
  <si>
    <t>Sansera Engineering Ltd</t>
  </si>
  <si>
    <t>SANSERA</t>
  </si>
  <si>
    <t>Kotak Nifty Bank ETF</t>
  </si>
  <si>
    <t>BANKNIFTY1</t>
  </si>
  <si>
    <t>Spicejet Ltd</t>
  </si>
  <si>
    <t>SPICEJET</t>
  </si>
  <si>
    <t>Karnataka Bank Ltd</t>
  </si>
  <si>
    <t>KTKBANK</t>
  </si>
  <si>
    <t>Rajesh Exports Ltd</t>
  </si>
  <si>
    <t>RAJESHEXPO</t>
  </si>
  <si>
    <t>Gallantt Ispat Ltd</t>
  </si>
  <si>
    <t>GALLANTT</t>
  </si>
  <si>
    <t>JK Paper Ltd</t>
  </si>
  <si>
    <t>JKPAPER</t>
  </si>
  <si>
    <t>Paper Products</t>
  </si>
  <si>
    <t>Juniper Hotels Ltd</t>
  </si>
  <si>
    <t>JUNIPER</t>
  </si>
  <si>
    <t>Shilpa Medicare Ltd</t>
  </si>
  <si>
    <t>SHILPAMED</t>
  </si>
  <si>
    <t>Network18 Media &amp; Investments Ltd</t>
  </si>
  <si>
    <t>NETWORK18</t>
  </si>
  <si>
    <t>Gujarat State Fertilizers &amp; Chemicals Ltd</t>
  </si>
  <si>
    <t>GSFC</t>
  </si>
  <si>
    <t>Shoppers Stop Ltd</t>
  </si>
  <si>
    <t>SHOPERSTOP</t>
  </si>
  <si>
    <t>Star Cement Ltd</t>
  </si>
  <si>
    <t>STARCEMENT</t>
  </si>
  <si>
    <t>TVS Supply Chain Solutions Ltd</t>
  </si>
  <si>
    <t>TVSSCS</t>
  </si>
  <si>
    <t>EPL Ltd</t>
  </si>
  <si>
    <t>EPL</t>
  </si>
  <si>
    <t>Packaging</t>
  </si>
  <si>
    <t>Kama Holdings Ltd</t>
  </si>
  <si>
    <t>KAMAHOLD</t>
  </si>
  <si>
    <t>Balu Forge Industries Ltd</t>
  </si>
  <si>
    <t>BALUFORGE</t>
  </si>
  <si>
    <t>SBI Nifty 50 ETF</t>
  </si>
  <si>
    <t>SETFNIF50</t>
  </si>
  <si>
    <t>BHARAT Bond ETF-April 2023-Growth</t>
  </si>
  <si>
    <t>EBBETF0423</t>
  </si>
  <si>
    <t>Debt</t>
  </si>
  <si>
    <t>Mastek Ltd</t>
  </si>
  <si>
    <t>MASTEK</t>
  </si>
  <si>
    <t>Electronics Mart India Ltd</t>
  </si>
  <si>
    <t>EMIL</t>
  </si>
  <si>
    <t>Avanti Feeds Ltd</t>
  </si>
  <si>
    <t>AVANTIFEED</t>
  </si>
  <si>
    <t>Sudarshan Chemical Industries Ltd</t>
  </si>
  <si>
    <t>SUDARSCHEM</t>
  </si>
  <si>
    <t>Equitas Small Finance Bank Ltd</t>
  </si>
  <si>
    <t>EQUITASBNK</t>
  </si>
  <si>
    <t>Archean Chemical Industries Ltd</t>
  </si>
  <si>
    <t>ACI</t>
  </si>
  <si>
    <t>Maharashtra Seamless Ltd</t>
  </si>
  <si>
    <t>MAHSEAMLES</t>
  </si>
  <si>
    <t>Equinox India Developments Ltd</t>
  </si>
  <si>
    <t>EMBDL</t>
  </si>
  <si>
    <t>Astra Microwave Products Ltd</t>
  </si>
  <si>
    <t>ASTRAMICRO</t>
  </si>
  <si>
    <t>Sunteck Realty Ltd</t>
  </si>
  <si>
    <t>SUNTECK</t>
  </si>
  <si>
    <t>Black Box Ltd</t>
  </si>
  <si>
    <t>BBOX</t>
  </si>
  <si>
    <t>Arvind Fashions Ltd</t>
  </si>
  <si>
    <t>ARVINDFASN</t>
  </si>
  <si>
    <t>Anupam Rasayan India Ltd</t>
  </si>
  <si>
    <t>ANURAS</t>
  </si>
  <si>
    <t>Infibeam Avenues Ltd</t>
  </si>
  <si>
    <t>INFIBEAM</t>
  </si>
  <si>
    <t>MedPlus Health Services Ltd</t>
  </si>
  <si>
    <t>MEDPLUS</t>
  </si>
  <si>
    <t>Garware Technical Fibres Ltd</t>
  </si>
  <si>
    <t>GARFIBRES</t>
  </si>
  <si>
    <t>India Shelter Finance Corporation Ltd</t>
  </si>
  <si>
    <t>INDIASHLTR</t>
  </si>
  <si>
    <t>Transport Corporation of India Ltd</t>
  </si>
  <si>
    <t>TCI</t>
  </si>
  <si>
    <t>ASK Automotive Ltd</t>
  </si>
  <si>
    <t>ASKAUTOLTD</t>
  </si>
  <si>
    <t>Diamond Power Infrastructure Ltd</t>
  </si>
  <si>
    <t>DIACABS</t>
  </si>
  <si>
    <t>Mahindra Holidays and Resorts India Ltd</t>
  </si>
  <si>
    <t>MHRIL</t>
  </si>
  <si>
    <t>Chemplast Sanmar Ltd</t>
  </si>
  <si>
    <t>CHEMPLASTS</t>
  </si>
  <si>
    <t>eMudhra Ltd</t>
  </si>
  <si>
    <t>EMUDHRA</t>
  </si>
  <si>
    <t>Mahindra Lifespace Developers Ltd</t>
  </si>
  <si>
    <t>MAHLIFE</t>
  </si>
  <si>
    <t>Texmaco Rail &amp; Engineering Ltd</t>
  </si>
  <si>
    <t>TEXRAIL</t>
  </si>
  <si>
    <t>Protean eGov Technologies Ltd</t>
  </si>
  <si>
    <t>PROTEAN</t>
  </si>
  <si>
    <t>IT Consulting &amp; Other Services</t>
  </si>
  <si>
    <t>Surya Roshni Ltd</t>
  </si>
  <si>
    <t>SURYAROSNI</t>
  </si>
  <si>
    <t>Sandur Manganese and Iron Ores Ltd</t>
  </si>
  <si>
    <t>SANDUMA</t>
  </si>
  <si>
    <t>Mining - Manganese</t>
  </si>
  <si>
    <t>Dodla Dairy Ltd</t>
  </si>
  <si>
    <t>DODLA</t>
  </si>
  <si>
    <t>Moil Ltd</t>
  </si>
  <si>
    <t>MOIL</t>
  </si>
  <si>
    <t>Tarc Ltd</t>
  </si>
  <si>
    <t>TARC</t>
  </si>
  <si>
    <t>Ion Exchange (India) Ltd</t>
  </si>
  <si>
    <t>IONEXCHANG</t>
  </si>
  <si>
    <t>Environmental Services</t>
  </si>
  <si>
    <t>V I P Industries Ltd</t>
  </si>
  <si>
    <t>VIPIND</t>
  </si>
  <si>
    <t>Ujjivan Small Finance Bank Ltd</t>
  </si>
  <si>
    <t>UJJIVANSFB</t>
  </si>
  <si>
    <t>Laxmi Organic Industries Ltd</t>
  </si>
  <si>
    <t>LXCHEM</t>
  </si>
  <si>
    <t>Sundaram Finance Holdings Ltd</t>
  </si>
  <si>
    <t>SUNDARMHLD</t>
  </si>
  <si>
    <t>Welspun Enterprises Ltd</t>
  </si>
  <si>
    <t>WELENT</t>
  </si>
  <si>
    <t>Ethos Ltd</t>
  </si>
  <si>
    <t>ETHOSLTD</t>
  </si>
  <si>
    <t>TV18 Broadcast Ltd</t>
  </si>
  <si>
    <t>TV18BRDCST</t>
  </si>
  <si>
    <t>Paradeep Phosphates Ltd</t>
  </si>
  <si>
    <t>PARADEEP</t>
  </si>
  <si>
    <t>Dilip Buildcon Ltd</t>
  </si>
  <si>
    <t>DBL</t>
  </si>
  <si>
    <t>Ganesh Housing Corp Ltd</t>
  </si>
  <si>
    <t>GANESHHOUC</t>
  </si>
  <si>
    <t>Syrma SGS Technology Ltd</t>
  </si>
  <si>
    <t>SYRMA</t>
  </si>
  <si>
    <t>Responsive Industries Ltd</t>
  </si>
  <si>
    <t>RESPONIND</t>
  </si>
  <si>
    <t>Building Products - Granite</t>
  </si>
  <si>
    <t>PDS Limited</t>
  </si>
  <si>
    <t>PDSL</t>
  </si>
  <si>
    <t>IFB Industries Ltd</t>
  </si>
  <si>
    <t>IFBIND</t>
  </si>
  <si>
    <t>Insolation Energy Ltd</t>
  </si>
  <si>
    <t>INA</t>
  </si>
  <si>
    <t>Semiconductors</t>
  </si>
  <si>
    <t>Ahluwalia Contracts (India) Ltd</t>
  </si>
  <si>
    <t>AHLUCONT</t>
  </si>
  <si>
    <t>Technocraft Industries (India) Ltd</t>
  </si>
  <si>
    <t>TIIL</t>
  </si>
  <si>
    <t>Balaji Amines Ltd</t>
  </si>
  <si>
    <t>BALAMINES</t>
  </si>
  <si>
    <t>Hindustan Foods Ltd</t>
  </si>
  <si>
    <t>HNDFDS</t>
  </si>
  <si>
    <t>Indo Count Industries Ltd</t>
  </si>
  <si>
    <t>ICIL</t>
  </si>
  <si>
    <t>Tamilnad Mercantile Bank Ltd</t>
  </si>
  <si>
    <t>TMB</t>
  </si>
  <si>
    <t>PC Jeweller Ltd</t>
  </si>
  <si>
    <t>PCJEWELLER</t>
  </si>
  <si>
    <t>Hindustan Construction Company Ltd</t>
  </si>
  <si>
    <t>HCC</t>
  </si>
  <si>
    <t>Nazara Technologies Ltd</t>
  </si>
  <si>
    <t>NAZARA</t>
  </si>
  <si>
    <t>Theme Parks &amp; Gaming</t>
  </si>
  <si>
    <t>Ashoka Buildcon Ltd</t>
  </si>
  <si>
    <t>ASHOKA</t>
  </si>
  <si>
    <t>Orchid Pharma Ltd</t>
  </si>
  <si>
    <t>ORCHPHARMA</t>
  </si>
  <si>
    <t>Indigo Paints Ltd</t>
  </si>
  <si>
    <t>INDIGOPNTS</t>
  </si>
  <si>
    <t>Mishra Dhatu Nigam Ltd</t>
  </si>
  <si>
    <t>MIDHANI</t>
  </si>
  <si>
    <t>Kennametal India Ltd</t>
  </si>
  <si>
    <t>KENNAMET</t>
  </si>
  <si>
    <t>Man Infraconstruction Ltd</t>
  </si>
  <si>
    <t>MANINFRA</t>
  </si>
  <si>
    <t>Inox Green Energy Services Ltd</t>
  </si>
  <si>
    <t>INOXGREEN</t>
  </si>
  <si>
    <t>Johnson Controls-Hitachi Air Conditioning India Ltd</t>
  </si>
  <si>
    <t>JCHAC</t>
  </si>
  <si>
    <t>Thangamayil Jewellery Ltd</t>
  </si>
  <si>
    <t>THANGAMAYL</t>
  </si>
  <si>
    <t>Suprajit Engineering Ltd</t>
  </si>
  <si>
    <t>SUPRAJIT</t>
  </si>
  <si>
    <t>Sun Pharma Advanced Research Co Ltd</t>
  </si>
  <si>
    <t>SPARC</t>
  </si>
  <si>
    <t>Ujaas Energy Ltd</t>
  </si>
  <si>
    <t>UEL</t>
  </si>
  <si>
    <t>Niit Learning Systems Ltd</t>
  </si>
  <si>
    <t>NIITMTS</t>
  </si>
  <si>
    <t>Education Services</t>
  </si>
  <si>
    <t>Share India Securities Ltd</t>
  </si>
  <si>
    <t>SHAREINDIA</t>
  </si>
  <si>
    <t>Go Fashion (India) Ltd</t>
  </si>
  <si>
    <t>GOCOLORS</t>
  </si>
  <si>
    <t>Ami Organics Ltd</t>
  </si>
  <si>
    <t>AMIORG</t>
  </si>
  <si>
    <t>National Highways Infra Trust</t>
  </si>
  <si>
    <t>NHIT</t>
  </si>
  <si>
    <t>Dhanuka Agritech Ltd</t>
  </si>
  <si>
    <t>DHANUKA</t>
  </si>
  <si>
    <t>Kesoram Industries Ltd</t>
  </si>
  <si>
    <t>KESORAMIND</t>
  </si>
  <si>
    <t>Piccadily Agro Industries Ltd</t>
  </si>
  <si>
    <t>PICCADIL</t>
  </si>
  <si>
    <t>AGI Greenpac Ltd</t>
  </si>
  <si>
    <t>AGI</t>
  </si>
  <si>
    <t>Nesco Ltd</t>
  </si>
  <si>
    <t>NESCO</t>
  </si>
  <si>
    <t>Gokaldas Exports Ltd</t>
  </si>
  <si>
    <t>GOKEX</t>
  </si>
  <si>
    <t>ICRA Ltd</t>
  </si>
  <si>
    <t>ICRA</t>
  </si>
  <si>
    <t>Bansal Wire Industries Ltd</t>
  </si>
  <si>
    <t>BANSALWIRE</t>
  </si>
  <si>
    <t>BHARAT Bond ETF-April 2030-Growth</t>
  </si>
  <si>
    <t>EBBETF0430</t>
  </si>
  <si>
    <t>Bondada Engineering Ltd</t>
  </si>
  <si>
    <t>BONDADA</t>
  </si>
  <si>
    <t>Ceigall India Ltd</t>
  </si>
  <si>
    <t>CEIGALL</t>
  </si>
  <si>
    <t>Gabriel India Ltd</t>
  </si>
  <si>
    <t>GABRIEL</t>
  </si>
  <si>
    <t>KRBL Ltd</t>
  </si>
  <si>
    <t>KRBL</t>
  </si>
  <si>
    <t>BHARAT Bond ETF-April 2032</t>
  </si>
  <si>
    <t>BBETF0432</t>
  </si>
  <si>
    <t>Greenlam Industries Ltd</t>
  </si>
  <si>
    <t>GREENLAM</t>
  </si>
  <si>
    <t>Building Products - Laminates</t>
  </si>
  <si>
    <t>Lloyds Enterprises Ltd</t>
  </si>
  <si>
    <t>LLOYDSENT</t>
  </si>
  <si>
    <t>Trading Companies &amp; Distributors</t>
  </si>
  <si>
    <t>Gulf Oil Lubricants India Ltd</t>
  </si>
  <si>
    <t>GULFOILLUB</t>
  </si>
  <si>
    <t>VST Industries Ltd</t>
  </si>
  <si>
    <t>VSTIND</t>
  </si>
  <si>
    <t>Gujarat Ambuja Exports Ltd</t>
  </si>
  <si>
    <t>GAEL</t>
  </si>
  <si>
    <t>Gujarat Alkalies And Chemicals Ltd</t>
  </si>
  <si>
    <t>GUJALKALI</t>
  </si>
  <si>
    <t>Jai Corp Ltd</t>
  </si>
  <si>
    <t>JAICORPLTD</t>
  </si>
  <si>
    <t>Rolex Rings Ltd</t>
  </si>
  <si>
    <t>ROLEXRINGS</t>
  </si>
  <si>
    <t>India Infrastructure Trust</t>
  </si>
  <si>
    <t>INFRATRUST</t>
  </si>
  <si>
    <t>Optiemus Infracom Ltd</t>
  </si>
  <si>
    <t>OPTIEMUS</t>
  </si>
  <si>
    <t>Jindal Worldwide Ltd</t>
  </si>
  <si>
    <t>JINDWORLD</t>
  </si>
  <si>
    <t>Aditya Vision Ltd</t>
  </si>
  <si>
    <t>AVL</t>
  </si>
  <si>
    <t>Retail - Speciality</t>
  </si>
  <si>
    <t>GMM Pfaudler Ltd</t>
  </si>
  <si>
    <t>GMMPFAUDLR</t>
  </si>
  <si>
    <t>Privi Speciality Chemicals Ltd</t>
  </si>
  <si>
    <t>PRIVISCL</t>
  </si>
  <si>
    <t>Indinfravit Trust</t>
  </si>
  <si>
    <t>INDINFR</t>
  </si>
  <si>
    <t>Healthcare Global Enterprises Ltd</t>
  </si>
  <si>
    <t>HCG</t>
  </si>
  <si>
    <t>South Indian Bank Ltd</t>
  </si>
  <si>
    <t>SOUTHBANK</t>
  </si>
  <si>
    <t>DB Corp Ltd</t>
  </si>
  <si>
    <t>DBCORP</t>
  </si>
  <si>
    <t>Publishing</t>
  </si>
  <si>
    <t>Lux Industries Ltd</t>
  </si>
  <si>
    <t>LUXIND</t>
  </si>
  <si>
    <t>Rallis India Ltd</t>
  </si>
  <si>
    <t>RALLIS</t>
  </si>
  <si>
    <t>Sharda Motor Industries Ltd</t>
  </si>
  <si>
    <t>SHARDAMOTR</t>
  </si>
  <si>
    <t>R Systems International Ltd</t>
  </si>
  <si>
    <t>RSYSTEMS</t>
  </si>
  <si>
    <t>Orient Cement Ltd</t>
  </si>
  <si>
    <t>ORIENTCEM</t>
  </si>
  <si>
    <t>Easy Trip Planners Ltd</t>
  </si>
  <si>
    <t>EASEMYTRIP</t>
  </si>
  <si>
    <t>Magellanic Cloud Ltd</t>
  </si>
  <si>
    <t>MCLOUD</t>
  </si>
  <si>
    <t>Prince Pipes and Fittings Ltd</t>
  </si>
  <si>
    <t>PRINCEPIPE</t>
  </si>
  <si>
    <t>GHCL Ltd</t>
  </si>
  <si>
    <t>GHCL</t>
  </si>
  <si>
    <t>Allcargo Logistics Ltd</t>
  </si>
  <si>
    <t>ALLCARGO</t>
  </si>
  <si>
    <t>Borosil Renewables Ltd</t>
  </si>
  <si>
    <t>BORORENEW</t>
  </si>
  <si>
    <t>Housewares</t>
  </si>
  <si>
    <t>TD Power Systems Ltd</t>
  </si>
  <si>
    <t>TDPOWERSYS</t>
  </si>
  <si>
    <t>Skipper Ltd</t>
  </si>
  <si>
    <t>SKIPPER</t>
  </si>
  <si>
    <t>National Fertilizers Ltd</t>
  </si>
  <si>
    <t>NFL</t>
  </si>
  <si>
    <t>Kovai Medical Center and Hospital Ltd</t>
  </si>
  <si>
    <t>KOVAI</t>
  </si>
  <si>
    <t>Le Travenues Technology Ltd</t>
  </si>
  <si>
    <t>IXIGO</t>
  </si>
  <si>
    <t>Refex Industries Ltd</t>
  </si>
  <si>
    <t>REFEX</t>
  </si>
  <si>
    <t>Tilaknagar Industries Ltd</t>
  </si>
  <si>
    <t>TI</t>
  </si>
  <si>
    <t>Sterlite Technologies Ltd</t>
  </si>
  <si>
    <t>STLTECH</t>
  </si>
  <si>
    <t>Pilani Investment And Industries Corporation Ltd</t>
  </si>
  <si>
    <t>PILANIINVS</t>
  </si>
  <si>
    <t>PTC India Ltd</t>
  </si>
  <si>
    <t>PTC</t>
  </si>
  <si>
    <t>Jana Small Finance Bank Ltd</t>
  </si>
  <si>
    <t>JSFB</t>
  </si>
  <si>
    <t>Rain Industries Ltd</t>
  </si>
  <si>
    <t>RAIN</t>
  </si>
  <si>
    <t>SIS Ltd</t>
  </si>
  <si>
    <t>SIS</t>
  </si>
  <si>
    <t>Heritage Foods Ltd</t>
  </si>
  <si>
    <t>HERITGFOOD</t>
  </si>
  <si>
    <t>Marsons Ltd</t>
  </si>
  <si>
    <t>MARSONS</t>
  </si>
  <si>
    <t>Neogen Chemicals Ltd</t>
  </si>
  <si>
    <t>NEOGEN</t>
  </si>
  <si>
    <t>Entero Healthcare Solutions Ltd</t>
  </si>
  <si>
    <t>ENTERO</t>
  </si>
  <si>
    <t>India Tourism Development Corp Ltd</t>
  </si>
  <si>
    <t>ITDC</t>
  </si>
  <si>
    <t>Pricol Ltd</t>
  </si>
  <si>
    <t>PRICOLLTD</t>
  </si>
  <si>
    <t>Kirloskar Industries Ltd</t>
  </si>
  <si>
    <t>KIRLOSIND</t>
  </si>
  <si>
    <t>J Kumar Infraprojects Ltd</t>
  </si>
  <si>
    <t>JKIL</t>
  </si>
  <si>
    <t>MTAR Technologies Ltd</t>
  </si>
  <si>
    <t>MTARTECH</t>
  </si>
  <si>
    <t>Bharat Bijlee Ltd</t>
  </si>
  <si>
    <t>BBL</t>
  </si>
  <si>
    <t>Cyient DLM Ltd</t>
  </si>
  <si>
    <t>CYIENTDLM</t>
  </si>
  <si>
    <t>Aarti Pharmalabs Ltd</t>
  </si>
  <si>
    <t>AARTIPHARM</t>
  </si>
  <si>
    <t>Orissa Minerals Development Company Ltd</t>
  </si>
  <si>
    <t>ORISSAMINE</t>
  </si>
  <si>
    <t>Anup Engineering Ltd</t>
  </si>
  <si>
    <t>ANUP</t>
  </si>
  <si>
    <t>Advanced Enzyme Technologies Ltd</t>
  </si>
  <si>
    <t>ADVENZYMES</t>
  </si>
  <si>
    <t>Yatharth Hospital &amp; Trauma Care Services Ltd</t>
  </si>
  <si>
    <t>YATHARTH</t>
  </si>
  <si>
    <t>Borosil Ltd</t>
  </si>
  <si>
    <t>BOROLTD</t>
  </si>
  <si>
    <t>E2E Networks Ltd</t>
  </si>
  <si>
    <t>E2E</t>
  </si>
  <si>
    <t>MAS Financial Services Ltd</t>
  </si>
  <si>
    <t>MASFIN</t>
  </si>
  <si>
    <t>Restaurant Brands Asia Ltd</t>
  </si>
  <si>
    <t>RBA</t>
  </si>
  <si>
    <t>Manorama Industries Ltd</t>
  </si>
  <si>
    <t>MANORAMA</t>
  </si>
  <si>
    <t>Ganesha Ecosphere Ltd</t>
  </si>
  <si>
    <t>GANECOS</t>
  </si>
  <si>
    <t>Gopal Snacks Ltd</t>
  </si>
  <si>
    <t>GOPAL</t>
  </si>
  <si>
    <t>Eraaya Lifespaces Ltd</t>
  </si>
  <si>
    <t>ERAAYA</t>
  </si>
  <si>
    <t>Hemisphere Properties India Ltd</t>
  </si>
  <si>
    <t>HEMIPROP</t>
  </si>
  <si>
    <t>Dynamatic Technologies Ltd</t>
  </si>
  <si>
    <t>DYNAMATECH</t>
  </si>
  <si>
    <t>Sundaram Clayton Ltd</t>
  </si>
  <si>
    <t>SUNCLAY</t>
  </si>
  <si>
    <t>CSB Bank Ltd</t>
  </si>
  <si>
    <t>CSBBANK</t>
  </si>
  <si>
    <t>Nippon India ETF Gold BeES</t>
  </si>
  <si>
    <t>GOLDBEES</t>
  </si>
  <si>
    <t>Gold</t>
  </si>
  <si>
    <t>Sharda Cropchem Ltd</t>
  </si>
  <si>
    <t>SHARDACROP</t>
  </si>
  <si>
    <t>Zaggle Prepaid Ocean Services Ltd</t>
  </si>
  <si>
    <t>ZAGGLE</t>
  </si>
  <si>
    <t>Wonderla Holidays Ltd</t>
  </si>
  <si>
    <t>WONDERLA</t>
  </si>
  <si>
    <t>Heidelbergcement India Ltd</t>
  </si>
  <si>
    <t>HEIDELBERG</t>
  </si>
  <si>
    <t>Uflex Ltd</t>
  </si>
  <si>
    <t>UFLEX</t>
  </si>
  <si>
    <t>Banco Products (India) Ltd</t>
  </si>
  <si>
    <t>BANCOINDIA</t>
  </si>
  <si>
    <t>TeamLease Services Ltd</t>
  </si>
  <si>
    <t>TEAMLEASE</t>
  </si>
  <si>
    <t>Orient Electric Ltd</t>
  </si>
  <si>
    <t>ORIENTELEC</t>
  </si>
  <si>
    <t>VRL Logistics Ltd</t>
  </si>
  <si>
    <t>VRLLOG</t>
  </si>
  <si>
    <t>Unichem Laboratories Ltd</t>
  </si>
  <si>
    <t>UNICHEMLAB</t>
  </si>
  <si>
    <t>Utkarsh Small Finance Bank Ltd</t>
  </si>
  <si>
    <t>UTKARSHBNK</t>
  </si>
  <si>
    <t>Vaibhav Global Ltd</t>
  </si>
  <si>
    <t>VAIBHAVGBL</t>
  </si>
  <si>
    <t>V2 Retail Ltd</t>
  </si>
  <si>
    <t>V2RETAIL</t>
  </si>
  <si>
    <t>Awfis Space Solutions Ltd</t>
  </si>
  <si>
    <t>AWFIS</t>
  </si>
  <si>
    <t>Grauer And Weil (India) Ltd</t>
  </si>
  <si>
    <t>GRAUWEIL</t>
  </si>
  <si>
    <t>Rajoo Engineers Ltd</t>
  </si>
  <si>
    <t>RAJOOENG</t>
  </si>
  <si>
    <t>Bajaj Hindusthan Sugar Ltd</t>
  </si>
  <si>
    <t>BAJAJHIND</t>
  </si>
  <si>
    <t>Bharat Rasayan Ltd</t>
  </si>
  <si>
    <t>BHARATRAS</t>
  </si>
  <si>
    <t>Greenpanel Industries Ltd</t>
  </si>
  <si>
    <t>GREENPANEL</t>
  </si>
  <si>
    <t>Shilchar Technologies Ltd</t>
  </si>
  <si>
    <t>SHILCTECH</t>
  </si>
  <si>
    <t>Nocil Ltd</t>
  </si>
  <si>
    <t>NOCIL</t>
  </si>
  <si>
    <t>MSTC Ltd</t>
  </si>
  <si>
    <t>MSTCLTD</t>
  </si>
  <si>
    <t>SG Mart Ltd</t>
  </si>
  <si>
    <t>SGMART</t>
  </si>
  <si>
    <t>Renewable Electricity</t>
  </si>
  <si>
    <t>SeQuent Scientific Ltd</t>
  </si>
  <si>
    <t>SEQUENT</t>
  </si>
  <si>
    <t>Morepen Laboratories Ltd</t>
  </si>
  <si>
    <t>MOREPENLAB</t>
  </si>
  <si>
    <t>Bannari Amman Sugars Ltd</t>
  </si>
  <si>
    <t>BANARISUG</t>
  </si>
  <si>
    <t>Kaveri Seed Company Ltd</t>
  </si>
  <si>
    <t>KSCL</t>
  </si>
  <si>
    <t>Seeds</t>
  </si>
  <si>
    <t>Pitti Engineering Ltd</t>
  </si>
  <si>
    <t>PITTIENG</t>
  </si>
  <si>
    <t>Jamna Auto Industries Ltd</t>
  </si>
  <si>
    <t>JAMNAAUTO</t>
  </si>
  <si>
    <t>Rossari Biotech Ltd</t>
  </si>
  <si>
    <t>ROSSARI</t>
  </si>
  <si>
    <t>Shanthi Gears Ltd</t>
  </si>
  <si>
    <t>SHANTIGEAR</t>
  </si>
  <si>
    <t>Paisalo Digital Ltd</t>
  </si>
  <si>
    <t>PAISALO</t>
  </si>
  <si>
    <t>Medi Assist Healthcare Services Ltd</t>
  </si>
  <si>
    <t>MEDIASSIST</t>
  </si>
  <si>
    <t>Network People Services Technologies Ltd</t>
  </si>
  <si>
    <t>NPST</t>
  </si>
  <si>
    <t>Greenply Industries Ltd</t>
  </si>
  <si>
    <t>GREENPLY</t>
  </si>
  <si>
    <t>Aarti Drugs Ltd</t>
  </si>
  <si>
    <t>AARTIDRUGS</t>
  </si>
  <si>
    <t>Hawkins Cookers Ltd</t>
  </si>
  <si>
    <t>HAWKINCOOK</t>
  </si>
  <si>
    <t>RPG Life Sciences Limited</t>
  </si>
  <si>
    <t>RPGLIFE</t>
  </si>
  <si>
    <t>Harsha Engineers International Ltd</t>
  </si>
  <si>
    <t>HARSHA</t>
  </si>
  <si>
    <t>Northern ARC Capital Ltd</t>
  </si>
  <si>
    <t>NORTHARC</t>
  </si>
  <si>
    <t>Jayaswal Neco Industries Ltd</t>
  </si>
  <si>
    <t>JAYNECOIND</t>
  </si>
  <si>
    <t>Fineotex Chemical Ltd</t>
  </si>
  <si>
    <t>FCL</t>
  </si>
  <si>
    <t>Bombay Dyeing and Mfg Co Ltd</t>
  </si>
  <si>
    <t>BOMDYEING</t>
  </si>
  <si>
    <t>Websol Energy System Ltd</t>
  </si>
  <si>
    <t>WEBELSOLAR</t>
  </si>
  <si>
    <t>India Glycols Ltd</t>
  </si>
  <si>
    <t>INDIAGLYCO</t>
  </si>
  <si>
    <t>Supriya Lifescience Ltd</t>
  </si>
  <si>
    <t>SUPRIYA</t>
  </si>
  <si>
    <t>S H Kelkar and Company Ltd</t>
  </si>
  <si>
    <t>SHK</t>
  </si>
  <si>
    <t>Prime Focus Ltd</t>
  </si>
  <si>
    <t>PFOCUS</t>
  </si>
  <si>
    <t>Animation</t>
  </si>
  <si>
    <t>Samhi Hotels Ltd</t>
  </si>
  <si>
    <t>SAMHI</t>
  </si>
  <si>
    <t>Tinplate Company of India Ltd</t>
  </si>
  <si>
    <t>TINPLATE</t>
  </si>
  <si>
    <t>SEPC Ltd</t>
  </si>
  <si>
    <t>SEPC</t>
  </si>
  <si>
    <t>Pearl Global Industries Ltd</t>
  </si>
  <si>
    <t>PGIL</t>
  </si>
  <si>
    <t>Styrenix Performance Materials Ltd</t>
  </si>
  <si>
    <t>STYRENIX</t>
  </si>
  <si>
    <t>JTEKT India Ltd</t>
  </si>
  <si>
    <t>JTEKTINDIA</t>
  </si>
  <si>
    <t>Shaily Engineering Plastics Ltd</t>
  </si>
  <si>
    <t>SHAILY</t>
  </si>
  <si>
    <t>Nippon India ETF Nifty 50 BeES</t>
  </si>
  <si>
    <t>NIFTYBEES</t>
  </si>
  <si>
    <t>EMS Ltd</t>
  </si>
  <si>
    <t>EMSLIMITED</t>
  </si>
  <si>
    <t>Cartrade Tech Ltd</t>
  </si>
  <si>
    <t>CARTRADE</t>
  </si>
  <si>
    <t>Subros Ltd</t>
  </si>
  <si>
    <t>SUBROS</t>
  </si>
  <si>
    <t>WPIL Ltd</t>
  </si>
  <si>
    <t>WPIL</t>
  </si>
  <si>
    <t>Ramky Infrastructure Ltd</t>
  </si>
  <si>
    <t>RAMKY</t>
  </si>
  <si>
    <t>Patel Engineering Ltd</t>
  </si>
  <si>
    <t>PATELENG</t>
  </si>
  <si>
    <t>Fiem Industries Ltd</t>
  </si>
  <si>
    <t>FIEMIND</t>
  </si>
  <si>
    <t>Thyrocare Technologies Ltd</t>
  </si>
  <si>
    <t>THYROCARE</t>
  </si>
  <si>
    <t>Gateway Distriparks Ltd</t>
  </si>
  <si>
    <t>GATEWAY</t>
  </si>
  <si>
    <t>Paras Defence and Space Technologies Ltd</t>
  </si>
  <si>
    <t>PARAS</t>
  </si>
  <si>
    <t>Bhagiradha Chemicals and Industries Ltd</t>
  </si>
  <si>
    <t>BHAGCHEM</t>
  </si>
  <si>
    <t>Quick Heal Technologies Ltd</t>
  </si>
  <si>
    <t>QUICKHEAL</t>
  </si>
  <si>
    <t>Servotech Power Systems Ltd</t>
  </si>
  <si>
    <t>SERVOTECH</t>
  </si>
  <si>
    <t>Dalmia Bharat Sugar and Industries Ltd</t>
  </si>
  <si>
    <t>DALMIASUG</t>
  </si>
  <si>
    <t>Imagicaaworld Entertainment Ltd</t>
  </si>
  <si>
    <t>IMAGICAA</t>
  </si>
  <si>
    <t>Balmer Lawrie and Company Ltd</t>
  </si>
  <si>
    <t>BALMLAWRIE</t>
  </si>
  <si>
    <t>Moschip Technologies Ltd</t>
  </si>
  <si>
    <t>MOSCHIP</t>
  </si>
  <si>
    <t>Jain Irrigation Systems Ltd</t>
  </si>
  <si>
    <t>JISLJALEQS</t>
  </si>
  <si>
    <t>Agricultural &amp; Farm Machinery</t>
  </si>
  <si>
    <t>LG Balakrishnan &amp; Bros Ltd</t>
  </si>
  <si>
    <t>LGBBROSLTD</t>
  </si>
  <si>
    <t>Fedbank Financial Services Ltd</t>
  </si>
  <si>
    <t>FEDFINA</t>
  </si>
  <si>
    <t>Honda India Power Products Ltd</t>
  </si>
  <si>
    <t>HONDAPOWER</t>
  </si>
  <si>
    <t>Hikal Ltd</t>
  </si>
  <si>
    <t>HIKAL</t>
  </si>
  <si>
    <t>Avantel Ltd</t>
  </si>
  <si>
    <t>AVANTEL</t>
  </si>
  <si>
    <t>JTL Industries Ltd</t>
  </si>
  <si>
    <t>JTLIND</t>
  </si>
  <si>
    <t>Indraprastha Medical Corporation Ltd</t>
  </si>
  <si>
    <t>INDRAMEDCO</t>
  </si>
  <si>
    <t>Avalon Technologies Ltd</t>
  </si>
  <si>
    <t>AVALON</t>
  </si>
  <si>
    <t>Kewal Kiran Clothing Ltd</t>
  </si>
  <si>
    <t>KKCL</t>
  </si>
  <si>
    <t>Venus Pipes and Tubes Ltd</t>
  </si>
  <si>
    <t>VENUSPIPES</t>
  </si>
  <si>
    <t>Innova Captab Ltd</t>
  </si>
  <si>
    <t>INNOVACAP</t>
  </si>
  <si>
    <t>Gufic Biosciences Ltd</t>
  </si>
  <si>
    <t>GUFICBIO</t>
  </si>
  <si>
    <t>Shrem InvIT</t>
  </si>
  <si>
    <t>SHREMINVIT</t>
  </si>
  <si>
    <t>Oriana Power Ltd</t>
  </si>
  <si>
    <t>ORIANA</t>
  </si>
  <si>
    <t>West Coast Paper Mills Ltd</t>
  </si>
  <si>
    <t>WSTCSTPAPR</t>
  </si>
  <si>
    <t>Kingfa Science and Technology (India) Ltd</t>
  </si>
  <si>
    <t>KINGFA</t>
  </si>
  <si>
    <t>Sindhu Trade Links Ltd</t>
  </si>
  <si>
    <t>SINDHUTRAD</t>
  </si>
  <si>
    <t>BF Utilities Ltd</t>
  </si>
  <si>
    <t>BFUTILITIE</t>
  </si>
  <si>
    <t>Sunflag Iron and Steel Co Ltd</t>
  </si>
  <si>
    <t>SUNFLAG</t>
  </si>
  <si>
    <t>Shivalik Bimetal Controls Ltd</t>
  </si>
  <si>
    <t>SBCL</t>
  </si>
  <si>
    <t>Gokul Agro Resources Ltd</t>
  </si>
  <si>
    <t>GOKULAGRO</t>
  </si>
  <si>
    <t>TCI Express Ltd</t>
  </si>
  <si>
    <t>TCIEXP</t>
  </si>
  <si>
    <t>Greaves Cotton Ltd</t>
  </si>
  <si>
    <t>GREAVESCOT</t>
  </si>
  <si>
    <t>D P Abhushan Ltd</t>
  </si>
  <si>
    <t>DPABHUSHAN</t>
  </si>
  <si>
    <t>Stylam Industries Ltd</t>
  </si>
  <si>
    <t>STYLAMIND</t>
  </si>
  <si>
    <t>Exicom Tele-Systems Ltd</t>
  </si>
  <si>
    <t>EXICOM</t>
  </si>
  <si>
    <t>Bhansali Engineering Polymers Ltd</t>
  </si>
  <si>
    <t>BEPL</t>
  </si>
  <si>
    <t>JNK India Ltd</t>
  </si>
  <si>
    <t>JNKINDIA</t>
  </si>
  <si>
    <t>Arvind Smartspaces Ltd</t>
  </si>
  <si>
    <t>ARVSMART</t>
  </si>
  <si>
    <t>VST Tillers Tractors Ltd</t>
  </si>
  <si>
    <t>VSTTILLERS</t>
  </si>
  <si>
    <t>Jeena Sikho Lifecare Ltd</t>
  </si>
  <si>
    <t>JSLL</t>
  </si>
  <si>
    <t>Lumax AutoTechnologies Ltd</t>
  </si>
  <si>
    <t>LUMAXTECH</t>
  </si>
  <si>
    <t>Geojit Financial Services Ltd</t>
  </si>
  <si>
    <t>GEOJITFSL</t>
  </si>
  <si>
    <t>Spandana Sphoorty Financial Ltd</t>
  </si>
  <si>
    <t>SPANDANA</t>
  </si>
  <si>
    <t>La Opala R G Ltd</t>
  </si>
  <si>
    <t>LAOPALA</t>
  </si>
  <si>
    <t>Goldiam International Ltd</t>
  </si>
  <si>
    <t>GOLDIAM</t>
  </si>
  <si>
    <t>Precision Wires India Ltd</t>
  </si>
  <si>
    <t>PRECWIRE</t>
  </si>
  <si>
    <t>Indian Metals and Ferro Alloys Ltd</t>
  </si>
  <si>
    <t>IMFA</t>
  </si>
  <si>
    <t>Cigniti Technologies Ltd</t>
  </si>
  <si>
    <t>CIGNITITEC</t>
  </si>
  <si>
    <t>IndoStar Capital Finance Ltd</t>
  </si>
  <si>
    <t>INDOSTAR</t>
  </si>
  <si>
    <t>Nirlon Ltd</t>
  </si>
  <si>
    <t>NIRLON</t>
  </si>
  <si>
    <t>Savita Oil Technologies Ltd</t>
  </si>
  <si>
    <t>SOTL</t>
  </si>
  <si>
    <t>Dhani Services Ltd</t>
  </si>
  <si>
    <t>DHANI</t>
  </si>
  <si>
    <t>IRB InvIT Fund</t>
  </si>
  <si>
    <t>IRBINVIT</t>
  </si>
  <si>
    <t>Muthoot Microfin Ltd</t>
  </si>
  <si>
    <t>MUTHOOTMF</t>
  </si>
  <si>
    <t>Microfinancing</t>
  </si>
  <si>
    <t>Sula Vineyards Ltd</t>
  </si>
  <si>
    <t>SULA</t>
  </si>
  <si>
    <t>Motilal Oswal NASDAQ 100 ETF</t>
  </si>
  <si>
    <t>MON100</t>
  </si>
  <si>
    <t>Gujarat Themis Biosyn Ltd</t>
  </si>
  <si>
    <t>GUJTHEM</t>
  </si>
  <si>
    <t>Seamec Ltd</t>
  </si>
  <si>
    <t>SEAMECLTD</t>
  </si>
  <si>
    <t>Oil &amp; Gas - Equipment &amp; Services</t>
  </si>
  <si>
    <t>TCNS Clothing Co Ltd</t>
  </si>
  <si>
    <t>TCNSBRANDS</t>
  </si>
  <si>
    <t>Artemis Medicare Services Ltd</t>
  </si>
  <si>
    <t>ARTEMISMED</t>
  </si>
  <si>
    <t>CARE Ratings Ltd</t>
  </si>
  <si>
    <t>CARERATING</t>
  </si>
  <si>
    <t>DCB Bank Ltd</t>
  </si>
  <si>
    <t>DCBBANK</t>
  </si>
  <si>
    <t>Polyplex Corp Ltd</t>
  </si>
  <si>
    <t>POLYPLEX</t>
  </si>
  <si>
    <t>KDDL Ltd</t>
  </si>
  <si>
    <t>KDDL</t>
  </si>
  <si>
    <t>Hinduja Global Solutions Ltd</t>
  </si>
  <si>
    <t>HGS</t>
  </si>
  <si>
    <t>Sky Gold Ltd</t>
  </si>
  <si>
    <t>SKYGOLD</t>
  </si>
  <si>
    <t>Swaraj Engines Ltd</t>
  </si>
  <si>
    <t>SWARAJENG</t>
  </si>
  <si>
    <t>Kalyani Steels Ltd</t>
  </si>
  <si>
    <t>KSL</t>
  </si>
  <si>
    <t>Blue Cloud Softech Solutions Ltd</t>
  </si>
  <si>
    <t>BLUECLOUDS</t>
  </si>
  <si>
    <t>RPSG Ventures Ltd</t>
  </si>
  <si>
    <t>RPSGVENT</t>
  </si>
  <si>
    <t>Datamatics Global Services Ltd</t>
  </si>
  <si>
    <t>DATAMATICS</t>
  </si>
  <si>
    <t>Mahindra Logistics Ltd</t>
  </si>
  <si>
    <t>MAHLOG</t>
  </si>
  <si>
    <t>DCX Systems Ltd</t>
  </si>
  <si>
    <t>DCXINDIA</t>
  </si>
  <si>
    <t>Jindal Poly Films Ltd</t>
  </si>
  <si>
    <t>JINDALPOLY</t>
  </si>
  <si>
    <t>Fischer Medical Ventures Ltd</t>
  </si>
  <si>
    <t>FISCHER</t>
  </si>
  <si>
    <t>Hubtown Ltd</t>
  </si>
  <si>
    <t>HUBTOWN</t>
  </si>
  <si>
    <t>Hathway Cable and Datacom Ltd</t>
  </si>
  <si>
    <t>HATHWAY</t>
  </si>
  <si>
    <t>Cable &amp; D2H</t>
  </si>
  <si>
    <t>Alembic Ltd</t>
  </si>
  <si>
    <t>ALEMBICLTD</t>
  </si>
  <si>
    <t>Hi-Tech Pipes Ltd</t>
  </si>
  <si>
    <t>HITECH</t>
  </si>
  <si>
    <t>MPS Ltd</t>
  </si>
  <si>
    <t>MPSLTD</t>
  </si>
  <si>
    <t>HPL Electric &amp; Power Ltd</t>
  </si>
  <si>
    <t>HPL</t>
  </si>
  <si>
    <t>Suraj Estate Developers Ltd</t>
  </si>
  <si>
    <t>SURAJEST</t>
  </si>
  <si>
    <t>Real Estate Rental, Development &amp; Operations</t>
  </si>
  <si>
    <t>Epack Durable Ltd</t>
  </si>
  <si>
    <t>EPACK</t>
  </si>
  <si>
    <t>Gujarat Industries Power Company Ltd</t>
  </si>
  <si>
    <t>GIPCL</t>
  </si>
  <si>
    <t>Veedol Corporation Ltd</t>
  </si>
  <si>
    <t>VEEDOL</t>
  </si>
  <si>
    <t>Goodluck India Ltd</t>
  </si>
  <si>
    <t>GOODLUCK</t>
  </si>
  <si>
    <t>Kitex Garments Ltd</t>
  </si>
  <si>
    <t>KITEX</t>
  </si>
  <si>
    <t>Sandhar Technologies Ltd</t>
  </si>
  <si>
    <t>SANDHAR</t>
  </si>
  <si>
    <t>Vishnu Prakash R Punglia Ltd</t>
  </si>
  <si>
    <t>VPRPL</t>
  </si>
  <si>
    <t>Fino Payments Bank Ltd</t>
  </si>
  <si>
    <t>FINOPB</t>
  </si>
  <si>
    <t>Nucleus Software Exports Ltd</t>
  </si>
  <si>
    <t>NUCLEUS</t>
  </si>
  <si>
    <t>Apeejay Surrendra Park Hotels Ltd</t>
  </si>
  <si>
    <t>PARKHOTELS</t>
  </si>
  <si>
    <t>Pokarna Ltd</t>
  </si>
  <si>
    <t>POKARNA</t>
  </si>
  <si>
    <t>Ddev Plastiks Industries Ltd</t>
  </si>
  <si>
    <t>DDEVPLASTIK</t>
  </si>
  <si>
    <t>Steel Strips Wheels Ltd</t>
  </si>
  <si>
    <t>SSWL</t>
  </si>
  <si>
    <t>Capacite Infraprojects Ltd</t>
  </si>
  <si>
    <t>CAPACITE</t>
  </si>
  <si>
    <t>Delta Corp Ltd</t>
  </si>
  <si>
    <t>DELTACORP</t>
  </si>
  <si>
    <t>K.P. Energy Ltd</t>
  </si>
  <si>
    <t>KPEL</t>
  </si>
  <si>
    <t>Tasty Bite Eatables Ltd</t>
  </si>
  <si>
    <t>TASTYBITE</t>
  </si>
  <si>
    <t>ADF Foods Ltd</t>
  </si>
  <si>
    <t>ADFFOODS</t>
  </si>
  <si>
    <t>Bajel Projects Ltd</t>
  </si>
  <si>
    <t>BAJEL</t>
  </si>
  <si>
    <t>Electric Utilities</t>
  </si>
  <si>
    <t>Sanghvi Movers Ltd</t>
  </si>
  <si>
    <t>SANGHVIMOV</t>
  </si>
  <si>
    <t>Salasar Techno Engineering Ltd</t>
  </si>
  <si>
    <t>SALASAR</t>
  </si>
  <si>
    <t>Vakrangee Limited</t>
  </si>
  <si>
    <t>VAKRANGEE</t>
  </si>
  <si>
    <t>Marathon Nextgen Realty Ltd</t>
  </si>
  <si>
    <t>MARATHON</t>
  </si>
  <si>
    <t>Dredging Corporation of India Ltd</t>
  </si>
  <si>
    <t>DREDGECORP</t>
  </si>
  <si>
    <t>Dredging</t>
  </si>
  <si>
    <t>Thirumalai Chemicals Ltd</t>
  </si>
  <si>
    <t>TIRUMALCHM</t>
  </si>
  <si>
    <t>Solara Active Pharma Sciences Ltd</t>
  </si>
  <si>
    <t>SOLARA</t>
  </si>
  <si>
    <t>Navneet Education Ltd</t>
  </si>
  <si>
    <t>NAVNETEDUL</t>
  </si>
  <si>
    <t>Monarch Networth Capital Ltd</t>
  </si>
  <si>
    <t>MONARCH</t>
  </si>
  <si>
    <t>Marine Electricals (India) Ltd</t>
  </si>
  <si>
    <t>MARINE</t>
  </si>
  <si>
    <t>Ram Ratna Wires Ltd</t>
  </si>
  <si>
    <t>RAMRAT</t>
  </si>
  <si>
    <t>Mahanagar Telephone Nigam Ltd</t>
  </si>
  <si>
    <t>MTNL</t>
  </si>
  <si>
    <t>Globus Spirits Ltd</t>
  </si>
  <si>
    <t>GLOBUSSPR</t>
  </si>
  <si>
    <t>Oriental Hotels Ltd</t>
  </si>
  <si>
    <t>ORIENTHOT</t>
  </si>
  <si>
    <t>Eveready Industries India Ltd</t>
  </si>
  <si>
    <t>EVEREADY</t>
  </si>
  <si>
    <t>Max Ventures and Industries Ltd</t>
  </si>
  <si>
    <t>MAXVIL</t>
  </si>
  <si>
    <t>Maithan Alloys Ltd</t>
  </si>
  <si>
    <t>MAITHANALL</t>
  </si>
  <si>
    <t>Bajaj Consumer Care Ltd</t>
  </si>
  <si>
    <t>BAJAJCON</t>
  </si>
  <si>
    <t>Shipping Corporation of India Land and Assets Ltd</t>
  </si>
  <si>
    <t>SCILAL</t>
  </si>
  <si>
    <t>Deep Industries Ltd</t>
  </si>
  <si>
    <t>DEEPINDS</t>
  </si>
  <si>
    <t>Saksoft Ltd</t>
  </si>
  <si>
    <t>SAKSOFT</t>
  </si>
  <si>
    <t>Gensol Engineering Ltd</t>
  </si>
  <si>
    <t>GENSOL</t>
  </si>
  <si>
    <t>Flair Writing Industries Ltd</t>
  </si>
  <si>
    <t>FLAIR</t>
  </si>
  <si>
    <t>TVS Srichakra Ltd</t>
  </si>
  <si>
    <t>TVSSRICHAK</t>
  </si>
  <si>
    <t>Repco Home Finance Ltd</t>
  </si>
  <si>
    <t>REPCOHOME</t>
  </si>
  <si>
    <t>Indoco Remedies Ltd</t>
  </si>
  <si>
    <t>INDOCO</t>
  </si>
  <si>
    <t>Genesys International Corporation Ltd</t>
  </si>
  <si>
    <t>GENESYS</t>
  </si>
  <si>
    <t>TCPL Packaging Ltd</t>
  </si>
  <si>
    <t>TCPLPACK</t>
  </si>
  <si>
    <t>Ashiana Housing Ltd</t>
  </si>
  <si>
    <t>ASHIANA</t>
  </si>
  <si>
    <t>Dollar Industries Ltd</t>
  </si>
  <si>
    <t>DOLLAR</t>
  </si>
  <si>
    <t>Apollo Micro Systems Ltd</t>
  </si>
  <si>
    <t>APOLLO</t>
  </si>
  <si>
    <t>Ashapura Minechem Ltd</t>
  </si>
  <si>
    <t>ASHAPURMIN</t>
  </si>
  <si>
    <t>PTC India Financial Services Ltd</t>
  </si>
  <si>
    <t>PFS</t>
  </si>
  <si>
    <t>Shanti Educational Initiatives Ltd</t>
  </si>
  <si>
    <t>SEIL</t>
  </si>
  <si>
    <t>KCP Ltd</t>
  </si>
  <si>
    <t>KCP</t>
  </si>
  <si>
    <t>Suven Life Sciences Ltd</t>
  </si>
  <si>
    <t>SUVEN</t>
  </si>
  <si>
    <t>Veritas (India) Ltd</t>
  </si>
  <si>
    <t>VERITAS</t>
  </si>
  <si>
    <t>Arkade Developers Ltd</t>
  </si>
  <si>
    <t>ARKADE</t>
  </si>
  <si>
    <t>Prakash Industries Ltd</t>
  </si>
  <si>
    <t>PRAKASH</t>
  </si>
  <si>
    <t>KRN Heat Exchanger and Refrigeration Ltd</t>
  </si>
  <si>
    <t>KRN</t>
  </si>
  <si>
    <t>GTL Infrastructure Ltd</t>
  </si>
  <si>
    <t>GTLINFRA</t>
  </si>
  <si>
    <t>Huhtamaki India Ltd</t>
  </si>
  <si>
    <t>HUHTAMAKI</t>
  </si>
  <si>
    <t>Foseco India Ltd</t>
  </si>
  <si>
    <t>FOSECOIND</t>
  </si>
  <si>
    <t>KP Green Engineering Ltd</t>
  </si>
  <si>
    <t>KPGEL</t>
  </si>
  <si>
    <t>Heavy Electrical Equipment</t>
  </si>
  <si>
    <t>Kolte-Patil Developers Ltd</t>
  </si>
  <si>
    <t>KOLTEPATIL</t>
  </si>
  <si>
    <t>Sagar Cements Ltd</t>
  </si>
  <si>
    <t>SAGCEM</t>
  </si>
  <si>
    <t>DCW Ltd</t>
  </si>
  <si>
    <t>DCW</t>
  </si>
  <si>
    <t>SJS Enterprises Ltd</t>
  </si>
  <si>
    <t>SJS</t>
  </si>
  <si>
    <t>Somany Ceramics Ltd</t>
  </si>
  <si>
    <t>SOMANYCERA</t>
  </si>
  <si>
    <t>ideaForge Technology Ltd</t>
  </si>
  <si>
    <t>IDEAFORGE</t>
  </si>
  <si>
    <t>Wendt (India) Limited</t>
  </si>
  <si>
    <t>WENDT</t>
  </si>
  <si>
    <t>Stove Kraft Ltd</t>
  </si>
  <si>
    <t>STOVEKRAFT</t>
  </si>
  <si>
    <t>SMS Pharmaceuticals Ltd</t>
  </si>
  <si>
    <t>SMSPHARMA</t>
  </si>
  <si>
    <t>Unitech Ltd</t>
  </si>
  <si>
    <t>UNITECH</t>
  </si>
  <si>
    <t>Summit Securities Ltd</t>
  </si>
  <si>
    <t>SUMMITSEC</t>
  </si>
  <si>
    <t>Vadilal Industries Ltd</t>
  </si>
  <si>
    <t>VADILALIND</t>
  </si>
  <si>
    <t>Tinna Rubber and Infrastructure Ltd</t>
  </si>
  <si>
    <t>TINNARUBR</t>
  </si>
  <si>
    <t>Rajratan Global Wire Ltd</t>
  </si>
  <si>
    <t>RAJRATAN</t>
  </si>
  <si>
    <t>Nilkamal Ltd</t>
  </si>
  <si>
    <t>NILKAMAL</t>
  </si>
  <si>
    <t>Hindustan Oil Exploration Company Ltd</t>
  </si>
  <si>
    <t>HINDOILEXP</t>
  </si>
  <si>
    <t>Motisons Jewellers Ltd</t>
  </si>
  <si>
    <t>MOTISONS</t>
  </si>
  <si>
    <t>Apparel &amp; Accessories Retailers</t>
  </si>
  <si>
    <t>RIR Power Electronics Ltd</t>
  </si>
  <si>
    <t>RIR</t>
  </si>
  <si>
    <t>John Cockerill India Ltd</t>
  </si>
  <si>
    <t>COCKERILL</t>
  </si>
  <si>
    <t>Industrial Machinery &amp; Supplies &amp; Components</t>
  </si>
  <si>
    <t>Dishman Carbogen Amcis Ltd</t>
  </si>
  <si>
    <t>DCAL</t>
  </si>
  <si>
    <t>63 Moons Technologies Ltd</t>
  </si>
  <si>
    <t>63MOONS</t>
  </si>
  <si>
    <t>Jyoti Structures Ltd</t>
  </si>
  <si>
    <t>JYOTISTRUC</t>
  </si>
  <si>
    <t>Automotive Axles Ltd</t>
  </si>
  <si>
    <t>AUTOAXLES</t>
  </si>
  <si>
    <t>Rane Holdings Ltd</t>
  </si>
  <si>
    <t>RANEHOLDIN</t>
  </si>
  <si>
    <t>Baazar Style Retail Ltd</t>
  </si>
  <si>
    <t>STYLEBAAZA</t>
  </si>
  <si>
    <t>ECOS (India) Mobility &amp; Hospitality Ltd</t>
  </si>
  <si>
    <t>ECOSMOBLTY</t>
  </si>
  <si>
    <t>Shalby Ltd</t>
  </si>
  <si>
    <t>SHALBY</t>
  </si>
  <si>
    <t>Premier Explosives Ltd</t>
  </si>
  <si>
    <t>PREMEXPLN</t>
  </si>
  <si>
    <t>SG Finserve Ltd</t>
  </si>
  <si>
    <t>SGFIN</t>
  </si>
  <si>
    <t>Jash Engineering Ltd</t>
  </si>
  <si>
    <t>JASH</t>
  </si>
  <si>
    <t>NRB Bearings Ltd</t>
  </si>
  <si>
    <t>NRBBEARING</t>
  </si>
  <si>
    <t>MM Forgings Ltd</t>
  </si>
  <si>
    <t>MMFL</t>
  </si>
  <si>
    <t>Kesar India Ltd</t>
  </si>
  <si>
    <t>KESAR</t>
  </si>
  <si>
    <t>Real Estate Development</t>
  </si>
  <si>
    <t>Krsnaa Diagnostics Ltd</t>
  </si>
  <si>
    <t>KRSNAA</t>
  </si>
  <si>
    <t>Vishnu Chemicals Ltd</t>
  </si>
  <si>
    <t>VISHNU</t>
  </si>
  <si>
    <t>Ge Power India Ltd</t>
  </si>
  <si>
    <t>GEPIL</t>
  </si>
  <si>
    <t>Parag Milk Foods Ltd</t>
  </si>
  <si>
    <t>PARAGMILK</t>
  </si>
  <si>
    <t>Confidence Petroleum India Ltd</t>
  </si>
  <si>
    <t>CONFIPET</t>
  </si>
  <si>
    <t>Prataap Snacks Ltd</t>
  </si>
  <si>
    <t>DIAMONDYD</t>
  </si>
  <si>
    <t>Landmark Cars Ltd</t>
  </si>
  <si>
    <t>LANDMARK</t>
  </si>
  <si>
    <t>Kalyani Investment Company Ltd</t>
  </si>
  <si>
    <t>KICL</t>
  </si>
  <si>
    <t>Stanley Lifestyles Ltd</t>
  </si>
  <si>
    <t>STANLEY</t>
  </si>
  <si>
    <t>HLE Glascoat Ltd</t>
  </si>
  <si>
    <t>HLEGLAS</t>
  </si>
  <si>
    <t>Barbeque-Nation Hospitality Ltd</t>
  </si>
  <si>
    <t>BARBEQUE</t>
  </si>
  <si>
    <t>Thejo Engineering Ltd</t>
  </si>
  <si>
    <t>THEJO</t>
  </si>
  <si>
    <t>Meghmani Organics Ltd</t>
  </si>
  <si>
    <t>MOL</t>
  </si>
  <si>
    <t>SML Isuzu Ltd</t>
  </si>
  <si>
    <t>SMLISUZU</t>
  </si>
  <si>
    <t>Venky's (India) Ltd</t>
  </si>
  <si>
    <t>VENKEYS</t>
  </si>
  <si>
    <t>Welspun Specialty Solutions Ltd</t>
  </si>
  <si>
    <t>WELSPLSOL</t>
  </si>
  <si>
    <t>Mayur Uniquoters Ltd</t>
  </si>
  <si>
    <t>MAYURUNIQ</t>
  </si>
  <si>
    <t>SBI Gold ETF</t>
  </si>
  <si>
    <t>SETFGOLD</t>
  </si>
  <si>
    <t>Accelya Solutions India Ltd</t>
  </si>
  <si>
    <t>ACCELYA</t>
  </si>
  <si>
    <t>Dish TV India Ltd</t>
  </si>
  <si>
    <t>DISHTV</t>
  </si>
  <si>
    <t>DISA India Ltd</t>
  </si>
  <si>
    <t>DISAQ</t>
  </si>
  <si>
    <t>PSP Projects Ltd</t>
  </si>
  <si>
    <t>PSPPROJECT</t>
  </si>
  <si>
    <t>Pondy Oxides and Chemicals Ltd</t>
  </si>
  <si>
    <t>POCL</t>
  </si>
  <si>
    <t>Dr Agarwal's Eye Hospital Ltd</t>
  </si>
  <si>
    <t>DRAGARWQ</t>
  </si>
  <si>
    <t>Goodyear India Ltd</t>
  </si>
  <si>
    <t>GOODYEAR</t>
  </si>
  <si>
    <t>NIBE Ltd</t>
  </si>
  <si>
    <t>NIBE</t>
  </si>
  <si>
    <t>Sai Silks (Kalamandir) Ltd</t>
  </si>
  <si>
    <t>KALAMANDIR</t>
  </si>
  <si>
    <t>Nippon India ETF Nifty 1D Rate Liquid BeES</t>
  </si>
  <si>
    <t>LIQUIDBEES</t>
  </si>
  <si>
    <t>Sasken Technologies Ltd</t>
  </si>
  <si>
    <t>SASKEN</t>
  </si>
  <si>
    <t>Rashi Peripherals Ltd</t>
  </si>
  <si>
    <t>RPTECH</t>
  </si>
  <si>
    <t>Updater Services Ltd</t>
  </si>
  <si>
    <t>UDS</t>
  </si>
  <si>
    <t>Novartis India Ltd</t>
  </si>
  <si>
    <t>NOVARTIND</t>
  </si>
  <si>
    <t>Vindhya Telelinks Ltd</t>
  </si>
  <si>
    <t>VINDHYATEL</t>
  </si>
  <si>
    <t>Sri Adhikari Brothers Television Network Ltd</t>
  </si>
  <si>
    <t>SABTNL</t>
  </si>
  <si>
    <t>Jubilant Industries Ltd</t>
  </si>
  <si>
    <t>JUBLINDS</t>
  </si>
  <si>
    <t>Nalwa Sons Investments Ltd</t>
  </si>
  <si>
    <t>NSIL</t>
  </si>
  <si>
    <t>IOL Chemicals and Pharmaceuticals Ltd</t>
  </si>
  <si>
    <t>IOLCP</t>
  </si>
  <si>
    <t>Raghav Productivity Enhancers Ltd</t>
  </si>
  <si>
    <t>RPEL</t>
  </si>
  <si>
    <t>Spectrum Electrical Industries Ltd</t>
  </si>
  <si>
    <t>SPECTRUM</t>
  </si>
  <si>
    <t>Interarch Building Products Ltd</t>
  </si>
  <si>
    <t>INTERARCH</t>
  </si>
  <si>
    <t>Building Products - Prefab Structures</t>
  </si>
  <si>
    <t>Indian Hume Pipe Company Ltd</t>
  </si>
  <si>
    <t>INDIANHUME</t>
  </si>
  <si>
    <t>Themis Medicare Ltd</t>
  </si>
  <si>
    <t>THEMISMED</t>
  </si>
  <si>
    <t>BF Investment Ltd</t>
  </si>
  <si>
    <t>BFINVEST</t>
  </si>
  <si>
    <t>Dolat Algotech Ltd</t>
  </si>
  <si>
    <t>DOLATALGO</t>
  </si>
  <si>
    <t>Aeroflex Industries Ltd</t>
  </si>
  <si>
    <t>AEROFLEX</t>
  </si>
  <si>
    <t>DEN Networks Ltd</t>
  </si>
  <si>
    <t>DEN</t>
  </si>
  <si>
    <t>Mold-Tek Packaging Ltd</t>
  </si>
  <si>
    <t>MOLDTKPAC</t>
  </si>
  <si>
    <t>Orient Green Power Company Ltd</t>
  </si>
  <si>
    <t>GREENPOWER</t>
  </si>
  <si>
    <t>Dreamfolks Services Ltd</t>
  </si>
  <si>
    <t>DREAMFOLKS</t>
  </si>
  <si>
    <t>EIH Associated Hotels Ltd</t>
  </si>
  <si>
    <t>EIHAHOTELS</t>
  </si>
  <si>
    <t>Xpro India Ltd</t>
  </si>
  <si>
    <t>XPROINDIA</t>
  </si>
  <si>
    <t>Ajmera Realty &amp; Infra India Ltd</t>
  </si>
  <si>
    <t>AJMERA</t>
  </si>
  <si>
    <t>Paramount Communications Ltd</t>
  </si>
  <si>
    <t>PARACABLES</t>
  </si>
  <si>
    <t>Vidhi Specialty Food Ingredients Ltd</t>
  </si>
  <si>
    <t>VIDHIING</t>
  </si>
  <si>
    <t>Pennar Industries Ltd</t>
  </si>
  <si>
    <t>PENIND</t>
  </si>
  <si>
    <t>Panama Petrochem Ltd</t>
  </si>
  <si>
    <t>PANAMAPET</t>
  </si>
  <si>
    <t>Siyaram Silk Mills Ltd</t>
  </si>
  <si>
    <t>SIYSIL</t>
  </si>
  <si>
    <t>Media Matrix Worldwide Ltd</t>
  </si>
  <si>
    <t>MMWL</t>
  </si>
  <si>
    <t>Insecticides (India) Ltd</t>
  </si>
  <si>
    <t>INSECTICID</t>
  </si>
  <si>
    <t>Vardhman Special Steels Ltd</t>
  </si>
  <si>
    <t>VSSL</t>
  </si>
  <si>
    <t>Mangalam Cement Ltd</t>
  </si>
  <si>
    <t>MANGLMCEM</t>
  </si>
  <si>
    <t>Ador Welding Ltd</t>
  </si>
  <si>
    <t>ADORWELD</t>
  </si>
  <si>
    <t>Omaxe Ltd</t>
  </si>
  <si>
    <t>OMAXE</t>
  </si>
  <si>
    <t>Tatva Chintan Pharma Chem Ltd</t>
  </si>
  <si>
    <t>TATVA</t>
  </si>
  <si>
    <t>MIC Electronics Ltd</t>
  </si>
  <si>
    <t>MICEL</t>
  </si>
  <si>
    <t>Owais Metal and Mineral Processing Ltd</t>
  </si>
  <si>
    <t>OWAIS</t>
  </si>
  <si>
    <t>Apollo Pipes Ltd</t>
  </si>
  <si>
    <t>APOLLOPIPE</t>
  </si>
  <si>
    <t>Hindware Home Innovation Ltd</t>
  </si>
  <si>
    <t>HINDWAREAP</t>
  </si>
  <si>
    <t>India Pesticides Ltd</t>
  </si>
  <si>
    <t>IPL</t>
  </si>
  <si>
    <t>TTK Healthcare Ltd</t>
  </si>
  <si>
    <t>TTKHLTCARE</t>
  </si>
  <si>
    <t>EFC (I) Ltd</t>
  </si>
  <si>
    <t>EFCIL</t>
  </si>
  <si>
    <t>Distributors</t>
  </si>
  <si>
    <t>Federal-Mogul Goetze (India) Ltd</t>
  </si>
  <si>
    <t>FMGOETZE</t>
  </si>
  <si>
    <t>ESAF Small Finance Bank Limited</t>
  </si>
  <si>
    <t>ESAFSFB</t>
  </si>
  <si>
    <t>Sanstar Ltd</t>
  </si>
  <si>
    <t>SANSTAR</t>
  </si>
  <si>
    <t>Systematix Corporate Services Ltd</t>
  </si>
  <si>
    <t>SYSTMTXC</t>
  </si>
  <si>
    <t>HMA Agro Industries Ltd</t>
  </si>
  <si>
    <t>HMAAGRO</t>
  </si>
  <si>
    <t>Tarsons Products Ltd</t>
  </si>
  <si>
    <t>TARSONS</t>
  </si>
  <si>
    <t>Agro Tech Foods Ltd</t>
  </si>
  <si>
    <t>ATFL</t>
  </si>
  <si>
    <t>Lotus Chocolate Company Ltd</t>
  </si>
  <si>
    <t>LOTUSCHO</t>
  </si>
  <si>
    <t>Everest Kanto Cylinder Ltd</t>
  </si>
  <si>
    <t>EKC</t>
  </si>
  <si>
    <t>Lumax Industries Ltd</t>
  </si>
  <si>
    <t>LUMAXIND</t>
  </si>
  <si>
    <t>Gandhar Oil Refinery (INDIA) Ltd</t>
  </si>
  <si>
    <t>GANDHAR</t>
  </si>
  <si>
    <t>Carysil Ltd</t>
  </si>
  <si>
    <t>CARYSIL</t>
  </si>
  <si>
    <t>Fusion Finance Ltd</t>
  </si>
  <si>
    <t>FUSION</t>
  </si>
  <si>
    <t>Centum Electronics Ltd</t>
  </si>
  <si>
    <t>CENTUM</t>
  </si>
  <si>
    <t>Ugro Capital Ltd</t>
  </si>
  <si>
    <t>UGROCAP</t>
  </si>
  <si>
    <t>Nelco Ltd</t>
  </si>
  <si>
    <t>NELCO</t>
  </si>
  <si>
    <t>Rupa &amp; Company Ltd</t>
  </si>
  <si>
    <t>RUPA</t>
  </si>
  <si>
    <t>Mukand Ltd</t>
  </si>
  <si>
    <t>MUKANDLTD</t>
  </si>
  <si>
    <t>Nitin Spinners Ltd</t>
  </si>
  <si>
    <t>NITINSPIN</t>
  </si>
  <si>
    <t>Man Industries (India) Ltd</t>
  </si>
  <si>
    <t>MANINDS</t>
  </si>
  <si>
    <t>Universal Cables Ltd</t>
  </si>
  <si>
    <t>UNIVCABLES</t>
  </si>
  <si>
    <t>NIIT Ltd</t>
  </si>
  <si>
    <t>NIITLTD</t>
  </si>
  <si>
    <t>TechNVision Ventures Ltd</t>
  </si>
  <si>
    <t>TECHNVISN</t>
  </si>
  <si>
    <t>Precision Camshafts Ltd</t>
  </si>
  <si>
    <t>PRECAM</t>
  </si>
  <si>
    <t>Yasho Industries Ltd</t>
  </si>
  <si>
    <t>YASHO</t>
  </si>
  <si>
    <t>S.P.Apparels Ltd</t>
  </si>
  <si>
    <t>SPAL</t>
  </si>
  <si>
    <t>Amrutanjan Health Care Ltd</t>
  </si>
  <si>
    <t>AMRUTANJAN</t>
  </si>
  <si>
    <t>Saraswati Commercial (India) Ltd</t>
  </si>
  <si>
    <t>ZSARACOM</t>
  </si>
  <si>
    <t>Ravindra Energy Ltd</t>
  </si>
  <si>
    <t>RELTD</t>
  </si>
  <si>
    <t>Rama Steel Tubes Ltd</t>
  </si>
  <si>
    <t>RAMASTEEL</t>
  </si>
  <si>
    <t>JITF Infralogistics Ltd</t>
  </si>
  <si>
    <t>JITFINFRA</t>
  </si>
  <si>
    <t>Antony Waste Handling Cell Ltd</t>
  </si>
  <si>
    <t>AWHCL</t>
  </si>
  <si>
    <t>Axiscades Technologies Ltd</t>
  </si>
  <si>
    <t>AXISCADES</t>
  </si>
  <si>
    <t>IKIO Lighting Ltd</t>
  </si>
  <si>
    <t>IKIO</t>
  </si>
  <si>
    <t>Apcotex Industries Ltd</t>
  </si>
  <si>
    <t>APCOTEXIND</t>
  </si>
  <si>
    <t>Indo Tech Transformers Ltd</t>
  </si>
  <si>
    <t>INDOTECH</t>
  </si>
  <si>
    <t>ICICI Prudential Nifty 50 ETF</t>
  </si>
  <si>
    <t>NIFTYIETF</t>
  </si>
  <si>
    <t>Sangam (India) Ltd</t>
  </si>
  <si>
    <t>SANGAMIND</t>
  </si>
  <si>
    <t>IFGL Refractories Ltd</t>
  </si>
  <si>
    <t>IFGLEXPOR</t>
  </si>
  <si>
    <t>Alpex Solar Ltd</t>
  </si>
  <si>
    <t>ALPEXSOLAR</t>
  </si>
  <si>
    <t>Alicon Castalloy Ltd</t>
  </si>
  <si>
    <t>ALICON</t>
  </si>
  <si>
    <t>Som Distilleries and Breweries Ltd</t>
  </si>
  <si>
    <t>SDBL</t>
  </si>
  <si>
    <t>HIL Ltd</t>
  </si>
  <si>
    <t>HIL</t>
  </si>
  <si>
    <t>Sanghi Industries Ltd</t>
  </si>
  <si>
    <t>SANGHIIND</t>
  </si>
  <si>
    <t>Astec Lifesciences Ltd</t>
  </si>
  <si>
    <t>ASTEC</t>
  </si>
  <si>
    <t>Andrew Yule &amp; Co Ltd</t>
  </si>
  <si>
    <t>ANDREWYU</t>
  </si>
  <si>
    <t>Pnb Gilts Ltd</t>
  </si>
  <si>
    <t>PNBGILTS</t>
  </si>
  <si>
    <t>TIL Ltd</t>
  </si>
  <si>
    <t>TIL</t>
  </si>
  <si>
    <t>Cupid Ltd</t>
  </si>
  <si>
    <t>CUPID</t>
  </si>
  <si>
    <t>Unicommerce eSolutions Ltd</t>
  </si>
  <si>
    <t>UNIECOM</t>
  </si>
  <si>
    <t>Seshasayee Paper and Boards Ltd</t>
  </si>
  <si>
    <t>SESHAPAPER</t>
  </si>
  <si>
    <t>MSP Steel &amp; Power Ltd</t>
  </si>
  <si>
    <t>MSPL</t>
  </si>
  <si>
    <t>Syncom Formulations (India) Ltd</t>
  </si>
  <si>
    <t>SYNCOMF</t>
  </si>
  <si>
    <t>Hariom Pipe Industries Ltd</t>
  </si>
  <si>
    <t>HARIOMPIPE</t>
  </si>
  <si>
    <t>Elpro International Ltd</t>
  </si>
  <si>
    <t>ELPROINTL</t>
  </si>
  <si>
    <t>Jaiprakash Associates Ltd</t>
  </si>
  <si>
    <t>JPASSOCIAT</t>
  </si>
  <si>
    <t>Gocl Corporation Ltd</t>
  </si>
  <si>
    <t>GOCLCORP</t>
  </si>
  <si>
    <t>JISLDVREQS</t>
  </si>
  <si>
    <t>Kody Technolab Ltd</t>
  </si>
  <si>
    <t>KODYTECH</t>
  </si>
  <si>
    <t>PIX Transmissions Ltd</t>
  </si>
  <si>
    <t>PIXTRANS</t>
  </si>
  <si>
    <t>Platinum Industries Ltd</t>
  </si>
  <si>
    <t>PLATIND</t>
  </si>
  <si>
    <t>Shriram Properties Ltd</t>
  </si>
  <si>
    <t>SHRIRAMPPS</t>
  </si>
  <si>
    <t>Sterling Tools Ltd</t>
  </si>
  <si>
    <t>STERTOOLS</t>
  </si>
  <si>
    <t>Deccan Gold Mines Ltd</t>
  </si>
  <si>
    <t>DECNGOLD</t>
  </si>
  <si>
    <t>Wonder Electricals Ltd</t>
  </si>
  <si>
    <t>WEL</t>
  </si>
  <si>
    <t>Mercury Ev-Tech Ltd</t>
  </si>
  <si>
    <t>MERCURYEV</t>
  </si>
  <si>
    <t>Dolphin Offshore Enterprises (India) Ltd</t>
  </si>
  <si>
    <t>DOLPHIN</t>
  </si>
  <si>
    <t>Uniparts India Ltd</t>
  </si>
  <si>
    <t>UNIPARTS</t>
  </si>
  <si>
    <t>Satin Creditcare Network Ltd</t>
  </si>
  <si>
    <t>SATIN</t>
  </si>
  <si>
    <t>Excel Industries Ltd</t>
  </si>
  <si>
    <t>EXCELINDUS</t>
  </si>
  <si>
    <t>Andhra Paper Ltd</t>
  </si>
  <si>
    <t>ANDHRAPAP</t>
  </si>
  <si>
    <t>B L Kashyap and Sons Ltd</t>
  </si>
  <si>
    <t>BLKASHYAP</t>
  </si>
  <si>
    <t>BLS E-Services Ltd</t>
  </si>
  <si>
    <t>BLSE</t>
  </si>
  <si>
    <t>Expleo Solutions Ltd</t>
  </si>
  <si>
    <t>EXPLEOSOL</t>
  </si>
  <si>
    <t>Ramco Industries Ltd</t>
  </si>
  <si>
    <t>RAMCOIND</t>
  </si>
  <si>
    <t>Igarashi Motors India Ltd</t>
  </si>
  <si>
    <t>IGARASHI</t>
  </si>
  <si>
    <t>Jagran Prakashan Ltd</t>
  </si>
  <si>
    <t>JAGRAN</t>
  </si>
  <si>
    <t>D Link (India) Limited</t>
  </si>
  <si>
    <t>DLINKINDIA</t>
  </si>
  <si>
    <t>Advait Infratech Ltd</t>
  </si>
  <si>
    <t>ADVAIT</t>
  </si>
  <si>
    <t>Electrical Components &amp; Equipment</t>
  </si>
  <si>
    <t>Hester Biosciences Ltd</t>
  </si>
  <si>
    <t>HESTERBIO</t>
  </si>
  <si>
    <t>Windlas Biotech Ltd</t>
  </si>
  <si>
    <t>WINDLAS</t>
  </si>
  <si>
    <t>Divgi TorqTransfer Systems Ltd</t>
  </si>
  <si>
    <t>DIVGIITTS</t>
  </si>
  <si>
    <t>Cosmo First Ltd</t>
  </si>
  <si>
    <t>COSMOFIRST</t>
  </si>
  <si>
    <t>Kotak Gold Etf</t>
  </si>
  <si>
    <t>GOLD1</t>
  </si>
  <si>
    <t>Cantabil Retail India Ltd</t>
  </si>
  <si>
    <t>CANTABIL</t>
  </si>
  <si>
    <t>Tanfac Industries Ltd</t>
  </si>
  <si>
    <t>TANFACIND</t>
  </si>
  <si>
    <t>NDR Auto Components Ltd</t>
  </si>
  <si>
    <t>NDRAUTO</t>
  </si>
  <si>
    <t>Salzer Electronics Ltd</t>
  </si>
  <si>
    <t>SALZERELEC</t>
  </si>
  <si>
    <t>Talbros Automotive Components Ltd</t>
  </si>
  <si>
    <t>TALBROAUTO</t>
  </si>
  <si>
    <t>Veranda Learning Solutions Ltd</t>
  </si>
  <si>
    <t>VERANDA</t>
  </si>
  <si>
    <t>Yatra Online Ltd</t>
  </si>
  <si>
    <t>YATRA</t>
  </si>
  <si>
    <t>Fedders Holding Ltd</t>
  </si>
  <si>
    <t>FEDDERSHOL</t>
  </si>
  <si>
    <t>TAJ GVK Hotels and Resorts Ltd</t>
  </si>
  <si>
    <t>TAJGVK</t>
  </si>
  <si>
    <t>Master Trust Ltd</t>
  </si>
  <si>
    <t>MASTERTR</t>
  </si>
  <si>
    <t>Vertoz Ltd</t>
  </si>
  <si>
    <t>VERTOZ</t>
  </si>
  <si>
    <t>Praveg Ltd</t>
  </si>
  <si>
    <t>PRAVEG</t>
  </si>
  <si>
    <t>Brightcom Group Ltd</t>
  </si>
  <si>
    <t>BCG</t>
  </si>
  <si>
    <t>HDFC Gold Exchange Traded Fund</t>
  </si>
  <si>
    <t>HDFCGOLD</t>
  </si>
  <si>
    <t>Heranba Industries Ltd</t>
  </si>
  <si>
    <t>HERANBA</t>
  </si>
  <si>
    <t>ICICI Prudential Gold ETF</t>
  </si>
  <si>
    <t>GOLDIETF</t>
  </si>
  <si>
    <t>Nippon India ETF Nifty Next 50 Junior BeES</t>
  </si>
  <si>
    <t>JUNIORBEES</t>
  </si>
  <si>
    <t>Eco Recycling Ltd</t>
  </si>
  <si>
    <t>ECORECO</t>
  </si>
  <si>
    <t>Panacea Biotec Ltd</t>
  </si>
  <si>
    <t>PANACEABIO</t>
  </si>
  <si>
    <t>Navkar Corporation Ltd</t>
  </si>
  <si>
    <t>NAVKARCORP</t>
  </si>
  <si>
    <t>GRP Ltd</t>
  </si>
  <si>
    <t>GRPLTD</t>
  </si>
  <si>
    <t>Tribhovandas Bhimji Zaveri Ltd</t>
  </si>
  <si>
    <t>TBZ</t>
  </si>
  <si>
    <t>Abans Holdings Ltd</t>
  </si>
  <si>
    <t>AHL</t>
  </si>
  <si>
    <t>India Power Corporation Ltd</t>
  </si>
  <si>
    <t>DPSCLTD</t>
  </si>
  <si>
    <t>Kiri Industries Ltd</t>
  </si>
  <si>
    <t>KIRIINDUS</t>
  </si>
  <si>
    <t>Madhya Bharat Agro Products Ltd</t>
  </si>
  <si>
    <t>MBAPL</t>
  </si>
  <si>
    <t>Bharat Wire Ropes Ltd</t>
  </si>
  <si>
    <t>BHARATWIRE</t>
  </si>
  <si>
    <t>ASM Technologies Ltd</t>
  </si>
  <si>
    <t>ASMTEC</t>
  </si>
  <si>
    <t>GPT Infraprojects Ltd</t>
  </si>
  <si>
    <t>GPTINFRA</t>
  </si>
  <si>
    <t>Balmer Lawrie Investments Ltd</t>
  </si>
  <si>
    <t>BLIL</t>
  </si>
  <si>
    <t>G M Breweries Ltd</t>
  </si>
  <si>
    <t>GMBREW</t>
  </si>
  <si>
    <t>Bombay Super Hybrid Seeds Ltd</t>
  </si>
  <si>
    <t>BSHSL</t>
  </si>
  <si>
    <t>Reliance Industrial Infrastructure Ltd</t>
  </si>
  <si>
    <t>RIIL</t>
  </si>
  <si>
    <t>Kilburn Engineering Ltd</t>
  </si>
  <si>
    <t>KLBRENG-B</t>
  </si>
  <si>
    <t>Kokuyo Camlin Ltd</t>
  </si>
  <si>
    <t>KOKUYOCMLN</t>
  </si>
  <si>
    <t>Suratwwala Business Group Ltd</t>
  </si>
  <si>
    <t>SBGLP</t>
  </si>
  <si>
    <t>Walchandnagar Industries Ltd</t>
  </si>
  <si>
    <t>WALCHANNAG</t>
  </si>
  <si>
    <t>VL E-Governance &amp; IT Solutions Ltd</t>
  </si>
  <si>
    <t>VLEGOV</t>
  </si>
  <si>
    <t>Sirca Paints India Ltd</t>
  </si>
  <si>
    <t>SIRCA</t>
  </si>
  <si>
    <t>GNA Axles Ltd</t>
  </si>
  <si>
    <t>GNA</t>
  </si>
  <si>
    <t>GTPL Hathway Ltd</t>
  </si>
  <si>
    <t>GTPL</t>
  </si>
  <si>
    <t>Wheels India Ltd</t>
  </si>
  <si>
    <t>WHEELS</t>
  </si>
  <si>
    <t>Rane (Madras) Ltd</t>
  </si>
  <si>
    <t>RML</t>
  </si>
  <si>
    <t>I G Petrochemicals Ltd</t>
  </si>
  <si>
    <t>IGPL</t>
  </si>
  <si>
    <t>Sahasra Electronic Solutions Ltd</t>
  </si>
  <si>
    <t>SAHASRA</t>
  </si>
  <si>
    <t>Mufin Green Finance Ltd</t>
  </si>
  <si>
    <t>MUFIN</t>
  </si>
  <si>
    <t>Amines and Plasticizers Ltd</t>
  </si>
  <si>
    <t>AMNPLST</t>
  </si>
  <si>
    <t>Suryoday Small Finance Bank Ltd</t>
  </si>
  <si>
    <t>SURYODAY</t>
  </si>
  <si>
    <t>GKW Ltd</t>
  </si>
  <si>
    <t>GKWLIMITED</t>
  </si>
  <si>
    <t>Dynacons Systems and Solutions Ltd</t>
  </si>
  <si>
    <t>DSSL</t>
  </si>
  <si>
    <t>Knowledge Marine &amp; Engineering Works Ltd</t>
  </si>
  <si>
    <t>KMEW</t>
  </si>
  <si>
    <t>Marine Transportation</t>
  </si>
  <si>
    <t>Swelect Energy Systems Ltd</t>
  </si>
  <si>
    <t>SWELECTES</t>
  </si>
  <si>
    <t>Matrimony.Com Ltd</t>
  </si>
  <si>
    <t>MATRIMONY</t>
  </si>
  <si>
    <t>DEE Development Engineers Ltd</t>
  </si>
  <si>
    <t>DEEDEV</t>
  </si>
  <si>
    <t>Sigachi Industries Ltd</t>
  </si>
  <si>
    <t>SIGACHI</t>
  </si>
  <si>
    <t>Bigbloc Construction Ltd</t>
  </si>
  <si>
    <t>BIGBLOC</t>
  </si>
  <si>
    <t>Jyoti Resins and Adhesives Ltd</t>
  </si>
  <si>
    <t>JYOTIRES</t>
  </si>
  <si>
    <t>Jindal Drilling and Industries Ltd</t>
  </si>
  <si>
    <t>JINDRILL</t>
  </si>
  <si>
    <t>Suyog Telematics Ltd</t>
  </si>
  <si>
    <t>SUYOG</t>
  </si>
  <si>
    <t>Sadhana Nitro Chem Ltd</t>
  </si>
  <si>
    <t>SADHNANIQ</t>
  </si>
  <si>
    <t>Atul Auto Ltd</t>
  </si>
  <si>
    <t>ATULAUTO</t>
  </si>
  <si>
    <t>Three Wheelers</t>
  </si>
  <si>
    <t>Eimco Elecon (India) Ltd</t>
  </si>
  <si>
    <t>EIMCOELECO</t>
  </si>
  <si>
    <t>Monte Carlo Fashions Ltd</t>
  </si>
  <si>
    <t>MONTECARLO</t>
  </si>
  <si>
    <t>Udaipur Cement Works Ltd</t>
  </si>
  <si>
    <t>UDAICEMENT</t>
  </si>
  <si>
    <t>Irm Energy Ltd</t>
  </si>
  <si>
    <t>IRMENERGY</t>
  </si>
  <si>
    <t>Oriental Rail Infrastructure Ltd</t>
  </si>
  <si>
    <t>ORIRAIL</t>
  </si>
  <si>
    <t>Jaykay Enterprises Ltd</t>
  </si>
  <si>
    <t>JAYKAY</t>
  </si>
  <si>
    <t>Southern Petrochemical Industries Corporation Ltd</t>
  </si>
  <si>
    <t>SPIC</t>
  </si>
  <si>
    <t>Cropster Agro Ltd</t>
  </si>
  <si>
    <t>CROPSTER</t>
  </si>
  <si>
    <t>Associated Alcohols &amp; Breweries Ltd</t>
  </si>
  <si>
    <t>ASALCBR</t>
  </si>
  <si>
    <t>Asian Energy Services Ltd</t>
  </si>
  <si>
    <t>ASIANENE</t>
  </si>
  <si>
    <t>Oriental Aromatics Ltd</t>
  </si>
  <si>
    <t>OAL</t>
  </si>
  <si>
    <t>BCL Industries Ltd</t>
  </si>
  <si>
    <t>BCLIND</t>
  </si>
  <si>
    <t>Dcm Shriram Industries Ltd</t>
  </si>
  <si>
    <t>DCMSRIND</t>
  </si>
  <si>
    <t>Sportking India Ltd</t>
  </si>
  <si>
    <t>SPORTKING</t>
  </si>
  <si>
    <t>Bajaj Steel Industries Ltd</t>
  </si>
  <si>
    <t>BAJAJST</t>
  </si>
  <si>
    <t>Filatex India Ltd</t>
  </si>
  <si>
    <t>FILATEX</t>
  </si>
  <si>
    <t>Roto Pumps Ltd</t>
  </si>
  <si>
    <t>ROTO</t>
  </si>
  <si>
    <t>Agarwal Industrial Corporation Ltd</t>
  </si>
  <si>
    <t>AGARIND</t>
  </si>
  <si>
    <t>Peninsula Land Ltd</t>
  </si>
  <si>
    <t>PENINLAND</t>
  </si>
  <si>
    <t>Camlin Fine Sciences Ltd</t>
  </si>
  <si>
    <t>CAMLINFINE</t>
  </si>
  <si>
    <t>Borosil Scientific Ltd</t>
  </si>
  <si>
    <t>BOROSCI</t>
  </si>
  <si>
    <t>5Paisa Capital Ltd</t>
  </si>
  <si>
    <t>5PAISA</t>
  </si>
  <si>
    <t>Beta Drugs Ltd</t>
  </si>
  <si>
    <t>BETA</t>
  </si>
  <si>
    <t>Panorama Studios International Ltd</t>
  </si>
  <si>
    <t>PANORAMA</t>
  </si>
  <si>
    <t>Mangalore Chemicals and Fertilisers Ltd</t>
  </si>
  <si>
    <t>MANGCHEFER</t>
  </si>
  <si>
    <t>Aaswa Trading and Exports Ltd</t>
  </si>
  <si>
    <t>TCC</t>
  </si>
  <si>
    <t>Real Estate Services</t>
  </si>
  <si>
    <t>Chaman Lal Setia Exports Ltd</t>
  </si>
  <si>
    <t>CLSEL</t>
  </si>
  <si>
    <t>Paushak Ltd</t>
  </si>
  <si>
    <t>PAUSHAKLTD</t>
  </si>
  <si>
    <t>Zota Health Care Ltd</t>
  </si>
  <si>
    <t>ZOTA</t>
  </si>
  <si>
    <t>Ceinsys Tech Ltd</t>
  </si>
  <si>
    <t>CEINSYSTECH</t>
  </si>
  <si>
    <t>Solex Energy Ltd</t>
  </si>
  <si>
    <t>SOLEX</t>
  </si>
  <si>
    <t>Hi-Tech Gears Ltd</t>
  </si>
  <si>
    <t>HITECHGEAR</t>
  </si>
  <si>
    <t>Om Infra Ltd</t>
  </si>
  <si>
    <t>OMINFRAL</t>
  </si>
  <si>
    <t>Everest Industries Ltd</t>
  </si>
  <si>
    <t>EVERESTIND</t>
  </si>
  <si>
    <t>Hexa Tradex Ltd</t>
  </si>
  <si>
    <t>HEXATRADEX</t>
  </si>
  <si>
    <t>Madras Fertilizers Ltd</t>
  </si>
  <si>
    <t>MADRASFERT</t>
  </si>
  <si>
    <t>Arman Financial Services Ltd</t>
  </si>
  <si>
    <t>ARMANFIN</t>
  </si>
  <si>
    <t>Z F Steering Gear (India) Ltd</t>
  </si>
  <si>
    <t>ZFSTEERING</t>
  </si>
  <si>
    <t>ULTRAMARINE &amp; PIGMENTS Ltd</t>
  </si>
  <si>
    <t>ULTRAMAR</t>
  </si>
  <si>
    <t>India Motor Parts &amp; Accessories Ltd</t>
  </si>
  <si>
    <t>IMPAL</t>
  </si>
  <si>
    <t>Dhunseri Ventures Ltd</t>
  </si>
  <si>
    <t>DVL</t>
  </si>
  <si>
    <t>Remus Pharmaceuticals Ltd</t>
  </si>
  <si>
    <t>REMUS</t>
  </si>
  <si>
    <t>India Nippon Electricals Ltd</t>
  </si>
  <si>
    <t>INDNIPPON</t>
  </si>
  <si>
    <t>Radhika Jeweltech Ltd</t>
  </si>
  <si>
    <t>RADHIKAJWE</t>
  </si>
  <si>
    <t>Chemfab Alkalis Ltd</t>
  </si>
  <si>
    <t>CHEMFAB</t>
  </si>
  <si>
    <t>JG Chemicals Ltd</t>
  </si>
  <si>
    <t>JGCHEM</t>
  </si>
  <si>
    <t>Butterfly Gandhimathi Appliances Ltd</t>
  </si>
  <si>
    <t>BUTTERFLY</t>
  </si>
  <si>
    <t>Allied Digital Services Ltd</t>
  </si>
  <si>
    <t>ADSL</t>
  </si>
  <si>
    <t>Allcargo Gati Ltd</t>
  </si>
  <si>
    <t>ACLGATI</t>
  </si>
  <si>
    <t>Automobile Corp Of Goa Ltd</t>
  </si>
  <si>
    <t>ACGL</t>
  </si>
  <si>
    <t>Western Carriers (India) Ltd</t>
  </si>
  <si>
    <t>WCIL</t>
  </si>
  <si>
    <t>SMC Global Securities Ltd</t>
  </si>
  <si>
    <t>SMCGLOBAL</t>
  </si>
  <si>
    <t>Yuken India Ltd</t>
  </si>
  <si>
    <t>YUKEN</t>
  </si>
  <si>
    <t>Heubach Colorants India Ltd</t>
  </si>
  <si>
    <t>HEUBACHIND</t>
  </si>
  <si>
    <t>Mishtann Foods Ltd</t>
  </si>
  <si>
    <t>MISHTANN</t>
  </si>
  <si>
    <t>Forbes Precision Tools and Machine Parts Ltd</t>
  </si>
  <si>
    <t>TOTEM</t>
  </si>
  <si>
    <t>Kaycee Industries Ltd</t>
  </si>
  <si>
    <t>KAYCEEI</t>
  </si>
  <si>
    <t>Trident Techlabs Ltd</t>
  </si>
  <si>
    <t>TECHLABS</t>
  </si>
  <si>
    <t>Arihant Superstructures Ltd</t>
  </si>
  <si>
    <t>ARIHANTSUP</t>
  </si>
  <si>
    <t>Vintage Coffee and Beverages Ltd</t>
  </si>
  <si>
    <t>VINCOFE</t>
  </si>
  <si>
    <t>Fratelli Vineyards Ltd</t>
  </si>
  <si>
    <t>FRATELLI</t>
  </si>
  <si>
    <t>Steelcast Ltd</t>
  </si>
  <si>
    <t>STEELCAS</t>
  </si>
  <si>
    <t>Sree Rayalaseema Hi-Strength Hypo Ltd</t>
  </si>
  <si>
    <t>SRHHYPOLTD</t>
  </si>
  <si>
    <t>Alldigi Tech Ltd</t>
  </si>
  <si>
    <t>ALLDIGI</t>
  </si>
  <si>
    <t>Texmaco Infrastructure &amp; Holdings Ltd</t>
  </si>
  <si>
    <t>TEXINFRA</t>
  </si>
  <si>
    <t>Yamuna Syndicate Ltd</t>
  </si>
  <si>
    <t>YSL</t>
  </si>
  <si>
    <t>Kamdhenu Ltd</t>
  </si>
  <si>
    <t>KAMDHENU</t>
  </si>
  <si>
    <t>SPML Infra Ltd</t>
  </si>
  <si>
    <t>SPMLINFRA</t>
  </si>
  <si>
    <t>Hind Rectifiers Ltd</t>
  </si>
  <si>
    <t>HIRECT</t>
  </si>
  <si>
    <t>AMIC Forging Ltd</t>
  </si>
  <si>
    <t>AMIC</t>
  </si>
  <si>
    <t>Steel</t>
  </si>
  <si>
    <t>Kabra Extrusion Technik Ltd</t>
  </si>
  <si>
    <t>KABRAEXTRU</t>
  </si>
  <si>
    <t>Wealth First Portfolio Managers Ltd</t>
  </si>
  <si>
    <t>WEALTH</t>
  </si>
  <si>
    <t>Kotak Nifty 50 ETF</t>
  </si>
  <si>
    <t>NIFTY1</t>
  </si>
  <si>
    <t>Popular Vehicles and Services Ltd</t>
  </si>
  <si>
    <t>PVSL</t>
  </si>
  <si>
    <t>Avadh Sugar &amp; Energy Ltd</t>
  </si>
  <si>
    <t>AVADHSUGAR</t>
  </si>
  <si>
    <t>Fairchem Organics Ltd</t>
  </si>
  <si>
    <t>FAIRCHEMOR</t>
  </si>
  <si>
    <t>Capital India Finance Ltd</t>
  </si>
  <si>
    <t>CIFL</t>
  </si>
  <si>
    <t>Likhitha Infrastructure Ltd</t>
  </si>
  <si>
    <t>LIKHITHA</t>
  </si>
  <si>
    <t>Sat Industries Ltd</t>
  </si>
  <si>
    <t>SATINDLTD</t>
  </si>
  <si>
    <t>Ramco Systems Ltd</t>
  </si>
  <si>
    <t>RAMCOSYS</t>
  </si>
  <si>
    <t>GPT Healthcare Ltd</t>
  </si>
  <si>
    <t>GPTHEALTH</t>
  </si>
  <si>
    <t>Rhetan TMT Ltd</t>
  </si>
  <si>
    <t>RHETAN</t>
  </si>
  <si>
    <t>Subex Ltd</t>
  </si>
  <si>
    <t>SUBEXLTD</t>
  </si>
  <si>
    <t>Crest Ventures Ltd</t>
  </si>
  <si>
    <t>CREST</t>
  </si>
  <si>
    <t>Rico Auto Industries Ltd</t>
  </si>
  <si>
    <t>RICOAUTO</t>
  </si>
  <si>
    <t>Spacenet Enterprises India Ltd</t>
  </si>
  <si>
    <t>SPCENET</t>
  </si>
  <si>
    <t>One Point One Solutions Ltd</t>
  </si>
  <si>
    <t>ONEPOINT</t>
  </si>
  <si>
    <t>Himatsingka Seide Ltd</t>
  </si>
  <si>
    <t>HIMATSEIDE</t>
  </si>
  <si>
    <t>Krishana Phoschem Ltd</t>
  </si>
  <si>
    <t>KRISHANA</t>
  </si>
  <si>
    <t>BMW Industries Ltd</t>
  </si>
  <si>
    <t>BMW</t>
  </si>
  <si>
    <t>Veefin Solutions Ltd</t>
  </si>
  <si>
    <t>VEEFIN</t>
  </si>
  <si>
    <t>Application Software</t>
  </si>
  <si>
    <t>Steel Exchange India Ltd</t>
  </si>
  <si>
    <t>STEELXIND</t>
  </si>
  <si>
    <t>AFCOM Holdings Ltd</t>
  </si>
  <si>
    <t>AFCOM</t>
  </si>
  <si>
    <t>Kellton Tech Solutions Ltd</t>
  </si>
  <si>
    <t>KELLTONTEC</t>
  </si>
  <si>
    <t>Tamilnadu Newsprint &amp; Papers Ltd</t>
  </si>
  <si>
    <t>TNPL</t>
  </si>
  <si>
    <t>Andhra Sugars Ltd</t>
  </si>
  <si>
    <t>ANDHRSUGAR</t>
  </si>
  <si>
    <t>Rishabh Instruments Ltd</t>
  </si>
  <si>
    <t>RISHABH</t>
  </si>
  <si>
    <t>GRM Overseas Ltd</t>
  </si>
  <si>
    <t>GRMOVER</t>
  </si>
  <si>
    <t>Century Enka Ltd</t>
  </si>
  <si>
    <t>CENTENKA</t>
  </si>
  <si>
    <t>Kopran Ltd</t>
  </si>
  <si>
    <t>KOPRAN</t>
  </si>
  <si>
    <t>Polo Queen Industrial and Fintech Ltd</t>
  </si>
  <si>
    <t>PQIF</t>
  </si>
  <si>
    <t>Tourism Finance Corporation of India Ltd</t>
  </si>
  <si>
    <t>TFCILTD</t>
  </si>
  <si>
    <t>Dhampur Sugar Mills Ltd</t>
  </si>
  <si>
    <t>DHAMPURSUG</t>
  </si>
  <si>
    <t>Indo Amines Ltd</t>
  </si>
  <si>
    <t>INDOAMIN</t>
  </si>
  <si>
    <t>Uttam Sugar Mills Ltd</t>
  </si>
  <si>
    <t>UTTAMSUGAR</t>
  </si>
  <si>
    <t>Oswal Greentech Ltd</t>
  </si>
  <si>
    <t>OSWALGREEN</t>
  </si>
  <si>
    <t>Ester Industries Ltd</t>
  </si>
  <si>
    <t>ESTER</t>
  </si>
  <si>
    <t>Renaissance Global Ltd</t>
  </si>
  <si>
    <t>RGL</t>
  </si>
  <si>
    <t>Vascon Engineers Ltd</t>
  </si>
  <si>
    <t>VASCONEQ</t>
  </si>
  <si>
    <t>Kothari Petrochemicals Ltd</t>
  </si>
  <si>
    <t>KOTHARIPET</t>
  </si>
  <si>
    <t>Centrum Capital Ltd</t>
  </si>
  <si>
    <t>CENTRUM</t>
  </si>
  <si>
    <t>VLS Finance Ltd</t>
  </si>
  <si>
    <t>VLSFINANCE</t>
  </si>
  <si>
    <t>Saurashtra Cement Ltd</t>
  </si>
  <si>
    <t>SAURASHCEM</t>
  </si>
  <si>
    <t>Punjab Chemicals and Crop Protection Ltd</t>
  </si>
  <si>
    <t>PUNJABCHEM</t>
  </si>
  <si>
    <t>Shiva Cement Ltd</t>
  </si>
  <si>
    <t>SHIVACEM</t>
  </si>
  <si>
    <t>Lincoln Pharmaceuticals Ltd</t>
  </si>
  <si>
    <t>LINCOLN</t>
  </si>
  <si>
    <t>Hardwyn India Ltd</t>
  </si>
  <si>
    <t>HARDWYN</t>
  </si>
  <si>
    <t>Building Products - Glass</t>
  </si>
  <si>
    <t>TV Today Network Limited</t>
  </si>
  <si>
    <t>TVTODAY</t>
  </si>
  <si>
    <t>Shree Digvijay Cement Co Ltd</t>
  </si>
  <si>
    <t>SHREDIGCEM</t>
  </si>
  <si>
    <t>Dhunseri Investments Ltd</t>
  </si>
  <si>
    <t>DHUNINV</t>
  </si>
  <si>
    <t>Dwarikesh Sugar Industries Ltd</t>
  </si>
  <si>
    <t>DWARKESH</t>
  </si>
  <si>
    <t>Bliss GVS Pharma Ltd</t>
  </si>
  <si>
    <t>BLISSGVS</t>
  </si>
  <si>
    <t>Dynamic Cables Ltd</t>
  </si>
  <si>
    <t>DYCL</t>
  </si>
  <si>
    <t>Zee Media Corporation Ltd</t>
  </si>
  <si>
    <t>ZEEMEDIA</t>
  </si>
  <si>
    <t>Gulshan Polyols Ltd</t>
  </si>
  <si>
    <t>GULPOLY</t>
  </si>
  <si>
    <t>Ice Make Refrigeration Ltd</t>
  </si>
  <si>
    <t>ICEMAKE</t>
  </si>
  <si>
    <t>Prakash Pipes Ltd</t>
  </si>
  <si>
    <t>PPL</t>
  </si>
  <si>
    <t>Raj Rayon Industries Ltd</t>
  </si>
  <si>
    <t>RAJRILTD</t>
  </si>
  <si>
    <t>Capital Small Finance Bank Ltd</t>
  </si>
  <si>
    <t>CAPITALSFB</t>
  </si>
  <si>
    <t>KMC Speciality Hospitals (India) Ltd</t>
  </si>
  <si>
    <t>KMCSHIL</t>
  </si>
  <si>
    <t>Cellecor Gadgets Ltd</t>
  </si>
  <si>
    <t>CELLECOR</t>
  </si>
  <si>
    <t>Beekay Steel Industries Ltd</t>
  </si>
  <si>
    <t>BEEKAY</t>
  </si>
  <si>
    <t>Sandesh Ltd</t>
  </si>
  <si>
    <t>SANDESH</t>
  </si>
  <si>
    <t>Ngl Fine Chem Ltd</t>
  </si>
  <si>
    <t>NGLFINE</t>
  </si>
  <si>
    <t>AVT Natural Products Ltd</t>
  </si>
  <si>
    <t>AVTNPL</t>
  </si>
  <si>
    <t>Asian Star Co Ltd</t>
  </si>
  <si>
    <t>ASTAR</t>
  </si>
  <si>
    <t>Aurum Proptech Ltd</t>
  </si>
  <si>
    <t>AURUM</t>
  </si>
  <si>
    <t>Signpost India Ltd</t>
  </si>
  <si>
    <t>SIGNPOST</t>
  </si>
  <si>
    <t>Khazanchi Jewellers Ltd</t>
  </si>
  <si>
    <t>KHAZANCHI</t>
  </si>
  <si>
    <t>Apparel, Accessories &amp; Luxury Goods</t>
  </si>
  <si>
    <t>Munjal Auto Industries Ltd</t>
  </si>
  <si>
    <t>MUNJALAU</t>
  </si>
  <si>
    <t>Snowman Logistics Ltd</t>
  </si>
  <si>
    <t>SNOWMAN</t>
  </si>
  <si>
    <t>Mukka Proteins Ltd</t>
  </si>
  <si>
    <t>MUKKA</t>
  </si>
  <si>
    <t>Control Print Ltd</t>
  </si>
  <si>
    <t>CONTROLPR</t>
  </si>
  <si>
    <t>Manali Petrochemicals Ltd</t>
  </si>
  <si>
    <t>MANALIPETC</t>
  </si>
  <si>
    <t>Xchanging Solutions Ltd</t>
  </si>
  <si>
    <t>XCHANGING</t>
  </si>
  <si>
    <t>Selan Exploration Technology Ltd</t>
  </si>
  <si>
    <t>SELAN</t>
  </si>
  <si>
    <t>Credo Brands Marketing Ltd</t>
  </si>
  <si>
    <t>MUFTI</t>
  </si>
  <si>
    <t>Men's Clothing</t>
  </si>
  <si>
    <t>Vardhman Holdings Ltd</t>
  </si>
  <si>
    <t>VHL</t>
  </si>
  <si>
    <t>Kirloskar Electric Company Ltd</t>
  </si>
  <si>
    <t>KECL</t>
  </si>
  <si>
    <t>Timex Group India Ltd</t>
  </si>
  <si>
    <t>TIMEX</t>
  </si>
  <si>
    <t>Macpower CNC Machines Ltd</t>
  </si>
  <si>
    <t>MACPOWER</t>
  </si>
  <si>
    <t>Windsor Machines Ltd</t>
  </si>
  <si>
    <t>WINDMACHIN</t>
  </si>
  <si>
    <t>Wardwizard Innovations &amp; Mobility Ltd</t>
  </si>
  <si>
    <t>WARDINMOBI</t>
  </si>
  <si>
    <t>SAR Televenture Ltd</t>
  </si>
  <si>
    <t>SARTELE</t>
  </si>
  <si>
    <t>Simplex Infrastructures Ltd</t>
  </si>
  <si>
    <t>SIMPLEXINF</t>
  </si>
  <si>
    <t>Kross Ltd</t>
  </si>
  <si>
    <t>KROSS</t>
  </si>
  <si>
    <t>Jagatjit Industries Ltd</t>
  </si>
  <si>
    <t>JAGAJITIND</t>
  </si>
  <si>
    <t>Best Agrolife Ltd</t>
  </si>
  <si>
    <t>BESTAGRO</t>
  </si>
  <si>
    <t>Manoj Vaibhav Gems N Jewellers Ltd</t>
  </si>
  <si>
    <t>MVGJL</t>
  </si>
  <si>
    <t>Vantage Knowledge Academy Ltd</t>
  </si>
  <si>
    <t>VKAL</t>
  </si>
  <si>
    <t>Creative Newtech Ltd</t>
  </si>
  <si>
    <t>CREATIVE</t>
  </si>
  <si>
    <t>Shankara Building Products Ltd</t>
  </si>
  <si>
    <t>SHANKARA</t>
  </si>
  <si>
    <t>Aptech Ltd</t>
  </si>
  <si>
    <t>APTECHT</t>
  </si>
  <si>
    <t>Jagsonpal Pharmaceuticals Ltd</t>
  </si>
  <si>
    <t>JAGSNPHARM</t>
  </si>
  <si>
    <t>Indo Rama Synthetics (India) Ltd</t>
  </si>
  <si>
    <t>INDORAMA</t>
  </si>
  <si>
    <t>Vimta Labs Ltd</t>
  </si>
  <si>
    <t>VIMTALABS</t>
  </si>
  <si>
    <t>Enkei Wheels (India) Ltd</t>
  </si>
  <si>
    <t>ENKEIWHEL</t>
  </si>
  <si>
    <t>R K Swamy Ltd</t>
  </si>
  <si>
    <t>RKSWAMY</t>
  </si>
  <si>
    <t>Magadh Sugar &amp; Energy Ltd</t>
  </si>
  <si>
    <t>MAGADSUGAR</t>
  </si>
  <si>
    <t>Kernex Microsystems (India) Ltd</t>
  </si>
  <si>
    <t>KERNEX</t>
  </si>
  <si>
    <t>Taneja Aerospace and Aviation Ltd</t>
  </si>
  <si>
    <t>TANAA</t>
  </si>
  <si>
    <t>Finkurve Financial Services Ltd</t>
  </si>
  <si>
    <t>FINKURVE</t>
  </si>
  <si>
    <t>Mafatlal Industries Ltd</t>
  </si>
  <si>
    <t>MAFATIND</t>
  </si>
  <si>
    <t>CFF Fluid Control Ltd</t>
  </si>
  <si>
    <t>CFF</t>
  </si>
  <si>
    <t>Aerospace &amp; Defense</t>
  </si>
  <si>
    <t>Pakka Limited</t>
  </si>
  <si>
    <t>PAKKA</t>
  </si>
  <si>
    <t>Arrow Greentech Ltd</t>
  </si>
  <si>
    <t>ARROWGREEN</t>
  </si>
  <si>
    <t>Cosmic CRF Ltd</t>
  </si>
  <si>
    <t>COSMICCRF</t>
  </si>
  <si>
    <t>Ksolves India Ltd</t>
  </si>
  <si>
    <t>KSOLVES</t>
  </si>
  <si>
    <t>Electrotherm (India) Ltd</t>
  </si>
  <si>
    <t>ELECTHERM</t>
  </si>
  <si>
    <t>Industrial and Prudential Investment Co Ltd</t>
  </si>
  <si>
    <t>INDPRUD</t>
  </si>
  <si>
    <t>Kuantum Papers Ltd</t>
  </si>
  <si>
    <t>KUANTUM</t>
  </si>
  <si>
    <t>Bajaj Healthcare Ltd</t>
  </si>
  <si>
    <t>BAJAJHCARE</t>
  </si>
  <si>
    <t>GIC Housing Finance Ltd</t>
  </si>
  <si>
    <t>GICHSGFIN</t>
  </si>
  <si>
    <t>Uniphos Enterprises Ltd</t>
  </si>
  <si>
    <t>UNIENTER</t>
  </si>
  <si>
    <t>3B Blackbio DX Ltd</t>
  </si>
  <si>
    <t>3BBLACKBIO</t>
  </si>
  <si>
    <t>Fertilizers &amp; Agricultural Chemicals</t>
  </si>
  <si>
    <t>Essen Speciality Films Ltd</t>
  </si>
  <si>
    <t>ESFL</t>
  </si>
  <si>
    <t>HLV Ltd</t>
  </si>
  <si>
    <t>HLVLTD</t>
  </si>
  <si>
    <t>Elin Electronics Ltd</t>
  </si>
  <si>
    <t>ELIN</t>
  </si>
  <si>
    <t>AGI Infra Ltd</t>
  </si>
  <si>
    <t>AGIIL</t>
  </si>
  <si>
    <t>Dharmaj Crop Guard Ltd</t>
  </si>
  <si>
    <t>DHARMAJ</t>
  </si>
  <si>
    <t>New Delhi Television Ltd</t>
  </si>
  <si>
    <t>NDTV</t>
  </si>
  <si>
    <t>Saint-Gobain Sekurit India Ltd</t>
  </si>
  <si>
    <t>SAINTGOBAIN</t>
  </si>
  <si>
    <t>Last Mile Enterprises Ltd</t>
  </si>
  <si>
    <t>LASTMILE</t>
  </si>
  <si>
    <t>Arihant Capital Markets Ltd</t>
  </si>
  <si>
    <t>ARIHANTCAP</t>
  </si>
  <si>
    <t>Benares Hotels Ltd</t>
  </si>
  <si>
    <t>BENARAS</t>
  </si>
  <si>
    <t>IST Ltd</t>
  </si>
  <si>
    <t>ISTLTD</t>
  </si>
  <si>
    <t>Automotive Stampings and Assemblies Ltd</t>
  </si>
  <si>
    <t>ASAL</t>
  </si>
  <si>
    <t>Sical Logistics Ltd</t>
  </si>
  <si>
    <t>SICALLOG</t>
  </si>
  <si>
    <t>Maan Aluminium Ltd</t>
  </si>
  <si>
    <t>MAANALU</t>
  </si>
  <si>
    <t>Max India Ltd</t>
  </si>
  <si>
    <t>MAXIND</t>
  </si>
  <si>
    <t>AGS Transact Technologies Ltd</t>
  </si>
  <si>
    <t>AGSTRA</t>
  </si>
  <si>
    <t>Pudumjee Paper Products Ltd</t>
  </si>
  <si>
    <t>PDMJEPAPER</t>
  </si>
  <si>
    <t>Orient Technologies Ltd</t>
  </si>
  <si>
    <t>ORIENTTECH</t>
  </si>
  <si>
    <t>Emkay Taps and Cutting Tools Ltd</t>
  </si>
  <si>
    <t>EMKAYTOOLS</t>
  </si>
  <si>
    <t>Satia Industries Ltd</t>
  </si>
  <si>
    <t>SATIA</t>
  </si>
  <si>
    <t>Aym Syntex Ltd</t>
  </si>
  <si>
    <t>AYMSYNTEX</t>
  </si>
  <si>
    <t>Sahana System Ltd</t>
  </si>
  <si>
    <t>SAHANA</t>
  </si>
  <si>
    <t>Faze Three Ltd</t>
  </si>
  <si>
    <t>FAZE3Q</t>
  </si>
  <si>
    <t>Kriti Industries (India) Limited</t>
  </si>
  <si>
    <t>KRITI</t>
  </si>
  <si>
    <t>Sika Interplant Systems Ltd</t>
  </si>
  <si>
    <t>SIKA</t>
  </si>
  <si>
    <t>Tuticorin Alkali Chemicals and Fertilizers Ltd</t>
  </si>
  <si>
    <t>TUTIALKA</t>
  </si>
  <si>
    <t>TGV SRAAC Ltd</t>
  </si>
  <si>
    <t>TGVSL</t>
  </si>
  <si>
    <t>Nelcast Ltd</t>
  </si>
  <si>
    <t>NELCAST</t>
  </si>
  <si>
    <t>Shalimar Paints Ltd</t>
  </si>
  <si>
    <t>SHALPAINTS</t>
  </si>
  <si>
    <t>Valiant Organics Ltd</t>
  </si>
  <si>
    <t>VALIANTORG</t>
  </si>
  <si>
    <t>Urja Global Ltd</t>
  </si>
  <si>
    <t>URJA</t>
  </si>
  <si>
    <t>Sunshine Capital Ltd</t>
  </si>
  <si>
    <t>SCL</t>
  </si>
  <si>
    <t>Ganesh Benzoplast Ltd</t>
  </si>
  <si>
    <t>GANESHBE</t>
  </si>
  <si>
    <t>Jaybharat Textiles and Real Estate Ltd</t>
  </si>
  <si>
    <t>JAYTEX</t>
  </si>
  <si>
    <t>NINtec Systems Ltd</t>
  </si>
  <si>
    <t>NINSYS</t>
  </si>
  <si>
    <t>Asian Granito India Ltd</t>
  </si>
  <si>
    <t>ASIANTILES</t>
  </si>
  <si>
    <t>Jay Bharat Maruti Ltd</t>
  </si>
  <si>
    <t>JAYBARMARU</t>
  </si>
  <si>
    <t>Sutlej Textiles and Industries Ltd</t>
  </si>
  <si>
    <t>SUTLEJTEX</t>
  </si>
  <si>
    <t>NACL Industries Ltd</t>
  </si>
  <si>
    <t>NACLIND</t>
  </si>
  <si>
    <t>Gala Precision Engineering Ltd</t>
  </si>
  <si>
    <t>GALAPREC</t>
  </si>
  <si>
    <t>Bodal Chemicals Ltd</t>
  </si>
  <si>
    <t>BODALCHEM</t>
  </si>
  <si>
    <t>Zuari Industries Ltd</t>
  </si>
  <si>
    <t>ZUARIIND</t>
  </si>
  <si>
    <t>Algoquant Fintech Ltd</t>
  </si>
  <si>
    <t>AQFINTECH</t>
  </si>
  <si>
    <t>Hazoor Multi Projects Ltd</t>
  </si>
  <si>
    <t>HAZOOR</t>
  </si>
  <si>
    <t>Danlaw Technologies India Ltd</t>
  </si>
  <si>
    <t>DANLAW</t>
  </si>
  <si>
    <t>Shree Ganesh Remedies Ltd</t>
  </si>
  <si>
    <t>SGRL</t>
  </si>
  <si>
    <t>Transindia Real Estate Ltd</t>
  </si>
  <si>
    <t>TREL</t>
  </si>
  <si>
    <t>Investment Trust of India Ltd</t>
  </si>
  <si>
    <t>THEINVEST</t>
  </si>
  <si>
    <t>Concord Control Systems Ltd</t>
  </si>
  <si>
    <t>CNCRD</t>
  </si>
  <si>
    <t>Anuh Pharma Ltd</t>
  </si>
  <si>
    <t>ANUHPHR</t>
  </si>
  <si>
    <t>Allcargo Terminals Ltd</t>
  </si>
  <si>
    <t>ATL</t>
  </si>
  <si>
    <t>Ratnaveer Precision Engineering Ltd</t>
  </si>
  <si>
    <t>RATNAVEER</t>
  </si>
  <si>
    <t>Krystal Integrated Services Ltd</t>
  </si>
  <si>
    <t>KRYSTAL</t>
  </si>
  <si>
    <t>Virtuoso Optoelectronics Ltd</t>
  </si>
  <si>
    <t>VOEPL</t>
  </si>
  <si>
    <t>Oswal Agro Mills Ltd</t>
  </si>
  <si>
    <t>OSWALAGRO</t>
  </si>
  <si>
    <t>Sathlokhar Synergys E&amp;C Global Ltd</t>
  </si>
  <si>
    <t>SSEGL</t>
  </si>
  <si>
    <t>SBC Exports Ltd</t>
  </si>
  <si>
    <t>SBC</t>
  </si>
  <si>
    <t>RACL Geartech Ltd</t>
  </si>
  <si>
    <t>RACLGEAR</t>
  </si>
  <si>
    <t>Vasa Denticity Ltd</t>
  </si>
  <si>
    <t>DENTALKART</t>
  </si>
  <si>
    <t>Nahar Spinning Mills Ltd</t>
  </si>
  <si>
    <t>NAHARSPING</t>
  </si>
  <si>
    <t>Voith Paper Fabrics India Ltd</t>
  </si>
  <si>
    <t>VOITHPAPR</t>
  </si>
  <si>
    <t>Primo Chemicals Ltd</t>
  </si>
  <si>
    <t>PRIMO</t>
  </si>
  <si>
    <t>Entertainment Network (India) Ltd</t>
  </si>
  <si>
    <t>ENIL</t>
  </si>
  <si>
    <t>Radio</t>
  </si>
  <si>
    <t>STEL Holdings Ltd</t>
  </si>
  <si>
    <t>STEL</t>
  </si>
  <si>
    <t>RSWM Ltd</t>
  </si>
  <si>
    <t>RSWM</t>
  </si>
  <si>
    <t>Vilas Transcore Ltd</t>
  </si>
  <si>
    <t>VILAS</t>
  </si>
  <si>
    <t>Infobeans Technologies Ltd</t>
  </si>
  <si>
    <t>INFOBEAN</t>
  </si>
  <si>
    <t>BEML Land Assets Ltd</t>
  </si>
  <si>
    <t>BLAL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</si>
  <si>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</si>
  <si>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</si>
  <si>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</si>
  <si>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</si>
  <si>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</si>
  <si>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</si>
  <si>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</si>
  <si>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</si>
  <si>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</si>
  <si>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</si>
  <si>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</si>
  <si>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</si>
  <si>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</si>
  <si>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Services</t>
  </si>
  <si>
    <t>Consumer Services</t>
  </si>
  <si>
    <t>Capital Goods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</si>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</sst>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A8712A-1A3D-4105-BC5E-120A2D1036B8}" name="Table3" displayName="Table3" ref="A1:Z123" totalsRowShown="0">
  <sortState xmlns:xlrd2="http://schemas.microsoft.com/office/spreadsheetml/2017/richdata2" ref="A2:Z123">
    <sortCondition ref="Z1:Z123"/>
  </sortState>
  <tableColumns count="26">
    <tableColumn id="1" xr3:uid="{E4F97699-5898-4BF1-A399-9D10FF66B73C}" name="Sub-Sector"/>
    <tableColumn id="2" xr3:uid="{12F43C38-6FA8-49FE-9F6D-79A425B1B539}" name="Count" dataDxfId="48">
      <calculatedColumnFormula>COUNTIFS(Table2[Sub-Sector],Table3[[#This Row],[Sub-Sector]])</calculatedColumnFormula>
    </tableColumn>
    <tableColumn id="3" xr3:uid="{680B85D1-7FA1-4036-BD3C-28B51C219FD0}" name="Uptrend" dataDxfId="47">
      <calculatedColumnFormula>COUNTIFS(Table2[Sub-Sector],Table3[[#This Row],[Sub-Sector]],Table2[Uptrend],"Uptrend")/Table3[[#This Row],[Count]]</calculatedColumnFormula>
    </tableColumn>
    <tableColumn id="4" xr3:uid="{5032960D-A2EC-4382-B952-94C5E2B3E434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54D5B8ED-7023-4486-B34E-E3F84ED49504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083F654F-8E5F-4B8B-9744-3DE8C510324B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0FA33E02-465B-4229-B58E-C977118E0266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93A73AE0-44E5-4288-B3BD-F8923ACC86E4}" name="RSI" dataDxfId="42">
      <calculatedColumnFormula>COUNTIFS(Table2[Sub-Sector],Table3[[#This Row],[Sub-Sector]],Table2[RSI Exponential â€“ 14D],"&gt;=50")/Table3[[#This Row],[Count]]</calculatedColumnFormula>
    </tableColumn>
    <tableColumn id="9" xr3:uid="{AF1DC21C-967B-49FE-AC7E-712288EB2DE6}" name="Relative Volume" dataDxfId="41">
      <calculatedColumnFormula>COUNTIFS(Table2[Sub-Sector],Table3[[#This Row],[Sub-Sector]],Table2[Relative Volume],"&gt;=1")/Table3[[#This Row],[Count]]</calculatedColumnFormula>
    </tableColumn>
    <tableColumn id="10" xr3:uid="{925C82EC-8161-4EA5-8209-5C4AF7FC69AC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F5705652-B6DB-4FCB-939A-FA327F646C91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2AA930B5-AA1B-41D4-9D9A-6A2A9CE3F2B9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247BFB6E-5224-429D-A5E3-7060C397E32E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DB784853-131F-4B77-A57C-0ED2909F91F9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6561EB9D-C367-411B-81DF-4488647DA55E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77425B38-5FA3-4C2C-B927-531875AB9110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B5E27F76-3FD8-4F2D-8EA2-728CBE725081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6C641A99-3ABE-48BA-AE5D-EFAF90718AD8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A974A6BB-CB08-474F-87DA-643E33CFA301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080A5ABB-1E7C-4098-A82E-B4A7D2C8320E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A3D88D90-942A-4633-91F2-3E30A77D54B9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70A446C6-9959-4847-8E12-1CB8D6BD4F58}" name="Sharpe Ratio" dataDxfId="28">
      <calculatedColumnFormula>COUNTIFS(Table2[Sub-Sector],Table3[[#This Row],[Sub-Sector]],Table2[Sharpe Ratio],"&gt;=0.10")/Table3[[#This Row],[Count]]</calculatedColumnFormula>
    </tableColumn>
    <tableColumn id="23" xr3:uid="{FAF3C177-9C8B-42AD-A65F-9AF628473721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B1E116C5-AA66-4C4B-BF3A-7FB9F07799F5}" name="Rank" dataDxfId="26">
      <calculatedColumnFormula>_xlfn.RANK.AVG(Table3[[#This Row],[Score]],Table3[Score],1)</calculatedColumnFormula>
    </tableColumn>
    <tableColumn id="25" xr3:uid="{430D3A11-915F-47E3-9BBB-6912574D3E7C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02BC12E8-D9DA-4424-83B3-B65F5AA77E30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72C61-C822-4754-8778-9C53A997B34A}" name="Table2" displayName="Table2" ref="A1:AV731" totalsRowShown="0">
  <sortState xmlns:xlrd2="http://schemas.microsoft.com/office/spreadsheetml/2017/richdata2" ref="A2:AV731">
    <sortCondition ref="AV1:AV731"/>
  </sortState>
  <tableColumns count="48">
    <tableColumn id="1" xr3:uid="{54A132F3-42F5-4201-8514-76428D317835}" name="Name"/>
    <tableColumn id="2" xr3:uid="{27F80EB8-11C1-4B79-9961-FFE597D590A2}" name="Ticker"/>
    <tableColumn id="3" xr3:uid="{46317542-DCE6-47C6-987B-51E69AAE73A4}" name="Industry"/>
    <tableColumn id="4" xr3:uid="{0CA3FD97-8D6E-415C-9F88-F412FCC4B338}" name="Sub-Sector"/>
    <tableColumn id="5" xr3:uid="{0436886F-A83C-4CB0-A288-288E907546AC}" name="Market Cap"/>
    <tableColumn id="6" xr3:uid="{39BDEFE3-9846-45EA-AB4E-1DCC5E277791}" name="Close Price"/>
    <tableColumn id="7" xr3:uid="{6A85AF93-5089-4571-864B-C476B5CA29D5}" name="1Y Return vs Nifty"/>
    <tableColumn id="18" xr3:uid="{76CB71E9-79EF-4FC7-84F9-C7B22F480E54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3D622F6F-889E-427E-9C09-6F08061D7B74}" name="1M Return vs Nifty"/>
    <tableColumn id="19" xr3:uid="{43F0A962-115E-4769-B7FE-90A13AA70E57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9A8F7F09-F2E3-47B2-A00B-D3AE5DFDBCFC}" name="6M Return vs Nifty"/>
    <tableColumn id="20" xr3:uid="{E195B3AA-28DE-4E6E-94FD-0CCA1C255255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3667FD5E-AD42-42F6-8B42-DBE47042385E}" name="1W Return vs Nifty"/>
    <tableColumn id="22" xr3:uid="{A041EEC1-507D-4E61-AE87-395602BA09D5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4361EA4D-03C1-47D9-B2DD-6C9BBE627C2B}" name="20D EMA" dataDxfId="19"/>
    <tableColumn id="11" xr3:uid="{448AB715-29D9-4EEE-A1BC-DDD1B91C1988}" name="50D EMA"/>
    <tableColumn id="12" xr3:uid="{9157157D-2320-430C-B29A-8581DE88B26C}" name="200D EMA"/>
    <tableColumn id="13" xr3:uid="{05A9E59E-0480-49E6-81A6-6B41843B910C}" name="RSI Exponential â€“ 14D"/>
    <tableColumn id="25" xr3:uid="{CC095425-B9FF-424D-8961-7E1BDEFB9A54}" name="% Price above 20 EMA" dataDxfId="18">
      <calculatedColumnFormula>(Table2[[#This Row],[Close Price]]-Table2[[#This Row],[20D EMA]])/Table2[[#This Row],[20D EMA]]</calculatedColumnFormula>
    </tableColumn>
    <tableColumn id="24" xr3:uid="{7EB8C335-2E3B-4136-8237-6C446F565AF5}" name="% Price above 50 EMA" dataDxfId="17">
      <calculatedColumnFormula>(Table2[[#This Row],[Close Price]]-Table2[[#This Row],[50D EMA]])/Table2[[#This Row],[50D EMA]]</calculatedColumnFormula>
    </tableColumn>
    <tableColumn id="23" xr3:uid="{8572E3AE-CC00-4CE4-BDF1-62C77170BF75}" name="% Price above 200 EMA" dataDxfId="16">
      <calculatedColumnFormula>(Table2[[#This Row],[Close Price]]-Table2[[#This Row],[200D EMA]])/Table2[[#This Row],[200D EMA]]</calculatedColumnFormula>
    </tableColumn>
    <tableColumn id="14" xr3:uid="{456680D2-F764-4C6A-8A1A-DE5ED401DDBA}" name="Relative Volume"/>
    <tableColumn id="37" xr3:uid="{B047F160-4A7E-499E-AD2E-DBFA7020F32B}" name="Day Low" dataDxfId="15"/>
    <tableColumn id="36" xr3:uid="{5C5238E7-CE4A-47E9-99D1-400DDC84A439}" name="Day High"/>
    <tableColumn id="35" xr3:uid="{1720F8BE-B2AF-4D98-8FF0-63CC4695EECA}" name="Current Week Low"/>
    <tableColumn id="34" xr3:uid="{C28808EA-5EDE-460D-A2C2-6A6A89C30955}" name="Current Week High"/>
    <tableColumn id="33" xr3:uid="{10B4D4D9-48F6-4F90-A80F-37683D341C9A}" name="Current Month Low"/>
    <tableColumn id="32" xr3:uid="{DA359B9B-8BA5-407C-8652-9EE308173B09}" name="Current Month High"/>
    <tableColumn id="31" xr3:uid="{28CFFCCC-B287-42A8-ADF7-7A56077E4835}" name="% Away From Day Low" dataDxfId="14">
      <calculatedColumnFormula>(Table2[[#This Row],[Close Price]]/Table2[[#This Row],[Day Low]])-1</calculatedColumnFormula>
    </tableColumn>
    <tableColumn id="30" xr3:uid="{18839D04-CB4E-4A14-98DA-0FD1EA85F1B8}" name="% Away From Day High" dataDxfId="13">
      <calculatedColumnFormula>(Table2[[#This Row],[Day High]]/Table2[[#This Row],[Close Price]])-1</calculatedColumnFormula>
    </tableColumn>
    <tableColumn id="29" xr3:uid="{CCB4CBAD-9A42-4E47-8B5C-5572199395F4}" name="% Away From Current Week Low" dataDxfId="12">
      <calculatedColumnFormula>(Table2[[#This Row],[Close Price]]/Table2[[#This Row],[Current Week Low]])-1</calculatedColumnFormula>
    </tableColumn>
    <tableColumn id="28" xr3:uid="{308F390E-CD02-42B2-B418-9FC1A73AE8F8}" name="% Away From Current Week High" dataDxfId="11">
      <calculatedColumnFormula>(Table2[[#This Row],[Current Week High]]/Table2[[#This Row],[Close Price]])-1</calculatedColumnFormula>
    </tableColumn>
    <tableColumn id="27" xr3:uid="{08EE524B-A2EA-4B7F-A989-4EF45393462F}" name="% Away From Current Month Low" dataDxfId="10">
      <calculatedColumnFormula>(Table2[[#This Row],[Close Price]]/Table2[[#This Row],[Current Month Low]])-1</calculatedColumnFormula>
    </tableColumn>
    <tableColumn id="26" xr3:uid="{DA5D9C46-72B9-403E-A9DB-FDBC13E8BE0F}" name="% Away From Current Month High" dataDxfId="9">
      <calculatedColumnFormula>(Table2[[#This Row],[Current Month High]]/Table2[[#This Row],[Close Price]])-1</calculatedColumnFormula>
    </tableColumn>
    <tableColumn id="15" xr3:uid="{2362E72D-5C87-4095-8D3C-822114DF25C0}" name="% Away From 52W High"/>
    <tableColumn id="16" xr3:uid="{06F92E3F-4650-4D4F-8A26-AD9C21FAC45D}" name="% Away From 52W Low"/>
    <tableColumn id="42" xr3:uid="{3826C54F-AD78-4202-A166-549B31F1B044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8F0976EE-61DE-4EFC-BC4E-F279E30D1FEB}" name="Relative Strength Sector Index" dataDxfId="7"/>
    <tableColumn id="40" xr3:uid="{1DC2FC50-9763-4483-B622-01AF1CA05096}" name="Relative Strength Sector Index - Zone"/>
    <tableColumn id="39" xr3:uid="{45C0ECC5-F283-4D2D-9340-C220C993C216}" name="Rate of Change"/>
    <tableColumn id="38" xr3:uid="{02603A3E-5C64-4B20-931D-2C70C078DA6D}" name="Rate of Change - Zone"/>
    <tableColumn id="17" xr3:uid="{C7C761E3-A518-44E6-A24C-EEC86E61BDEA}" name="Sharpe Ratio"/>
    <tableColumn id="43" xr3:uid="{E846140E-F3C5-4D40-83EC-B659FB30A01A}" name="Sharpe Ratio Z-Score" dataDxfId="6">
      <calculatedColumnFormula>(Table2[[#This Row],[Sharpe Ratio]]-AVERAGE(Table2[Sharpe Ratio]))/_xlfn.STDEV.P(Table2[Sharpe Ratio])</calculatedColumnFormula>
    </tableColumn>
    <tableColumn id="44" xr3:uid="{397290F1-E6ED-4F9E-BCDB-7B53F1B03B82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276D9CAD-2E1D-43EA-8A31-E125AA84EC94}" name="Rank 1Y" dataDxfId="4">
      <calculatedColumnFormula>_xlfn.RANK.AVG(Table2[[#This Row],[1Y Return vs Nifty Z-Score]],Table2[1Y Return vs Nifty Z-Score])</calculatedColumnFormula>
    </tableColumn>
    <tableColumn id="46" xr3:uid="{8AEC5EAA-C9BF-4294-8CEC-5F6DFDD31945}" name="Rank 6M" dataDxfId="3">
      <calculatedColumnFormula>_xlfn.RANK.AVG(Table2[[#This Row],[6M Return vs Nifty Z-Score]],Table2[6M Return vs Nifty Z-Score])</calculatedColumnFormula>
    </tableColumn>
    <tableColumn id="47" xr3:uid="{19B6DE86-F695-41CB-8118-D33E82788B18}" name="Rank Sharpe" dataDxfId="2">
      <calculatedColumnFormula>_xlfn.RANK.AVG(Table2[[#This Row],[Sharpe Ratio Z-Score]],Table2[Sharpe Ratio Z-Score])</calculatedColumnFormula>
    </tableColumn>
    <tableColumn id="48" xr3:uid="{AD4BD24E-25E9-402E-8AE1-465E4A2C2192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651DE-4354-463E-A1D0-D715F76B8D8A}" name="Table1" displayName="Table1" ref="A1:Q1484" totalsRowShown="0">
  <autoFilter ref="A1:Q1484" xr:uid="{B08651DE-4354-463E-A1D0-D715F76B8D8A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B6F7DC3A-C630-4085-8FE7-DA5504178BF7}" name="Name"/>
    <tableColumn id="2" xr3:uid="{D5BF8A63-52AE-402A-81E5-0E1E5E9F4E25}" name="Ticker"/>
    <tableColumn id="17" xr3:uid="{DEFE1E07-6221-4E7C-A647-7007B705D586}" name="Industry" dataDxfId="0"/>
    <tableColumn id="3" xr3:uid="{6BF92178-DE7C-4607-8BF6-65B5A045DE4D}" name="Sub-Sector"/>
    <tableColumn id="4" xr3:uid="{70969259-7A1D-4FDE-AF1F-E08EA8C1F00D}" name="Market Cap"/>
    <tableColumn id="5" xr3:uid="{83636312-B99D-4B0C-B442-5F8E8EC3EDDF}" name="Close Price"/>
    <tableColumn id="6" xr3:uid="{AE845E04-DED7-40FA-89D4-52152400E041}" name="1Y Return vs Nifty"/>
    <tableColumn id="7" xr3:uid="{FD4359AB-8E5E-43AF-A43B-43130F3ABF94}" name="1M Return vs Nifty"/>
    <tableColumn id="8" xr3:uid="{F20C9ADC-C1AC-440C-AD56-0C056B4BE9C2}" name="6M Return vs Nifty"/>
    <tableColumn id="9" xr3:uid="{EE9F0BEA-B475-43DB-B344-C26507AFA044}" name="1W Return vs Nifty"/>
    <tableColumn id="10" xr3:uid="{449E3C84-AC1B-4650-9A81-ACAF0E723936}" name="50D EMA"/>
    <tableColumn id="11" xr3:uid="{5C3BC9FC-DF7D-4F5F-A581-70D20FAA3974}" name="200D EMA"/>
    <tableColumn id="12" xr3:uid="{FF761F2B-F8BD-40AB-B7A6-0642216DA182}" name="RSI Exponential â€“ 14D"/>
    <tableColumn id="13" xr3:uid="{A9A87F38-A207-443A-B239-3AF94CBDDC3F}" name="Relative Volume"/>
    <tableColumn id="14" xr3:uid="{5869549F-081E-4C17-BC7B-1CB4C72ABDDD}" name="% Away From 52W High"/>
    <tableColumn id="15" xr3:uid="{988F6B80-7CDC-4D93-A64B-9107F7D83D1C}" name="% Away From 52W Low"/>
    <tableColumn id="16" xr3:uid="{02887A28-D1AA-48C9-995D-D0E17953B582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8A02-0706-4E52-B9C2-1EAF6168A0DE}">
  <dimension ref="A1:Z123"/>
  <sheetViews>
    <sheetView topLeftCell="A99" workbookViewId="0">
      <selection activeCell="A101" sqref="A101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</cols>
  <sheetData>
    <row r="1" spans="1:26" x14ac:dyDescent="0.3">
      <c r="A1" t="s">
        <v>2</v>
      </c>
      <c r="B1" t="s">
        <v>3197</v>
      </c>
      <c r="C1" t="s">
        <v>3183</v>
      </c>
      <c r="D1" t="s">
        <v>3198</v>
      </c>
      <c r="E1" t="s">
        <v>3199</v>
      </c>
      <c r="F1" t="s">
        <v>7</v>
      </c>
      <c r="G1" t="s">
        <v>5</v>
      </c>
      <c r="H1" t="s">
        <v>3200</v>
      </c>
      <c r="I1" t="s">
        <v>12</v>
      </c>
      <c r="J1" t="s">
        <v>3177</v>
      </c>
      <c r="K1" t="s">
        <v>3178</v>
      </c>
      <c r="L1" t="s">
        <v>3179</v>
      </c>
      <c r="M1" t="s">
        <v>3180</v>
      </c>
      <c r="N1" t="s">
        <v>3181</v>
      </c>
      <c r="O1" t="s">
        <v>3182</v>
      </c>
      <c r="P1" t="s">
        <v>13</v>
      </c>
      <c r="Q1" t="s">
        <v>14</v>
      </c>
      <c r="R1" t="s">
        <v>3201</v>
      </c>
      <c r="S1" t="s">
        <v>3169</v>
      </c>
      <c r="T1" t="s">
        <v>3170</v>
      </c>
      <c r="U1" t="s">
        <v>3187</v>
      </c>
      <c r="V1" t="s">
        <v>15</v>
      </c>
      <c r="W1" t="s">
        <v>3192</v>
      </c>
      <c r="X1" t="s">
        <v>3202</v>
      </c>
      <c r="Y1" t="s">
        <v>3203</v>
      </c>
      <c r="Z1" t="s">
        <v>3204</v>
      </c>
    </row>
    <row r="2" spans="1:26" x14ac:dyDescent="0.3">
      <c r="A2" t="s">
        <v>103</v>
      </c>
      <c r="B2">
        <f>COUNTIFS(Table2[Sub-Sector],Table3[[#This Row],[Sub-Sector]])</f>
        <v>3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0.66666666666666663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0.66666666666666663</v>
      </c>
      <c r="P2" s="1">
        <f>COUNTIFS(Table2[Sub-Sector],Table3[[#This Row],[Sub-Sector]],Table2[% Away From 52W High],"&lt;=10")/Table3[[#This Row],[Count]]</f>
        <v>1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0.66666666666666663</v>
      </c>
      <c r="V2" s="1">
        <f>COUNTIFS(Table2[Sub-Sector],Table3[[#This Row],[Sub-Sector]],Table2[Sharpe Ratio],"&gt;=0.10")/Table3[[#This Row],[Count]]</f>
        <v>0.33333333333333331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</v>
      </c>
      <c r="Z2">
        <f>_xlfn.RANK.AVG(Table3[[#This Row],[Score 2 ]],Table3[[Score 2 ]],1)</f>
        <v>1</v>
      </c>
    </row>
    <row r="3" spans="1:26" x14ac:dyDescent="0.3">
      <c r="A3" t="s">
        <v>164</v>
      </c>
      <c r="B3">
        <f>COUNTIFS(Table2[Sub-Sector],Table3[[#This Row],[Sub-Sector]])</f>
        <v>2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0.5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1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151</v>
      </c>
      <c r="X3">
        <f>_xlfn.RANK.AVG(Table3[[#This Row],[Score]],Table3[Score],1)</f>
        <v>4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54.5</v>
      </c>
      <c r="Z3">
        <f>_xlfn.RANK.AVG(Table3[[#This Row],[Score 2 ]],Table3[[Score 2 ]],1)</f>
        <v>2</v>
      </c>
    </row>
    <row r="4" spans="1:26" x14ac:dyDescent="0.3">
      <c r="A4" t="s">
        <v>159</v>
      </c>
      <c r="B4">
        <f>COUNTIFS(Table2[Sub-Sector],Table3[[#This Row],[Sub-Sector]])</f>
        <v>13</v>
      </c>
      <c r="C4" s="1">
        <f>COUNTIFS(Table2[Sub-Sector],Table3[[#This Row],[Sub-Sector]],Table2[Uptrend],"Uptrend")/Table3[[#This Row],[Count]]</f>
        <v>0.76923076923076927</v>
      </c>
      <c r="D4" s="1">
        <f>COUNTIFS(Table2[Sub-Sector],Table3[[#This Row],[Sub-Sector]],Table2[1W Return vs Nifty],"&gt;=5")/Table3[[#This Row],[Count]]</f>
        <v>0.61538461538461542</v>
      </c>
      <c r="E4" s="1">
        <f>COUNTIFS(Table2[Sub-Sector],Table3[[#This Row],[Sub-Sector]],Table2[1M Return vs Nifty],"&gt;=5")/Table3[[#This Row],[Count]]</f>
        <v>0.38461538461538464</v>
      </c>
      <c r="F4" s="1">
        <f>COUNTIFS(Table2[Sub-Sector],Table3[[#This Row],[Sub-Sector]],Table2[6M Return vs Nifty],"&gt;=10")/Table3[[#This Row],[Count]]</f>
        <v>0.84615384615384615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0.69230769230769229</v>
      </c>
      <c r="I4" s="1">
        <f>COUNTIFS(Table2[Sub-Sector],Table3[[#This Row],[Sub-Sector]],Table2[Relative Volume],"&gt;=1")/Table3[[#This Row],[Count]]</f>
        <v>0.53846153846153844</v>
      </c>
      <c r="J4" s="1">
        <f>COUNTIFS(Table2[Sub-Sector],Table3[[#This Row],[Sub-Sector]],Table2[% Away From Day Low],"&gt;=0.05")/Table3[[#This Row],[Count]]</f>
        <v>7.6923076923076927E-2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0.84615384615384615</v>
      </c>
      <c r="M4" s="1">
        <f>COUNTIFS(Table2[Sub-Sector],Table3[[#This Row],[Sub-Sector]],Table2[% Away From Current Week High],"&lt;=0.05")/Table3[[#This Row],[Count]]</f>
        <v>0.92307692307692313</v>
      </c>
      <c r="N4" s="1">
        <f>COUNTIFS(Table2[Sub-Sector],Table3[[#This Row],[Sub-Sector]],Table2[% Away From Current Month Low],"&gt;=0.05")/Table3[[#This Row],[Count]]</f>
        <v>0.84615384615384615</v>
      </c>
      <c r="O4" s="1">
        <f>COUNTIFS(Table2[Sub-Sector],Table3[[#This Row],[Sub-Sector]],Table2[% Away From Current Month High],"&lt;=0.05")/Table3[[#This Row],[Count]]</f>
        <v>0.69230769230769229</v>
      </c>
      <c r="P4" s="1">
        <f>COUNTIFS(Table2[Sub-Sector],Table3[[#This Row],[Sub-Sector]],Table2[% Away From 52W High],"&lt;=10")/Table3[[#This Row],[Count]]</f>
        <v>0.53846153846153844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0.69230769230769229</v>
      </c>
      <c r="S4" s="1">
        <f>COUNTIFS(Table2[Sub-Sector],Table3[[#This Row],[Sub-Sector]],Table2[% Price above 50 EMA],"&gt;=0")/Table3[[#This Row],[Count]]</f>
        <v>0.76923076923076927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0.61538461538461542</v>
      </c>
      <c r="V4" s="1">
        <f>COUNTIFS(Table2[Sub-Sector],Table3[[#This Row],[Sub-Sector]],Table2[Sharpe Ratio],"&gt;=0.10")/Table3[[#This Row],[Count]]</f>
        <v>0.92307692307692313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128.5</v>
      </c>
      <c r="X4">
        <f>_xlfn.RANK.AVG(Table3[[#This Row],[Score]],Table3[Score],1)</f>
        <v>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65.5</v>
      </c>
      <c r="Z4">
        <f>_xlfn.RANK.AVG(Table3[[#This Row],[Score 2 ]],Table3[[Score 2 ]],1)</f>
        <v>3</v>
      </c>
    </row>
    <row r="5" spans="1:26" x14ac:dyDescent="0.3">
      <c r="A5" t="s">
        <v>1350</v>
      </c>
      <c r="B5">
        <f>COUNTIFS(Table2[Sub-Sector],Table3[[#This Row],[Sub-Sector]])</f>
        <v>2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</v>
      </c>
      <c r="E5" s="1">
        <f>COUNTIFS(Table2[Sub-Sector],Table3[[#This Row],[Sub-Sector]],Table2[1M Return vs Nifty],"&gt;=5")/Table3[[#This Row],[Count]]</f>
        <v>0</v>
      </c>
      <c r="F5" s="1">
        <f>COUNTIFS(Table2[Sub-Sector],Table3[[#This Row],[Sub-Sector]],Table2[6M Return vs Nifty],"&gt;=10")/Table3[[#This Row],[Count]]</f>
        <v>1</v>
      </c>
      <c r="G5" s="1">
        <f>COUNTIFS(Table2[Sub-Sector],Table3[[#This Row],[Sub-Sector]],Table2[1Y Return vs Nifty],"&gt;=10")/Table3[[#This Row],[Count]]</f>
        <v>0.5</v>
      </c>
      <c r="H5" s="1">
        <f>COUNTIFS(Table2[Sub-Sector],Table3[[#This Row],[Sub-Sector]],Table2[RSI Exponential â€“ 14D],"&gt;=50")/Table3[[#This Row],[Count]]</f>
        <v>1</v>
      </c>
      <c r="I5" s="1">
        <f>COUNTIFS(Table2[Sub-Sector],Table3[[#This Row],[Sub-Sector]],Table2[Relative Volume],"&gt;=1")/Table3[[#This Row],[Count]]</f>
        <v>1</v>
      </c>
      <c r="J5" s="1">
        <f>COUNTIFS(Table2[Sub-Sector],Table3[[#This Row],[Sub-Sector]],Table2[% Away From Day Low],"&gt;=0.05")/Table3[[#This Row],[Count]]</f>
        <v>0.5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1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1</v>
      </c>
      <c r="O5" s="1">
        <f>COUNTIFS(Table2[Sub-Sector],Table3[[#This Row],[Sub-Sector]],Table2[% Away From Current Month High],"&lt;=0.05")/Table3[[#This Row],[Count]]</f>
        <v>1</v>
      </c>
      <c r="P5" s="1">
        <f>COUNTIFS(Table2[Sub-Sector],Table3[[#This Row],[Sub-Sector]],Table2[% Away From 52W High],"&lt;=10")/Table3[[#This Row],[Count]]</f>
        <v>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1</v>
      </c>
      <c r="S5" s="1">
        <f>COUNTIFS(Table2[Sub-Sector],Table3[[#This Row],[Sub-Sector]],Table2[% Price above 50 EMA],"&gt;=0")/Table3[[#This Row],[Count]]</f>
        <v>1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1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</v>
      </c>
      <c r="X5">
        <f>_xlfn.RANK.AVG(Table3[[#This Row],[Score]],Table3[Score],1)</f>
        <v>16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86.5</v>
      </c>
      <c r="Z5">
        <f>_xlfn.RANK.AVG(Table3[[#This Row],[Score 2 ]],Table3[[Score 2 ]],1)</f>
        <v>4</v>
      </c>
    </row>
    <row r="6" spans="1:26" x14ac:dyDescent="0.3">
      <c r="A6" t="s">
        <v>220</v>
      </c>
      <c r="B6">
        <f>COUNTIFS(Table2[Sub-Sector],Table3[[#This Row],[Sub-Sector]])</f>
        <v>8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0.125</v>
      </c>
      <c r="E6" s="1">
        <f>COUNTIFS(Table2[Sub-Sector],Table3[[#This Row],[Sub-Sector]],Table2[1M Return vs Nifty],"&gt;=5")/Table3[[#This Row],[Count]]</f>
        <v>0.125</v>
      </c>
      <c r="F6" s="1">
        <f>COUNTIFS(Table2[Sub-Sector],Table3[[#This Row],[Sub-Sector]],Table2[6M Return vs Nifty],"&gt;=10")/Table3[[#This Row],[Count]]</f>
        <v>0.75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0.75</v>
      </c>
      <c r="I6" s="1">
        <f>COUNTIFS(Table2[Sub-Sector],Table3[[#This Row],[Sub-Sector]],Table2[Relative Volume],"&gt;=1")/Table3[[#This Row],[Count]]</f>
        <v>0.375</v>
      </c>
      <c r="J6" s="1">
        <f>COUNTIFS(Table2[Sub-Sector],Table3[[#This Row],[Sub-Sector]],Table2[% Away From Day Low],"&gt;=0.05")/Table3[[#This Row],[Count]]</f>
        <v>0.125</v>
      </c>
      <c r="K6" s="1">
        <f>COUNTIFS(Table2[Sub-Sector],Table3[[#This Row],[Sub-Sector]],Table2[% Away From Day High],"&lt;=0.05")/Table3[[#This Row],[Count]]</f>
        <v>0.875</v>
      </c>
      <c r="L6" s="1">
        <f>COUNTIFS(Table2[Sub-Sector],Table3[[#This Row],[Sub-Sector]],Table2[% Away From Current Week Low],"&gt;=0.05")/Table3[[#This Row],[Count]]</f>
        <v>0.75</v>
      </c>
      <c r="M6" s="1">
        <f>COUNTIFS(Table2[Sub-Sector],Table3[[#This Row],[Sub-Sector]],Table2[% Away From Current Week High],"&lt;=0.05")/Table3[[#This Row],[Count]]</f>
        <v>0.75</v>
      </c>
      <c r="N6" s="1">
        <f>COUNTIFS(Table2[Sub-Sector],Table3[[#This Row],[Sub-Sector]],Table2[% Away From Current Month Low],"&gt;=0.05")/Table3[[#This Row],[Count]]</f>
        <v>0.75</v>
      </c>
      <c r="O6" s="1">
        <f>COUNTIFS(Table2[Sub-Sector],Table3[[#This Row],[Sub-Sector]],Table2[% Away From Current Month High],"&lt;=0.05")/Table3[[#This Row],[Count]]</f>
        <v>0.625</v>
      </c>
      <c r="P6" s="1">
        <f>COUNTIFS(Table2[Sub-Sector],Table3[[#This Row],[Sub-Sector]],Table2[% Away From 52W High],"&lt;=10")/Table3[[#This Row],[Count]]</f>
        <v>0.625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0.75</v>
      </c>
      <c r="S6" s="1">
        <f>COUNTIFS(Table2[Sub-Sector],Table3[[#This Row],[Sub-Sector]],Table2[% Price above 50 EMA],"&gt;=0")/Table3[[#This Row],[Count]]</f>
        <v>0.875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0.625</v>
      </c>
      <c r="V6" s="1">
        <f>COUNTIFS(Table2[Sub-Sector],Table3[[#This Row],[Sub-Sector]],Table2[Sharpe Ratio],"&gt;=0.10")/Table3[[#This Row],[Count]]</f>
        <v>0.5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182.5</v>
      </c>
      <c r="X6">
        <f>_xlfn.RANK.AVG(Table3[[#This Row],[Score]],Table3[Score],1)</f>
        <v>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91</v>
      </c>
      <c r="Z6">
        <f>_xlfn.RANK.AVG(Table3[[#This Row],[Score 2 ]],Table3[[Score 2 ]],1)</f>
        <v>5</v>
      </c>
    </row>
    <row r="7" spans="1:26" x14ac:dyDescent="0.3">
      <c r="A7" t="s">
        <v>395</v>
      </c>
      <c r="B7">
        <f>COUNTIFS(Table2[Sub-Sector],Table3[[#This Row],[Sub-Sector]])</f>
        <v>4</v>
      </c>
      <c r="C7" s="1">
        <f>COUNTIFS(Table2[Sub-Sector],Table3[[#This Row],[Sub-Sector]],Table2[Uptrend],"Uptrend")/Table3[[#This Row],[Count]]</f>
        <v>1</v>
      </c>
      <c r="D7" s="1">
        <f>COUNTIFS(Table2[Sub-Sector],Table3[[#This Row],[Sub-Sector]],Table2[1W Return vs Nifty],"&gt;=5")/Table3[[#This Row],[Count]]</f>
        <v>0.75</v>
      </c>
      <c r="E7" s="1">
        <f>COUNTIFS(Table2[Sub-Sector],Table3[[#This Row],[Sub-Sector]],Table2[1M Return vs Nifty],"&gt;=5")/Table3[[#This Row],[Count]]</f>
        <v>0.75</v>
      </c>
      <c r="F7" s="1">
        <f>COUNTIFS(Table2[Sub-Sector],Table3[[#This Row],[Sub-Sector]],Table2[6M Return vs Nifty],"&gt;=10")/Table3[[#This Row],[Count]]</f>
        <v>0.75</v>
      </c>
      <c r="G7" s="1">
        <f>COUNTIFS(Table2[Sub-Sector],Table3[[#This Row],[Sub-Sector]],Table2[1Y Return vs Nifty],"&gt;=10")/Table3[[#This Row],[Count]]</f>
        <v>0.75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0.5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1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0.5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0.75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120</v>
      </c>
      <c r="X7">
        <f>_xlfn.RANK.AVG(Table3[[#This Row],[Score]],Table3[Score],1)</f>
        <v>2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95.5</v>
      </c>
      <c r="Z7">
        <f>_xlfn.RANK.AVG(Table3[[#This Row],[Score 2 ]],Table3[[Score 2 ]],1)</f>
        <v>6.5</v>
      </c>
    </row>
    <row r="8" spans="1:26" x14ac:dyDescent="0.3">
      <c r="A8" t="s">
        <v>486</v>
      </c>
      <c r="B8">
        <f>COUNTIFS(Table2[Sub-Sector],Table3[[#This Row],[Sub-Sector]])</f>
        <v>4</v>
      </c>
      <c r="C8" s="1">
        <f>COUNTIFS(Table2[Sub-Sector],Table3[[#This Row],[Sub-Sector]],Table2[Uptrend],"Uptrend")/Table3[[#This Row],[Count]]</f>
        <v>0.5</v>
      </c>
      <c r="D8" s="1">
        <f>COUNTIFS(Table2[Sub-Sector],Table3[[#This Row],[Sub-Sector]],Table2[1W Return vs Nifty],"&gt;=5")/Table3[[#This Row],[Count]]</f>
        <v>0</v>
      </c>
      <c r="E8" s="1">
        <f>COUNTIFS(Table2[Sub-Sector],Table3[[#This Row],[Sub-Sector]],Table2[1M Return vs Nifty],"&gt;=5")/Table3[[#This Row],[Count]]</f>
        <v>0.25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0.75</v>
      </c>
      <c r="H8" s="1">
        <f>COUNTIFS(Table2[Sub-Sector],Table3[[#This Row],[Sub-Sector]],Table2[RSI Exponential â€“ 14D],"&gt;=50")/Table3[[#This Row],[Count]]</f>
        <v>0.5</v>
      </c>
      <c r="I8" s="1">
        <f>COUNTIFS(Table2[Sub-Sector],Table3[[#This Row],[Sub-Sector]],Table2[Relative Volume],"&gt;=1")/Table3[[#This Row],[Count]]</f>
        <v>0.5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0.75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0.75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0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0.5</v>
      </c>
      <c r="S8" s="1">
        <f>COUNTIFS(Table2[Sub-Sector],Table3[[#This Row],[Sub-Sector]],Table2[% Price above 50 EMA],"&gt;=0")/Table3[[#This Row],[Count]]</f>
        <v>0.25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0.5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</v>
      </c>
      <c r="X8">
        <f>_xlfn.RANK.AVG(Table3[[#This Row],[Score]],Table3[Score],1)</f>
        <v>21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95.5</v>
      </c>
      <c r="Z8">
        <f>_xlfn.RANK.AVG(Table3[[#This Row],[Score 2 ]],Table3[[Score 2 ]],1)</f>
        <v>6.5</v>
      </c>
    </row>
    <row r="9" spans="1:26" x14ac:dyDescent="0.3">
      <c r="A9" t="s">
        <v>217</v>
      </c>
      <c r="B9">
        <f>COUNTIFS(Table2[Sub-Sector],Table3[[#This Row],[Sub-Sector]])</f>
        <v>8</v>
      </c>
      <c r="C9" s="1">
        <f>COUNTIFS(Table2[Sub-Sector],Table3[[#This Row],[Sub-Sector]],Table2[Uptrend],"Uptrend")/Table3[[#This Row],[Count]]</f>
        <v>0.875</v>
      </c>
      <c r="D9" s="1">
        <f>COUNTIFS(Table2[Sub-Sector],Table3[[#This Row],[Sub-Sector]],Table2[1W Return vs Nifty],"&gt;=5")/Table3[[#This Row],[Count]]</f>
        <v>0.25</v>
      </c>
      <c r="E9" s="1">
        <f>COUNTIFS(Table2[Sub-Sector],Table3[[#This Row],[Sub-Sector]],Table2[1M Return vs Nifty],"&gt;=5")/Table3[[#This Row],[Count]]</f>
        <v>0.75</v>
      </c>
      <c r="F9" s="1">
        <f>COUNTIFS(Table2[Sub-Sector],Table3[[#This Row],[Sub-Sector]],Table2[6M Return vs Nifty],"&gt;=10")/Table3[[#This Row],[Count]]</f>
        <v>0.625</v>
      </c>
      <c r="G9" s="1">
        <f>COUNTIFS(Table2[Sub-Sector],Table3[[#This Row],[Sub-Sector]],Table2[1Y Return vs Nifty],"&gt;=10")/Table3[[#This Row],[Count]]</f>
        <v>0.875</v>
      </c>
      <c r="H9" s="1">
        <f>COUNTIFS(Table2[Sub-Sector],Table3[[#This Row],[Sub-Sector]],Table2[RSI Exponential â€“ 14D],"&gt;=50")/Table3[[#This Row],[Count]]</f>
        <v>0.75</v>
      </c>
      <c r="I9" s="1">
        <f>COUNTIFS(Table2[Sub-Sector],Table3[[#This Row],[Sub-Sector]],Table2[Relative Volume],"&gt;=1")/Table3[[#This Row],[Count]]</f>
        <v>0.5</v>
      </c>
      <c r="J9" s="1">
        <f>COUNTIFS(Table2[Sub-Sector],Table3[[#This Row],[Sub-Sector]],Table2[% Away From Day Low],"&gt;=0.05")/Table3[[#This Row],[Count]]</f>
        <v>0.125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0.75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0.75</v>
      </c>
      <c r="O9" s="1">
        <f>COUNTIFS(Table2[Sub-Sector],Table3[[#This Row],[Sub-Sector]],Table2[% Away From Current Month High],"&lt;=0.05")/Table3[[#This Row],[Count]]</f>
        <v>0.75</v>
      </c>
      <c r="P9" s="1">
        <f>COUNTIFS(Table2[Sub-Sector],Table3[[#This Row],[Sub-Sector]],Table2[% Away From 52W High],"&lt;=10")/Table3[[#This Row],[Count]]</f>
        <v>0.5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0.75</v>
      </c>
      <c r="S9" s="1">
        <f>COUNTIFS(Table2[Sub-Sector],Table3[[#This Row],[Sub-Sector]],Table2[% Price above 50 EMA],"&gt;=0")/Table3[[#This Row],[Count]]</f>
        <v>0.875</v>
      </c>
      <c r="T9" s="1">
        <f>COUNTIFS(Table2[Sub-Sector],Table3[[#This Row],[Sub-Sector]],Table2[% Price above 200 EMA],"&gt;=0")/Table3[[#This Row],[Count]]</f>
        <v>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0.375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160</v>
      </c>
      <c r="X9">
        <f>_xlfn.RANK.AVG(Table3[[#This Row],[Score]],Table3[Score],1)</f>
        <v>5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110.5</v>
      </c>
      <c r="Z9">
        <f>_xlfn.RANK.AVG(Table3[[#This Row],[Score 2 ]],Table3[[Score 2 ]],1)</f>
        <v>8</v>
      </c>
    </row>
    <row r="10" spans="1:26" x14ac:dyDescent="0.3">
      <c r="A10" t="s">
        <v>307</v>
      </c>
      <c r="B10">
        <f>COUNTIFS(Table2[Sub-Sector],Table3[[#This Row],[Sub-Sector]])</f>
        <v>11</v>
      </c>
      <c r="C10" s="1">
        <f>COUNTIFS(Table2[Sub-Sector],Table3[[#This Row],[Sub-Sector]],Table2[Uptrend],"Uptrend")/Table3[[#This Row],[Count]]</f>
        <v>0.63636363636363635</v>
      </c>
      <c r="D10" s="1">
        <f>COUNTIFS(Table2[Sub-Sector],Table3[[#This Row],[Sub-Sector]],Table2[1W Return vs Nifty],"&gt;=5")/Table3[[#This Row],[Count]]</f>
        <v>0.18181818181818182</v>
      </c>
      <c r="E10" s="1">
        <f>COUNTIFS(Table2[Sub-Sector],Table3[[#This Row],[Sub-Sector]],Table2[1M Return vs Nifty],"&gt;=5")/Table3[[#This Row],[Count]]</f>
        <v>0.54545454545454541</v>
      </c>
      <c r="F10" s="1">
        <f>COUNTIFS(Table2[Sub-Sector],Table3[[#This Row],[Sub-Sector]],Table2[6M Return vs Nifty],"&gt;=10")/Table3[[#This Row],[Count]]</f>
        <v>0.72727272727272729</v>
      </c>
      <c r="G10" s="1">
        <f>COUNTIFS(Table2[Sub-Sector],Table3[[#This Row],[Sub-Sector]],Table2[1Y Return vs Nifty],"&gt;=10")/Table3[[#This Row],[Count]]</f>
        <v>0.81818181818181823</v>
      </c>
      <c r="H10" s="1">
        <f>COUNTIFS(Table2[Sub-Sector],Table3[[#This Row],[Sub-Sector]],Table2[RSI Exponential â€“ 14D],"&gt;=50")/Table3[[#This Row],[Count]]</f>
        <v>0.63636363636363635</v>
      </c>
      <c r="I10" s="1">
        <f>COUNTIFS(Table2[Sub-Sector],Table3[[#This Row],[Sub-Sector]],Table2[Relative Volume],"&gt;=1")/Table3[[#This Row],[Count]]</f>
        <v>0.36363636363636365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0.36363636363636365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0.54545454545454541</v>
      </c>
      <c r="O10" s="1">
        <f>COUNTIFS(Table2[Sub-Sector],Table3[[#This Row],[Sub-Sector]],Table2[% Away From Current Month High],"&lt;=0.05")/Table3[[#This Row],[Count]]</f>
        <v>0.81818181818181823</v>
      </c>
      <c r="P10" s="1">
        <f>COUNTIFS(Table2[Sub-Sector],Table3[[#This Row],[Sub-Sector]],Table2[% Away From 52W High],"&lt;=10")/Table3[[#This Row],[Count]]</f>
        <v>0.63636363636363635</v>
      </c>
      <c r="Q10" s="1">
        <f>COUNTIFS(Table2[Sub-Sector],Table3[[#This Row],[Sub-Sector]],Table2[% Away From 52W Low],"&gt;=10")/Table3[[#This Row],[Count]]</f>
        <v>0.90909090909090906</v>
      </c>
      <c r="R10" s="1">
        <f>COUNTIFS(Table2[Sub-Sector],Table3[[#This Row],[Sub-Sector]],Table2[% Price above 20 EMA],"&gt;=0")/Table3[[#This Row],[Count]]</f>
        <v>0.63636363636363635</v>
      </c>
      <c r="S10" s="1">
        <f>COUNTIFS(Table2[Sub-Sector],Table3[[#This Row],[Sub-Sector]],Table2[% Price above 50 EMA],"&gt;=0")/Table3[[#This Row],[Count]]</f>
        <v>0.72727272727272729</v>
      </c>
      <c r="T10" s="1">
        <f>COUNTIFS(Table2[Sub-Sector],Table3[[#This Row],[Sub-Sector]],Table2[% Price above 200 EMA],"&gt;=0")/Table3[[#This Row],[Count]]</f>
        <v>0.81818181818181823</v>
      </c>
      <c r="U10" s="1">
        <f>COUNTIFS(Table2[Sub-Sector],Table3[[#This Row],[Sub-Sector]],Table2[Rate of Change - Zone],"Positive")/Table3[[#This Row],[Count]]</f>
        <v>0.54545454545454541</v>
      </c>
      <c r="V10" s="1">
        <f>COUNTIFS(Table2[Sub-Sector],Table3[[#This Row],[Sub-Sector]],Table2[Sharpe Ratio],"&gt;=0.10")/Table3[[#This Row],[Count]]</f>
        <v>0.18181818181818182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199</v>
      </c>
      <c r="X10">
        <f>_xlfn.RANK.AVG(Table3[[#This Row],[Score]],Table3[Score],1)</f>
        <v>7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</v>
      </c>
      <c r="Z10">
        <f>_xlfn.RANK.AVG(Table3[[#This Row],[Score 2 ]],Table3[[Score 2 ]],1)</f>
        <v>9</v>
      </c>
    </row>
    <row r="11" spans="1:26" x14ac:dyDescent="0.3">
      <c r="A11" t="s">
        <v>806</v>
      </c>
      <c r="B11">
        <f>COUNTIFS(Table2[Sub-Sector],Table3[[#This Row],[Sub-Sector]])</f>
        <v>3</v>
      </c>
      <c r="C11" s="1">
        <f>COUNTIFS(Table2[Sub-Sector],Table3[[#This Row],[Sub-Sector]],Table2[Uptrend],"Uptrend")/Table3[[#This Row],[Count]]</f>
        <v>1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0.33333333333333331</v>
      </c>
      <c r="F11" s="1">
        <f>COUNTIFS(Table2[Sub-Sector],Table3[[#This Row],[Sub-Sector]],Table2[6M Return vs Nifty],"&gt;=10")/Table3[[#This Row],[Count]]</f>
        <v>1</v>
      </c>
      <c r="G11" s="1">
        <f>COUNTIFS(Table2[Sub-Sector],Table3[[#This Row],[Sub-Sector]],Table2[1Y Return vs Nifty],"&gt;=10")/Table3[[#This Row],[Count]]</f>
        <v>0.66666666666666663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0.33333333333333331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1</v>
      </c>
      <c r="M11" s="1">
        <f>COUNTIFS(Table2[Sub-Sector],Table3[[#This Row],[Sub-Sector]],Table2[% Away From Current Week High],"&lt;=0.05")/Table3[[#This Row],[Count]]</f>
        <v>0.66666666666666663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0.66666666666666663</v>
      </c>
      <c r="P11" s="1">
        <f>COUNTIFS(Table2[Sub-Sector],Table3[[#This Row],[Sub-Sector]],Table2[% Away From 52W High],"&lt;=10")/Table3[[#This Row],[Count]]</f>
        <v>0.66666666666666663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1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0.66666666666666663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</v>
      </c>
      <c r="X11">
        <f>_xlfn.RANK.AVG(Table3[[#This Row],[Score]],Table3[Score],1)</f>
        <v>11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116.5</v>
      </c>
      <c r="Z11">
        <f>_xlfn.RANK.AVG(Table3[[#This Row],[Score 2 ]],Table3[[Score 2 ]],1)</f>
        <v>10</v>
      </c>
    </row>
    <row r="12" spans="1:26" x14ac:dyDescent="0.3">
      <c r="A12" t="s">
        <v>1237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1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228.5</v>
      </c>
      <c r="X12">
        <f>_xlfn.RANK.AVG(Table3[[#This Row],[Score]],Table3[Score],1)</f>
        <v>9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2">
        <f>_xlfn.RANK.AVG(Table3[[#This Row],[Score 2 ]],Table3[[Score 2 ]],1)</f>
        <v>12</v>
      </c>
    </row>
    <row r="13" spans="1:26" x14ac:dyDescent="0.3">
      <c r="A13" t="s">
        <v>926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1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1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</v>
      </c>
      <c r="X13">
        <f>_xlfn.RANK.AVG(Table3[[#This Row],[Score]],Table3[Score],1)</f>
        <v>11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3">
        <f>_xlfn.RANK.AVG(Table3[[#This Row],[Score 2 ]],Table3[[Score 2 ]],1)</f>
        <v>12</v>
      </c>
    </row>
    <row r="14" spans="1:26" x14ac:dyDescent="0.3">
      <c r="A14" t="s">
        <v>748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1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316.5</v>
      </c>
      <c r="X14">
        <f>_xlfn.RANK.AVG(Table3[[#This Row],[Score]],Table3[Score],1)</f>
        <v>29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4">
        <f>_xlfn.RANK.AVG(Table3[[#This Row],[Score 2 ]],Table3[[Score 2 ]],1)</f>
        <v>12</v>
      </c>
    </row>
    <row r="15" spans="1:26" x14ac:dyDescent="0.3">
      <c r="A15" t="s">
        <v>366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0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1</v>
      </c>
      <c r="F15" s="1">
        <f>COUNTIFS(Table2[Sub-Sector],Table3[[#This Row],[Sub-Sector]],Table2[6M Return vs Nifty],"&gt;=10")/Table3[[#This Row],[Count]]</f>
        <v>0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1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1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1</v>
      </c>
      <c r="O15" s="1">
        <f>COUNTIFS(Table2[Sub-Sector],Table3[[#This Row],[Sub-Sector]],Table2[% Away From Current Month High],"&lt;=0.05")/Table3[[#This Row],[Count]]</f>
        <v>0</v>
      </c>
      <c r="P15" s="1">
        <f>COUNTIFS(Table2[Sub-Sector],Table3[[#This Row],[Sub-Sector]],Table2[% Away From 52W High],"&lt;=10")/Table3[[#This Row],[Count]]</f>
        <v>0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328.5</v>
      </c>
      <c r="X15">
        <f>_xlfn.RANK.AVG(Table3[[#This Row],[Score]],Table3[Score],1)</f>
        <v>35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5">
        <f>_xlfn.RANK.AVG(Table3[[#This Row],[Score 2 ]],Table3[[Score 2 ]],1)</f>
        <v>14</v>
      </c>
    </row>
    <row r="16" spans="1:26" x14ac:dyDescent="0.3">
      <c r="A16" t="s">
        <v>77</v>
      </c>
      <c r="B16">
        <f>COUNTIFS(Table2[Sub-Sector],Table3[[#This Row],[Sub-Sector]])</f>
        <v>3</v>
      </c>
      <c r="C16" s="1">
        <f>COUNTIFS(Table2[Sub-Sector],Table3[[#This Row],[Sub-Sector]],Table2[Uptrend],"Uptrend")/Table3[[#This Row],[Count]]</f>
        <v>1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0.33333333333333331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0.33333333333333331</v>
      </c>
      <c r="I16" s="1">
        <f>COUNTIFS(Table2[Sub-Sector],Table3[[#This Row],[Sub-Sector]],Table2[Relative Volume],"&gt;=1")/Table3[[#This Row],[Count]]</f>
        <v>0.66666666666666663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0.33333333333333331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0.33333333333333331</v>
      </c>
      <c r="O16" s="1">
        <f>COUNTIFS(Table2[Sub-Sector],Table3[[#This Row],[Sub-Sector]],Table2[% Away From Current Month High],"&lt;=0.05")/Table3[[#This Row],[Count]]</f>
        <v>0.33333333333333331</v>
      </c>
      <c r="P16" s="1">
        <f>COUNTIFS(Table2[Sub-Sector],Table3[[#This Row],[Sub-Sector]],Table2[% Away From 52W High],"&lt;=10")/Table3[[#This Row],[Count]]</f>
        <v>0.66666666666666663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0.66666666666666663</v>
      </c>
      <c r="S16" s="1">
        <f>COUNTIFS(Table2[Sub-Sector],Table3[[#This Row],[Sub-Sector]],Table2[% Price above 50 EMA],"&gt;=0")/Table3[[#This Row],[Count]]</f>
        <v>0.66666666666666663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0</v>
      </c>
      <c r="V16" s="1">
        <f>COUNTIFS(Table2[Sub-Sector],Table3[[#This Row],[Sub-Sector]],Table2[Sharpe Ratio],"&gt;=0.10")/Table3[[#This Row],[Count]]</f>
        <v>0.66666666666666663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259</v>
      </c>
      <c r="X16">
        <f>_xlfn.RANK.AVG(Table3[[#This Row],[Score]],Table3[Score],1)</f>
        <v>14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16">
        <f>_xlfn.RANK.AVG(Table3[[#This Row],[Score 2 ]],Table3[[Score 2 ]],1)</f>
        <v>15</v>
      </c>
    </row>
    <row r="17" spans="1:26" x14ac:dyDescent="0.3">
      <c r="A17" t="s">
        <v>51</v>
      </c>
      <c r="B17">
        <f>COUNTIFS(Table2[Sub-Sector],Table3[[#This Row],[Sub-Sector]])</f>
        <v>45</v>
      </c>
      <c r="C17" s="1">
        <f>COUNTIFS(Table2[Sub-Sector],Table3[[#This Row],[Sub-Sector]],Table2[Uptrend],"Uptrend")/Table3[[#This Row],[Count]]</f>
        <v>0.84444444444444444</v>
      </c>
      <c r="D17" s="1">
        <f>COUNTIFS(Table2[Sub-Sector],Table3[[#This Row],[Sub-Sector]],Table2[1W Return vs Nifty],"&gt;=5")/Table3[[#This Row],[Count]]</f>
        <v>0.15555555555555556</v>
      </c>
      <c r="E17" s="1">
        <f>COUNTIFS(Table2[Sub-Sector],Table3[[#This Row],[Sub-Sector]],Table2[1M Return vs Nifty],"&gt;=5")/Table3[[#This Row],[Count]]</f>
        <v>0.17777777777777778</v>
      </c>
      <c r="F17" s="1">
        <f>COUNTIFS(Table2[Sub-Sector],Table3[[#This Row],[Sub-Sector]],Table2[6M Return vs Nifty],"&gt;=10")/Table3[[#This Row],[Count]]</f>
        <v>0.71111111111111114</v>
      </c>
      <c r="G17" s="1">
        <f>COUNTIFS(Table2[Sub-Sector],Table3[[#This Row],[Sub-Sector]],Table2[1Y Return vs Nifty],"&gt;=10")/Table3[[#This Row],[Count]]</f>
        <v>0.77777777777777779</v>
      </c>
      <c r="H17" s="1">
        <f>COUNTIFS(Table2[Sub-Sector],Table3[[#This Row],[Sub-Sector]],Table2[RSI Exponential â€“ 14D],"&gt;=50")/Table3[[#This Row],[Count]]</f>
        <v>0.62222222222222223</v>
      </c>
      <c r="I17" s="1">
        <f>COUNTIFS(Table2[Sub-Sector],Table3[[#This Row],[Sub-Sector]],Table2[Relative Volume],"&gt;=1")/Table3[[#This Row],[Count]]</f>
        <v>0.26666666666666666</v>
      </c>
      <c r="J17" s="1">
        <f>COUNTIFS(Table2[Sub-Sector],Table3[[#This Row],[Sub-Sector]],Table2[% Away From Day Low],"&gt;=0.05")/Table3[[#This Row],[Count]]</f>
        <v>6.6666666666666666E-2</v>
      </c>
      <c r="K17" s="1">
        <f>COUNTIFS(Table2[Sub-Sector],Table3[[#This Row],[Sub-Sector]],Table2[% Away From Day High],"&lt;=0.05")/Table3[[#This Row],[Count]]</f>
        <v>0.97777777777777775</v>
      </c>
      <c r="L17" s="1">
        <f>COUNTIFS(Table2[Sub-Sector],Table3[[#This Row],[Sub-Sector]],Table2[% Away From Current Week Low],"&gt;=0.05")/Table3[[#This Row],[Count]]</f>
        <v>0.53333333333333333</v>
      </c>
      <c r="M17" s="1">
        <f>COUNTIFS(Table2[Sub-Sector],Table3[[#This Row],[Sub-Sector]],Table2[% Away From Current Week High],"&lt;=0.05")/Table3[[#This Row],[Count]]</f>
        <v>0.84444444444444444</v>
      </c>
      <c r="N17" s="1">
        <f>COUNTIFS(Table2[Sub-Sector],Table3[[#This Row],[Sub-Sector]],Table2[% Away From Current Month Low],"&gt;=0.05")/Table3[[#This Row],[Count]]</f>
        <v>0.62222222222222223</v>
      </c>
      <c r="O17" s="1">
        <f>COUNTIFS(Table2[Sub-Sector],Table3[[#This Row],[Sub-Sector]],Table2[% Away From Current Month High],"&lt;=0.05")/Table3[[#This Row],[Count]]</f>
        <v>0.75555555555555554</v>
      </c>
      <c r="P17" s="1">
        <f>COUNTIFS(Table2[Sub-Sector],Table3[[#This Row],[Sub-Sector]],Table2[% Away From 52W High],"&lt;=10")/Table3[[#This Row],[Count]]</f>
        <v>0.53333333333333333</v>
      </c>
      <c r="Q17" s="1">
        <f>COUNTIFS(Table2[Sub-Sector],Table3[[#This Row],[Sub-Sector]],Table2[% Away From 52W Low],"&gt;=10")/Table3[[#This Row],[Count]]</f>
        <v>0.97777777777777775</v>
      </c>
      <c r="R17" s="1">
        <f>COUNTIFS(Table2[Sub-Sector],Table3[[#This Row],[Sub-Sector]],Table2[% Price above 20 EMA],"&gt;=0")/Table3[[#This Row],[Count]]</f>
        <v>0.62222222222222223</v>
      </c>
      <c r="S17" s="1">
        <f>COUNTIFS(Table2[Sub-Sector],Table3[[#This Row],[Sub-Sector]],Table2[% Price above 50 EMA],"&gt;=0")/Table3[[#This Row],[Count]]</f>
        <v>0.8</v>
      </c>
      <c r="T17" s="1">
        <f>COUNTIFS(Table2[Sub-Sector],Table3[[#This Row],[Sub-Sector]],Table2[% Price above 200 EMA],"&gt;=0")/Table3[[#This Row],[Count]]</f>
        <v>0.93333333333333335</v>
      </c>
      <c r="U17" s="1">
        <f>COUNTIFS(Table2[Sub-Sector],Table3[[#This Row],[Sub-Sector]],Table2[Rate of Change - Zone],"Positive")/Table3[[#This Row],[Count]]</f>
        <v>0.53333333333333333</v>
      </c>
      <c r="V17" s="1">
        <f>COUNTIFS(Table2[Sub-Sector],Table3[[#This Row],[Sub-Sector]],Table2[Sharpe Ratio],"&gt;=0.10")/Table3[[#This Row],[Count]]</f>
        <v>0.22222222222222221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238</v>
      </c>
      <c r="X17">
        <f>_xlfn.RANK.AVG(Table3[[#This Row],[Score]],Table3[Score],1)</f>
        <v>11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</v>
      </c>
      <c r="Z17">
        <f>_xlfn.RANK.AVG(Table3[[#This Row],[Score 2 ]],Table3[[Score 2 ]],1)</f>
        <v>16</v>
      </c>
    </row>
    <row r="18" spans="1:26" x14ac:dyDescent="0.3">
      <c r="A18" t="s">
        <v>1001</v>
      </c>
      <c r="B18">
        <f>COUNTIFS(Table2[Sub-Sector],Table3[[#This Row],[Sub-Sector]])</f>
        <v>5</v>
      </c>
      <c r="C18" s="1">
        <f>COUNTIFS(Table2[Sub-Sector],Table3[[#This Row],[Sub-Sector]],Table2[Uptrend],"Uptrend")/Table3[[#This Row],[Count]]</f>
        <v>0.8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0.2</v>
      </c>
      <c r="F18" s="1">
        <f>COUNTIFS(Table2[Sub-Sector],Table3[[#This Row],[Sub-Sector]],Table2[6M Return vs Nifty],"&gt;=10")/Table3[[#This Row],[Count]]</f>
        <v>0.6</v>
      </c>
      <c r="G18" s="1">
        <f>COUNTIFS(Table2[Sub-Sector],Table3[[#This Row],[Sub-Sector]],Table2[1Y Return vs Nifty],"&gt;=10")/Table3[[#This Row],[Count]]</f>
        <v>0.6</v>
      </c>
      <c r="H18" s="1">
        <f>COUNTIFS(Table2[Sub-Sector],Table3[[#This Row],[Sub-Sector]],Table2[RSI Exponential â€“ 14D],"&gt;=50")/Table3[[#This Row],[Count]]</f>
        <v>0.2</v>
      </c>
      <c r="I18" s="1">
        <f>COUNTIFS(Table2[Sub-Sector],Table3[[#This Row],[Sub-Sector]],Table2[Relative Volume],"&gt;=1")/Table3[[#This Row],[Count]]</f>
        <v>0.6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0.4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0</v>
      </c>
      <c r="P18" s="1">
        <f>COUNTIFS(Table2[Sub-Sector],Table3[[#This Row],[Sub-Sector]],Table2[% Away From 52W High],"&lt;=10")/Table3[[#This Row],[Count]]</f>
        <v>0.4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0.2</v>
      </c>
      <c r="S18" s="1">
        <f>COUNTIFS(Table2[Sub-Sector],Table3[[#This Row],[Sub-Sector]],Table2[% Price above 50 EMA],"&gt;=0")/Table3[[#This Row],[Count]]</f>
        <v>0.4</v>
      </c>
      <c r="T18" s="1">
        <f>COUNTIFS(Table2[Sub-Sector],Table3[[#This Row],[Sub-Sector]],Table2[% Price above 200 EMA],"&gt;=0")/Table3[[#This Row],[Count]]</f>
        <v>1</v>
      </c>
      <c r="U18" s="1">
        <f>COUNTIFS(Table2[Sub-Sector],Table3[[#This Row],[Sub-Sector]],Table2[Rate of Change - Zone],"Positive")/Table3[[#This Row],[Count]]</f>
        <v>0.4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18">
        <f>_xlfn.RANK.AVG(Table3[[#This Row],[Score]],Table3[Score],1)</f>
        <v>25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138.5</v>
      </c>
      <c r="Z18">
        <f>_xlfn.RANK.AVG(Table3[[#This Row],[Score 2 ]],Table3[[Score 2 ]],1)</f>
        <v>17</v>
      </c>
    </row>
    <row r="19" spans="1:26" x14ac:dyDescent="0.3">
      <c r="A19" t="s">
        <v>766</v>
      </c>
      <c r="B19">
        <f>COUNTIFS(Table2[Sub-Sector],Table3[[#This Row],[Sub-Sector]])</f>
        <v>3</v>
      </c>
      <c r="C19" s="1">
        <f>COUNTIFS(Table2[Sub-Sector],Table3[[#This Row],[Sub-Sector]],Table2[Uptrend],"Uptrend")/Table3[[#This Row],[Count]]</f>
        <v>0.66666666666666663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0.33333333333333331</v>
      </c>
      <c r="F19" s="1">
        <f>COUNTIFS(Table2[Sub-Sector],Table3[[#This Row],[Sub-Sector]],Table2[6M Return vs Nifty],"&gt;=10")/Table3[[#This Row],[Count]]</f>
        <v>0.66666666666666663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0.66666666666666663</v>
      </c>
      <c r="I19" s="1">
        <f>COUNTIFS(Table2[Sub-Sector],Table3[[#This Row],[Sub-Sector]],Table2[Relative Volume],"&gt;=1")/Table3[[#This Row],[Count]]</f>
        <v>0.33333333333333331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0.66666666666666663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0.66666666666666663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0.66666666666666663</v>
      </c>
      <c r="S19" s="1">
        <f>COUNTIFS(Table2[Sub-Sector],Table3[[#This Row],[Sub-Sector]],Table2[% Price above 50 EMA],"&gt;=0")/Table3[[#This Row],[Count]]</f>
        <v>0.66666666666666663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0.33333333333333331</v>
      </c>
      <c r="V19" s="1">
        <f>COUNTIFS(Table2[Sub-Sector],Table3[[#This Row],[Sub-Sector]],Table2[Sharpe Ratio],"&gt;=0.10")/Table3[[#This Row],[Count]]</f>
        <v>0.33333333333333331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292.5</v>
      </c>
      <c r="X19">
        <f>_xlfn.RANK.AVG(Table3[[#This Row],[Score]],Table3[Score],1)</f>
        <v>24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9">
        <f>_xlfn.RANK.AVG(Table3[[#This Row],[Score 2 ]],Table3[[Score 2 ]],1)</f>
        <v>18</v>
      </c>
    </row>
    <row r="20" spans="1:26" x14ac:dyDescent="0.3">
      <c r="A20" t="s">
        <v>60</v>
      </c>
      <c r="B20">
        <f>COUNTIFS(Table2[Sub-Sector],Table3[[#This Row],[Sub-Sector]])</f>
        <v>4</v>
      </c>
      <c r="C20" s="1">
        <f>COUNTIFS(Table2[Sub-Sector],Table3[[#This Row],[Sub-Sector]],Table2[Uptrend],"Uptrend")/Table3[[#This Row],[Count]]</f>
        <v>0.5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0.5</v>
      </c>
      <c r="F20" s="1">
        <f>COUNTIFS(Table2[Sub-Sector],Table3[[#This Row],[Sub-Sector]],Table2[6M Return vs Nifty],"&gt;=10")/Table3[[#This Row],[Count]]</f>
        <v>0.25</v>
      </c>
      <c r="G20" s="1">
        <f>COUNTIFS(Table2[Sub-Sector],Table3[[#This Row],[Sub-Sector]],Table2[1Y Return vs Nifty],"&gt;=10")/Table3[[#This Row],[Count]]</f>
        <v>0.75</v>
      </c>
      <c r="H20" s="1">
        <f>COUNTIFS(Table2[Sub-Sector],Table3[[#This Row],[Sub-Sector]],Table2[RSI Exponential â€“ 14D],"&gt;=50")/Table3[[#This Row],[Count]]</f>
        <v>0.5</v>
      </c>
      <c r="I20" s="1">
        <f>COUNTIFS(Table2[Sub-Sector],Table3[[#This Row],[Sub-Sector]],Table2[Relative Volume],"&gt;=1")/Table3[[#This Row],[Count]]</f>
        <v>0.75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0.25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0.25</v>
      </c>
      <c r="O20" s="1">
        <f>COUNTIFS(Table2[Sub-Sector],Table3[[#This Row],[Sub-Sector]],Table2[% Away From Current Month High],"&lt;=0.05")/Table3[[#This Row],[Count]]</f>
        <v>0.5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0.5</v>
      </c>
      <c r="S20" s="1">
        <f>COUNTIFS(Table2[Sub-Sector],Table3[[#This Row],[Sub-Sector]],Table2[% Price above 50 EMA],"&gt;=0")/Table3[[#This Row],[Count]]</f>
        <v>0.5</v>
      </c>
      <c r="T20" s="1">
        <f>COUNTIFS(Table2[Sub-Sector],Table3[[#This Row],[Sub-Sector]],Table2[% Price above 200 EMA],"&gt;=0")/Table3[[#This Row],[Count]]</f>
        <v>0.5</v>
      </c>
      <c r="U20" s="1">
        <f>COUNTIFS(Table2[Sub-Sector],Table3[[#This Row],[Sub-Sector]],Table2[Rate of Change - Zone],"Positive")/Table3[[#This Row],[Count]]</f>
        <v>0.75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</v>
      </c>
      <c r="X20">
        <f>_xlfn.RANK.AVG(Table3[[#This Row],[Score]],Table3[Score],1)</f>
        <v>26.5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20">
        <f>_xlfn.RANK.AVG(Table3[[#This Row],[Score 2 ]],Table3[[Score 2 ]],1)</f>
        <v>19.5</v>
      </c>
    </row>
    <row r="21" spans="1:26" x14ac:dyDescent="0.3">
      <c r="A21" t="s">
        <v>97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0.5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1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0.5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0.5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0.5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0.5</v>
      </c>
      <c r="S21" s="1">
        <f>COUNTIFS(Table2[Sub-Sector],Table3[[#This Row],[Sub-Sector]],Table2[% Price above 50 EMA],"&gt;=0")/Table3[[#This Row],[Count]]</f>
        <v>0.5</v>
      </c>
      <c r="T21" s="1">
        <f>COUNTIFS(Table2[Sub-Sector],Table3[[#This Row],[Sub-Sector]],Table2[% Price above 200 EMA],"&gt;=0")/Table3[[#This Row],[Count]]</f>
        <v>0.5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</v>
      </c>
      <c r="X21">
        <f>_xlfn.RANK.AVG(Table3[[#This Row],[Score]],Table3[Score],1)</f>
        <v>26.5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21">
        <f>_xlfn.RANK.AVG(Table3[[#This Row],[Score 2 ]],Table3[[Score 2 ]],1)</f>
        <v>19.5</v>
      </c>
    </row>
    <row r="22" spans="1:26" x14ac:dyDescent="0.3">
      <c r="A22" t="s">
        <v>275</v>
      </c>
      <c r="B22">
        <f>COUNTIFS(Table2[Sub-Sector],Table3[[#This Row],[Sub-Sector]])</f>
        <v>14</v>
      </c>
      <c r="C22" s="1">
        <f>COUNTIFS(Table2[Sub-Sector],Table3[[#This Row],[Sub-Sector]],Table2[Uptrend],"Uptrend")/Table3[[#This Row],[Count]]</f>
        <v>0.8571428571428571</v>
      </c>
      <c r="D22" s="1">
        <f>COUNTIFS(Table2[Sub-Sector],Table3[[#This Row],[Sub-Sector]],Table2[1W Return vs Nifty],"&gt;=5")/Table3[[#This Row],[Count]]</f>
        <v>0.21428571428571427</v>
      </c>
      <c r="E22" s="1">
        <f>COUNTIFS(Table2[Sub-Sector],Table3[[#This Row],[Sub-Sector]],Table2[1M Return vs Nifty],"&gt;=5")/Table3[[#This Row],[Count]]</f>
        <v>0.42857142857142855</v>
      </c>
      <c r="F22" s="1">
        <f>COUNTIFS(Table2[Sub-Sector],Table3[[#This Row],[Sub-Sector]],Table2[6M Return vs Nifty],"&gt;=10")/Table3[[#This Row],[Count]]</f>
        <v>0.5</v>
      </c>
      <c r="G22" s="1">
        <f>COUNTIFS(Table2[Sub-Sector],Table3[[#This Row],[Sub-Sector]],Table2[1Y Return vs Nifty],"&gt;=10")/Table3[[#This Row],[Count]]</f>
        <v>0.5714285714285714</v>
      </c>
      <c r="H22" s="1">
        <f>COUNTIFS(Table2[Sub-Sector],Table3[[#This Row],[Sub-Sector]],Table2[RSI Exponential â€“ 14D],"&gt;=50")/Table3[[#This Row],[Count]]</f>
        <v>0.6428571428571429</v>
      </c>
      <c r="I22" s="1">
        <f>COUNTIFS(Table2[Sub-Sector],Table3[[#This Row],[Sub-Sector]],Table2[Relative Volume],"&gt;=1")/Table3[[#This Row],[Count]]</f>
        <v>0.5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0.2857142857142857</v>
      </c>
      <c r="M22" s="1">
        <f>COUNTIFS(Table2[Sub-Sector],Table3[[#This Row],[Sub-Sector]],Table2[% Away From Current Week High],"&lt;=0.05")/Table3[[#This Row],[Count]]</f>
        <v>0.9285714285714286</v>
      </c>
      <c r="N22" s="1">
        <f>COUNTIFS(Table2[Sub-Sector],Table3[[#This Row],[Sub-Sector]],Table2[% Away From Current Month Low],"&gt;=0.05")/Table3[[#This Row],[Count]]</f>
        <v>0.5</v>
      </c>
      <c r="O22" s="1">
        <f>COUNTIFS(Table2[Sub-Sector],Table3[[#This Row],[Sub-Sector]],Table2[% Away From Current Month High],"&lt;=0.05")/Table3[[#This Row],[Count]]</f>
        <v>0.8571428571428571</v>
      </c>
      <c r="P22" s="1">
        <f>COUNTIFS(Table2[Sub-Sector],Table3[[#This Row],[Sub-Sector]],Table2[% Away From 52W High],"&lt;=10")/Table3[[#This Row],[Count]]</f>
        <v>0.5714285714285714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0.7142857142857143</v>
      </c>
      <c r="S22" s="1">
        <f>COUNTIFS(Table2[Sub-Sector],Table3[[#This Row],[Sub-Sector]],Table2[% Price above 50 EMA],"&gt;=0")/Table3[[#This Row],[Count]]</f>
        <v>0.8571428571428571</v>
      </c>
      <c r="T22" s="1">
        <f>COUNTIFS(Table2[Sub-Sector],Table3[[#This Row],[Sub-Sector]],Table2[% Price above 200 EMA],"&gt;=0")/Table3[[#This Row],[Count]]</f>
        <v>0.9285714285714286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0.42857142857142855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217</v>
      </c>
      <c r="X22">
        <f>_xlfn.RANK.AVG(Table3[[#This Row],[Score]],Table3[Score],1)</f>
        <v>8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2">
        <f>_xlfn.RANK.AVG(Table3[[#This Row],[Score 2 ]],Table3[[Score 2 ]],1)</f>
        <v>21</v>
      </c>
    </row>
    <row r="23" spans="1:26" x14ac:dyDescent="0.3">
      <c r="A23" t="s">
        <v>125</v>
      </c>
      <c r="B23">
        <f>COUNTIFS(Table2[Sub-Sector],Table3[[#This Row],[Sub-Sector]])</f>
        <v>8</v>
      </c>
      <c r="C23" s="1">
        <f>COUNTIFS(Table2[Sub-Sector],Table3[[#This Row],[Sub-Sector]],Table2[Uptrend],"Uptrend")/Table3[[#This Row],[Count]]</f>
        <v>0.75</v>
      </c>
      <c r="D23" s="1">
        <f>COUNTIFS(Table2[Sub-Sector],Table3[[#This Row],[Sub-Sector]],Table2[1W Return vs Nifty],"&gt;=5")/Table3[[#This Row],[Count]]</f>
        <v>0.125</v>
      </c>
      <c r="E23" s="1">
        <f>COUNTIFS(Table2[Sub-Sector],Table3[[#This Row],[Sub-Sector]],Table2[1M Return vs Nifty],"&gt;=5")/Table3[[#This Row],[Count]]</f>
        <v>0.125</v>
      </c>
      <c r="F23" s="1">
        <f>COUNTIFS(Table2[Sub-Sector],Table3[[#This Row],[Sub-Sector]],Table2[6M Return vs Nifty],"&gt;=10")/Table3[[#This Row],[Count]]</f>
        <v>0.625</v>
      </c>
      <c r="G23" s="1">
        <f>COUNTIFS(Table2[Sub-Sector],Table3[[#This Row],[Sub-Sector]],Table2[1Y Return vs Nifty],"&gt;=10")/Table3[[#This Row],[Count]]</f>
        <v>0.625</v>
      </c>
      <c r="H23" s="1">
        <f>COUNTIFS(Table2[Sub-Sector],Table3[[#This Row],[Sub-Sector]],Table2[RSI Exponential â€“ 14D],"&gt;=50")/Table3[[#This Row],[Count]]</f>
        <v>0.75</v>
      </c>
      <c r="I23" s="1">
        <f>COUNTIFS(Table2[Sub-Sector],Table3[[#This Row],[Sub-Sector]],Table2[Relative Volume],"&gt;=1")/Table3[[#This Row],[Count]]</f>
        <v>0.375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0.875</v>
      </c>
      <c r="L23" s="1">
        <f>COUNTIFS(Table2[Sub-Sector],Table3[[#This Row],[Sub-Sector]],Table2[% Away From Current Week Low],"&gt;=0.05")/Table3[[#This Row],[Count]]</f>
        <v>0.875</v>
      </c>
      <c r="M23" s="1">
        <f>COUNTIFS(Table2[Sub-Sector],Table3[[#This Row],[Sub-Sector]],Table2[% Away From Current Week High],"&lt;=0.05")/Table3[[#This Row],[Count]]</f>
        <v>0.75</v>
      </c>
      <c r="N23" s="1">
        <f>COUNTIFS(Table2[Sub-Sector],Table3[[#This Row],[Sub-Sector]],Table2[% Away From Current Month Low],"&gt;=0.05")/Table3[[#This Row],[Count]]</f>
        <v>0.875</v>
      </c>
      <c r="O23" s="1">
        <f>COUNTIFS(Table2[Sub-Sector],Table3[[#This Row],[Sub-Sector]],Table2[% Away From Current Month High],"&lt;=0.05")/Table3[[#This Row],[Count]]</f>
        <v>0.5</v>
      </c>
      <c r="P23" s="1">
        <f>COUNTIFS(Table2[Sub-Sector],Table3[[#This Row],[Sub-Sector]],Table2[% Away From 52W High],"&lt;=10")/Table3[[#This Row],[Count]]</f>
        <v>0.5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0.625</v>
      </c>
      <c r="S23" s="1">
        <f>COUNTIFS(Table2[Sub-Sector],Table3[[#This Row],[Sub-Sector]],Table2[% Price above 50 EMA],"&gt;=0")/Table3[[#This Row],[Count]]</f>
        <v>0.625</v>
      </c>
      <c r="T23" s="1">
        <f>COUNTIFS(Table2[Sub-Sector],Table3[[#This Row],[Sub-Sector]],Table2[% Price above 200 EMA],"&gt;=0")/Table3[[#This Row],[Count]]</f>
        <v>0.75</v>
      </c>
      <c r="U23" s="1">
        <f>COUNTIFS(Table2[Sub-Sector],Table3[[#This Row],[Sub-Sector]],Table2[Rate of Change - Zone],"Positive")/Table3[[#This Row],[Count]]</f>
        <v>0.375</v>
      </c>
      <c r="V23" s="1">
        <f>COUNTIFS(Table2[Sub-Sector],Table3[[#This Row],[Sub-Sector]],Table2[Sharpe Ratio],"&gt;=0.10")/Table3[[#This Row],[Count]]</f>
        <v>0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276</v>
      </c>
      <c r="X23">
        <f>_xlfn.RANK.AVG(Table3[[#This Row],[Score]],Table3[Score],1)</f>
        <v>20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3">
        <f>_xlfn.RANK.AVG(Table3[[#This Row],[Score 2 ]],Table3[[Score 2 ]],1)</f>
        <v>22</v>
      </c>
    </row>
    <row r="24" spans="1:26" x14ac:dyDescent="0.3">
      <c r="A24" t="s">
        <v>410</v>
      </c>
      <c r="B24">
        <f>COUNTIFS(Table2[Sub-Sector],Table3[[#This Row],[Sub-Sector]])</f>
        <v>9</v>
      </c>
      <c r="C24" s="1">
        <f>COUNTIFS(Table2[Sub-Sector],Table3[[#This Row],[Sub-Sector]],Table2[Uptrend],"Uptrend")/Table3[[#This Row],[Count]]</f>
        <v>0.88888888888888884</v>
      </c>
      <c r="D24" s="1">
        <f>COUNTIFS(Table2[Sub-Sector],Table3[[#This Row],[Sub-Sector]],Table2[1W Return vs Nifty],"&gt;=5")/Table3[[#This Row],[Count]]</f>
        <v>0.22222222222222221</v>
      </c>
      <c r="E24" s="1">
        <f>COUNTIFS(Table2[Sub-Sector],Table3[[#This Row],[Sub-Sector]],Table2[1M Return vs Nifty],"&gt;=5")/Table3[[#This Row],[Count]]</f>
        <v>0.1111111111111111</v>
      </c>
      <c r="F24" s="1">
        <f>COUNTIFS(Table2[Sub-Sector],Table3[[#This Row],[Sub-Sector]],Table2[6M Return vs Nifty],"&gt;=10")/Table3[[#This Row],[Count]]</f>
        <v>0.77777777777777779</v>
      </c>
      <c r="G24" s="1">
        <f>COUNTIFS(Table2[Sub-Sector],Table3[[#This Row],[Sub-Sector]],Table2[1Y Return vs Nifty],"&gt;=10")/Table3[[#This Row],[Count]]</f>
        <v>0.66666666666666663</v>
      </c>
      <c r="H24" s="1">
        <f>COUNTIFS(Table2[Sub-Sector],Table3[[#This Row],[Sub-Sector]],Table2[RSI Exponential â€“ 14D],"&gt;=50")/Table3[[#This Row],[Count]]</f>
        <v>0.66666666666666663</v>
      </c>
      <c r="I24" s="1">
        <f>COUNTIFS(Table2[Sub-Sector],Table3[[#This Row],[Sub-Sector]],Table2[Relative Volume],"&gt;=1")/Table3[[#This Row],[Count]]</f>
        <v>0.33333333333333331</v>
      </c>
      <c r="J24" s="1">
        <f>COUNTIFS(Table2[Sub-Sector],Table3[[#This Row],[Sub-Sector]],Table2[% Away From Day Low],"&gt;=0.05")/Table3[[#This Row],[Count]]</f>
        <v>0.33333333333333331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0.66666666666666663</v>
      </c>
      <c r="M24" s="1">
        <f>COUNTIFS(Table2[Sub-Sector],Table3[[#This Row],[Sub-Sector]],Table2[% Away From Current Week High],"&lt;=0.05")/Table3[[#This Row],[Count]]</f>
        <v>0.77777777777777779</v>
      </c>
      <c r="N24" s="1">
        <f>COUNTIFS(Table2[Sub-Sector],Table3[[#This Row],[Sub-Sector]],Table2[% Away From Current Month Low],"&gt;=0.05")/Table3[[#This Row],[Count]]</f>
        <v>0.66666666666666663</v>
      </c>
      <c r="O24" s="1">
        <f>COUNTIFS(Table2[Sub-Sector],Table3[[#This Row],[Sub-Sector]],Table2[% Away From Current Month High],"&lt;=0.05")/Table3[[#This Row],[Count]]</f>
        <v>0.66666666666666663</v>
      </c>
      <c r="P24" s="1">
        <f>COUNTIFS(Table2[Sub-Sector],Table3[[#This Row],[Sub-Sector]],Table2[% Away From 52W High],"&lt;=10")/Table3[[#This Row],[Count]]</f>
        <v>0.55555555555555558</v>
      </c>
      <c r="Q24" s="1">
        <f>COUNTIFS(Table2[Sub-Sector],Table3[[#This Row],[Sub-Sector]],Table2[% Away From 52W Low],"&gt;=10")/Table3[[#This Row],[Count]]</f>
        <v>0.88888888888888884</v>
      </c>
      <c r="R24" s="1">
        <f>COUNTIFS(Table2[Sub-Sector],Table3[[#This Row],[Sub-Sector]],Table2[% Price above 20 EMA],"&gt;=0")/Table3[[#This Row],[Count]]</f>
        <v>0.66666666666666663</v>
      </c>
      <c r="S24" s="1">
        <f>COUNTIFS(Table2[Sub-Sector],Table3[[#This Row],[Sub-Sector]],Table2[% Price above 50 EMA],"&gt;=0")/Table3[[#This Row],[Count]]</f>
        <v>0.77777777777777779</v>
      </c>
      <c r="T24" s="1">
        <f>COUNTIFS(Table2[Sub-Sector],Table3[[#This Row],[Sub-Sector]],Table2[% Price above 200 EMA],"&gt;=0")/Table3[[#This Row],[Count]]</f>
        <v>0.88888888888888884</v>
      </c>
      <c r="U24" s="1">
        <f>COUNTIFS(Table2[Sub-Sector],Table3[[#This Row],[Sub-Sector]],Table2[Rate of Change - Zone],"Positive")/Table3[[#This Row],[Count]]</f>
        <v>0.33333333333333331</v>
      </c>
      <c r="V24" s="1">
        <f>COUNTIFS(Table2[Sub-Sector],Table3[[#This Row],[Sub-Sector]],Table2[Sharpe Ratio],"&gt;=0.10")/Table3[[#This Row],[Count]]</f>
        <v>0.44444444444444442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24">
        <f>_xlfn.RANK.AVG(Table3[[#This Row],[Score]],Table3[Score],1)</f>
        <v>15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4">
        <f>_xlfn.RANK.AVG(Table3[[#This Row],[Score 2 ]],Table3[[Score 2 ]],1)</f>
        <v>24.5</v>
      </c>
    </row>
    <row r="25" spans="1:26" x14ac:dyDescent="0.3">
      <c r="A25" t="s">
        <v>1007</v>
      </c>
      <c r="B25">
        <f>COUNTIFS(Table2[Sub-Sector],Table3[[#This Row],[Sub-Sector]])</f>
        <v>2</v>
      </c>
      <c r="C25" s="1">
        <f>COUNTIFS(Table2[Sub-Sector],Table3[[#This Row],[Sub-Sector]],Table2[Uptrend],"Uptrend")/Table3[[#This Row],[Count]]</f>
        <v>0.5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0.5</v>
      </c>
      <c r="F25" s="1">
        <f>COUNTIFS(Table2[Sub-Sector],Table3[[#This Row],[Sub-Sector]],Table2[6M Return vs Nifty],"&gt;=10")/Table3[[#This Row],[Count]]</f>
        <v>0.5</v>
      </c>
      <c r="G25" s="1">
        <f>COUNTIFS(Table2[Sub-Sector],Table3[[#This Row],[Sub-Sector]],Table2[1Y Return vs Nifty],"&gt;=10")/Table3[[#This Row],[Count]]</f>
        <v>0.5</v>
      </c>
      <c r="H25" s="1">
        <f>COUNTIFS(Table2[Sub-Sector],Table3[[#This Row],[Sub-Sector]],Table2[RSI Exponential â€“ 14D],"&gt;=50")/Table3[[#This Row],[Count]]</f>
        <v>0.5</v>
      </c>
      <c r="I25" s="1">
        <f>COUNTIFS(Table2[Sub-Sector],Table3[[#This Row],[Sub-Sector]],Table2[Relative Volume],"&gt;=1")/Table3[[#This Row],[Count]]</f>
        <v>0.5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0.5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0.5</v>
      </c>
      <c r="O25" s="1">
        <f>COUNTIFS(Table2[Sub-Sector],Table3[[#This Row],[Sub-Sector]],Table2[% Away From Current Month High],"&lt;=0.05")/Table3[[#This Row],[Count]]</f>
        <v>0.5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0.5</v>
      </c>
      <c r="S25" s="1">
        <f>COUNTIFS(Table2[Sub-Sector],Table3[[#This Row],[Sub-Sector]],Table2[% Price above 50 EMA],"&gt;=0")/Table3[[#This Row],[Count]]</f>
        <v>0.5</v>
      </c>
      <c r="T25" s="1">
        <f>COUNTIFS(Table2[Sub-Sector],Table3[[#This Row],[Sub-Sector]],Table2[% Price above 200 EMA],"&gt;=0")/Table3[[#This Row],[Count]]</f>
        <v>0.5</v>
      </c>
      <c r="U25" s="1">
        <f>COUNTIFS(Table2[Sub-Sector],Table3[[#This Row],[Sub-Sector]],Table2[Rate of Change - Zone],"Positive")/Table3[[#This Row],[Count]]</f>
        <v>0.5</v>
      </c>
      <c r="V25" s="1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25">
        <f>_xlfn.RANK.AVG(Table3[[#This Row],[Score]],Table3[Score],1)</f>
        <v>30.5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5">
        <f>_xlfn.RANK.AVG(Table3[[#This Row],[Score 2 ]],Table3[[Score 2 ]],1)</f>
        <v>24.5</v>
      </c>
    </row>
    <row r="26" spans="1:26" x14ac:dyDescent="0.3">
      <c r="A26" t="s">
        <v>1136</v>
      </c>
      <c r="B26">
        <f>COUNTIFS(Table2[Sub-Sector],Table3[[#This Row],[Sub-Sector]])</f>
        <v>2</v>
      </c>
      <c r="C26" s="1">
        <f>COUNTIFS(Table2[Sub-Sector],Table3[[#This Row],[Sub-Sector]],Table2[Uptrend],"Uptrend")/Table3[[#This Row],[Count]]</f>
        <v>0.5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0.5</v>
      </c>
      <c r="F26" s="1">
        <f>COUNTIFS(Table2[Sub-Sector],Table3[[#This Row],[Sub-Sector]],Table2[6M Return vs Nifty],"&gt;=10")/Table3[[#This Row],[Count]]</f>
        <v>0.5</v>
      </c>
      <c r="G26" s="1">
        <f>COUNTIFS(Table2[Sub-Sector],Table3[[#This Row],[Sub-Sector]],Table2[1Y Return vs Nifty],"&gt;=10")/Table3[[#This Row],[Count]]</f>
        <v>0.5</v>
      </c>
      <c r="H26" s="1">
        <f>COUNTIFS(Table2[Sub-Sector],Table3[[#This Row],[Sub-Sector]],Table2[RSI Exponential â€“ 14D],"&gt;=50")/Table3[[#This Row],[Count]]</f>
        <v>0.5</v>
      </c>
      <c r="I26" s="1">
        <f>COUNTIFS(Table2[Sub-Sector],Table3[[#This Row],[Sub-Sector]],Table2[Relative Volume],"&gt;=1")/Table3[[#This Row],[Count]]</f>
        <v>0.5</v>
      </c>
      <c r="J26" s="1">
        <f>COUNTIFS(Table2[Sub-Sector],Table3[[#This Row],[Sub-Sector]],Table2[% Away From Day Low],"&gt;=0.05")/Table3[[#This Row],[Count]]</f>
        <v>0.5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0.5</v>
      </c>
      <c r="M26" s="1">
        <f>COUNTIFS(Table2[Sub-Sector],Table3[[#This Row],[Sub-Sector]],Table2[% Away From Current Week High],"&lt;=0.05")/Table3[[#This Row],[Count]]</f>
        <v>0.5</v>
      </c>
      <c r="N26" s="1">
        <f>COUNTIFS(Table2[Sub-Sector],Table3[[#This Row],[Sub-Sector]],Table2[% Away From Current Month Low],"&gt;=0.05")/Table3[[#This Row],[Count]]</f>
        <v>0.5</v>
      </c>
      <c r="O26" s="1">
        <f>COUNTIFS(Table2[Sub-Sector],Table3[[#This Row],[Sub-Sector]],Table2[% Away From Current Month High],"&lt;=0.05")/Table3[[#This Row],[Count]]</f>
        <v>0.5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0.5</v>
      </c>
      <c r="S26" s="1">
        <f>COUNTIFS(Table2[Sub-Sector],Table3[[#This Row],[Sub-Sector]],Table2[% Price above 50 EMA],"&gt;=0")/Table3[[#This Row],[Count]]</f>
        <v>0.5</v>
      </c>
      <c r="T26" s="1">
        <f>COUNTIFS(Table2[Sub-Sector],Table3[[#This Row],[Sub-Sector]],Table2[% Price above 200 EMA],"&gt;=0")/Table3[[#This Row],[Count]]</f>
        <v>0.5</v>
      </c>
      <c r="U26" s="1">
        <f>COUNTIFS(Table2[Sub-Sector],Table3[[#This Row],[Sub-Sector]],Table2[Rate of Change - Zone],"Positive")/Table3[[#This Row],[Count]]</f>
        <v>0.5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26">
        <f>_xlfn.RANK.AVG(Table3[[#This Row],[Score]],Table3[Score],1)</f>
        <v>30.5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6">
        <f>_xlfn.RANK.AVG(Table3[[#This Row],[Score 2 ]],Table3[[Score 2 ]],1)</f>
        <v>24.5</v>
      </c>
    </row>
    <row r="27" spans="1:26" x14ac:dyDescent="0.3">
      <c r="A27" t="s">
        <v>1004</v>
      </c>
      <c r="B27">
        <f>COUNTIFS(Table2[Sub-Sector],Table3[[#This Row],[Sub-Sector]])</f>
        <v>2</v>
      </c>
      <c r="C27" s="1">
        <f>COUNTIFS(Table2[Sub-Sector],Table3[[#This Row],[Sub-Sector]],Table2[Uptrend],"Uptrend")/Table3[[#This Row],[Count]]</f>
        <v>0</v>
      </c>
      <c r="D27" s="1">
        <f>COUNTIFS(Table2[Sub-Sector],Table3[[#This Row],[Sub-Sector]],Table2[1W Return vs Nifty],"&gt;=5")/Table3[[#This Row],[Count]]</f>
        <v>0.5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0.5</v>
      </c>
      <c r="H27" s="1">
        <f>COUNTIFS(Table2[Sub-Sector],Table3[[#This Row],[Sub-Sector]],Table2[RSI Exponential â€“ 14D],"&gt;=50")/Table3[[#This Row],[Count]]</f>
        <v>0.5</v>
      </c>
      <c r="I27" s="1">
        <f>COUNTIFS(Table2[Sub-Sector],Table3[[#This Row],[Sub-Sector]],Table2[Relative Volume],"&gt;=1")/Table3[[#This Row],[Count]]</f>
        <v>0.5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1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1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0.5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0.5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27">
        <f>_xlfn.RANK.AVG(Table3[[#This Row],[Score]],Table3[Score],1)</f>
        <v>44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162</v>
      </c>
      <c r="Z27">
        <f>_xlfn.RANK.AVG(Table3[[#This Row],[Score 2 ]],Table3[[Score 2 ]],1)</f>
        <v>24.5</v>
      </c>
    </row>
    <row r="28" spans="1:26" x14ac:dyDescent="0.3">
      <c r="A28" t="s">
        <v>119</v>
      </c>
      <c r="B28">
        <f>COUNTIFS(Table2[Sub-Sector],Table3[[#This Row],[Sub-Sector]])</f>
        <v>24</v>
      </c>
      <c r="C28" s="1">
        <f>COUNTIFS(Table2[Sub-Sector],Table3[[#This Row],[Sub-Sector]],Table2[Uptrend],"Uptrend")/Table3[[#This Row],[Count]]</f>
        <v>0.625</v>
      </c>
      <c r="D28" s="1">
        <f>COUNTIFS(Table2[Sub-Sector],Table3[[#This Row],[Sub-Sector]],Table2[1W Return vs Nifty],"&gt;=5")/Table3[[#This Row],[Count]]</f>
        <v>4.1666666666666664E-2</v>
      </c>
      <c r="E28" s="1">
        <f>COUNTIFS(Table2[Sub-Sector],Table3[[#This Row],[Sub-Sector]],Table2[1M Return vs Nifty],"&gt;=5")/Table3[[#This Row],[Count]]</f>
        <v>0.41666666666666669</v>
      </c>
      <c r="F28" s="1">
        <f>COUNTIFS(Table2[Sub-Sector],Table3[[#This Row],[Sub-Sector]],Table2[6M Return vs Nifty],"&gt;=10")/Table3[[#This Row],[Count]]</f>
        <v>0.41666666666666669</v>
      </c>
      <c r="G28" s="1">
        <f>COUNTIFS(Table2[Sub-Sector],Table3[[#This Row],[Sub-Sector]],Table2[1Y Return vs Nifty],"&gt;=10")/Table3[[#This Row],[Count]]</f>
        <v>0.625</v>
      </c>
      <c r="H28" s="1">
        <f>COUNTIFS(Table2[Sub-Sector],Table3[[#This Row],[Sub-Sector]],Table2[RSI Exponential â€“ 14D],"&gt;=50")/Table3[[#This Row],[Count]]</f>
        <v>0.41666666666666669</v>
      </c>
      <c r="I28" s="1">
        <f>COUNTIFS(Table2[Sub-Sector],Table3[[#This Row],[Sub-Sector]],Table2[Relative Volume],"&gt;=1")/Table3[[#This Row],[Count]]</f>
        <v>0.54166666666666663</v>
      </c>
      <c r="J28" s="1">
        <f>COUNTIFS(Table2[Sub-Sector],Table3[[#This Row],[Sub-Sector]],Table2[% Away From Day Low],"&gt;=0.05")/Table3[[#This Row],[Count]]</f>
        <v>4.1666666666666664E-2</v>
      </c>
      <c r="K28" s="1">
        <f>COUNTIFS(Table2[Sub-Sector],Table3[[#This Row],[Sub-Sector]],Table2[% Away From Day High],"&lt;=0.05")/Table3[[#This Row],[Count]]</f>
        <v>0.95833333333333337</v>
      </c>
      <c r="L28" s="1">
        <f>COUNTIFS(Table2[Sub-Sector],Table3[[#This Row],[Sub-Sector]],Table2[% Away From Current Week Low],"&gt;=0.05")/Table3[[#This Row],[Count]]</f>
        <v>0.45833333333333331</v>
      </c>
      <c r="M28" s="1">
        <f>COUNTIFS(Table2[Sub-Sector],Table3[[#This Row],[Sub-Sector]],Table2[% Away From Current Week High],"&lt;=0.05")/Table3[[#This Row],[Count]]</f>
        <v>0.70833333333333337</v>
      </c>
      <c r="N28" s="1">
        <f>COUNTIFS(Table2[Sub-Sector],Table3[[#This Row],[Sub-Sector]],Table2[% Away From Current Month Low],"&gt;=0.05")/Table3[[#This Row],[Count]]</f>
        <v>0.45833333333333331</v>
      </c>
      <c r="O28" s="1">
        <f>COUNTIFS(Table2[Sub-Sector],Table3[[#This Row],[Sub-Sector]],Table2[% Away From Current Month High],"&lt;=0.05")/Table3[[#This Row],[Count]]</f>
        <v>0.33333333333333331</v>
      </c>
      <c r="P28" s="1">
        <f>COUNTIFS(Table2[Sub-Sector],Table3[[#This Row],[Sub-Sector]],Table2[% Away From 52W High],"&lt;=10")/Table3[[#This Row],[Count]]</f>
        <v>0.29166666666666669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0.5</v>
      </c>
      <c r="S28" s="1">
        <f>COUNTIFS(Table2[Sub-Sector],Table3[[#This Row],[Sub-Sector]],Table2[% Price above 50 EMA],"&gt;=0")/Table3[[#This Row],[Count]]</f>
        <v>0.625</v>
      </c>
      <c r="T28" s="1">
        <f>COUNTIFS(Table2[Sub-Sector],Table3[[#This Row],[Sub-Sector]],Table2[% Price above 200 EMA],"&gt;=0")/Table3[[#This Row],[Count]]</f>
        <v>0.875</v>
      </c>
      <c r="U28" s="1">
        <f>COUNTIFS(Table2[Sub-Sector],Table3[[#This Row],[Sub-Sector]],Table2[Rate of Change - Zone],"Positive")/Table3[[#This Row],[Count]]</f>
        <v>0.375</v>
      </c>
      <c r="V28" s="1">
        <f>COUNTIFS(Table2[Sub-Sector],Table3[[#This Row],[Sub-Sector]],Table2[Sharpe Ratio],"&gt;=0.10")/Table3[[#This Row],[Count]]</f>
        <v>0.45833333333333331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28">
        <f>_xlfn.RANK.AVG(Table3[[#This Row],[Score]],Table3[Score],1)</f>
        <v>18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8">
        <f>_xlfn.RANK.AVG(Table3[[#This Row],[Score 2 ]],Table3[[Score 2 ]],1)</f>
        <v>27</v>
      </c>
    </row>
    <row r="29" spans="1:26" x14ac:dyDescent="0.3">
      <c r="A29" t="s">
        <v>138</v>
      </c>
      <c r="B29">
        <f>COUNTIFS(Table2[Sub-Sector],Table3[[#This Row],[Sub-Sector]])</f>
        <v>6</v>
      </c>
      <c r="C29" s="1">
        <f>COUNTIFS(Table2[Sub-Sector],Table3[[#This Row],[Sub-Sector]],Table2[Uptrend],"Uptrend")/Table3[[#This Row],[Count]]</f>
        <v>0.5</v>
      </c>
      <c r="D29" s="1">
        <f>COUNTIFS(Table2[Sub-Sector],Table3[[#This Row],[Sub-Sector]],Table2[1W Return vs Nifty],"&gt;=5")/Table3[[#This Row],[Count]]</f>
        <v>0.33333333333333331</v>
      </c>
      <c r="E29" s="1">
        <f>COUNTIFS(Table2[Sub-Sector],Table3[[#This Row],[Sub-Sector]],Table2[1M Return vs Nifty],"&gt;=5")/Table3[[#This Row],[Count]]</f>
        <v>0.33333333333333331</v>
      </c>
      <c r="F29" s="1">
        <f>COUNTIFS(Table2[Sub-Sector],Table3[[#This Row],[Sub-Sector]],Table2[6M Return vs Nifty],"&gt;=10")/Table3[[#This Row],[Count]]</f>
        <v>0.66666666666666663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0.66666666666666663</v>
      </c>
      <c r="I29" s="1">
        <f>COUNTIFS(Table2[Sub-Sector],Table3[[#This Row],[Sub-Sector]],Table2[Relative Volume],"&gt;=1")/Table3[[#This Row],[Count]]</f>
        <v>0.5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0.83333333333333337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0.83333333333333337</v>
      </c>
      <c r="O29" s="1">
        <f>COUNTIFS(Table2[Sub-Sector],Table3[[#This Row],[Sub-Sector]],Table2[% Away From Current Month High],"&lt;=0.05")/Table3[[#This Row],[Count]]</f>
        <v>0.83333333333333337</v>
      </c>
      <c r="P29" s="1">
        <f>COUNTIFS(Table2[Sub-Sector],Table3[[#This Row],[Sub-Sector]],Table2[% Away From 52W High],"&lt;=10")/Table3[[#This Row],[Count]]</f>
        <v>0.33333333333333331</v>
      </c>
      <c r="Q29" s="1">
        <f>COUNTIFS(Table2[Sub-Sector],Table3[[#This Row],[Sub-Sector]],Table2[% Away From 52W Low],"&gt;=10")/Table3[[#This Row],[Count]]</f>
        <v>0.83333333333333337</v>
      </c>
      <c r="R29" s="1">
        <f>COUNTIFS(Table2[Sub-Sector],Table3[[#This Row],[Sub-Sector]],Table2[% Price above 20 EMA],"&gt;=0")/Table3[[#This Row],[Count]]</f>
        <v>0.83333333333333337</v>
      </c>
      <c r="S29" s="1">
        <f>COUNTIFS(Table2[Sub-Sector],Table3[[#This Row],[Sub-Sector]],Table2[% Price above 50 EMA],"&gt;=0")/Table3[[#This Row],[Count]]</f>
        <v>0.5</v>
      </c>
      <c r="T29" s="1">
        <f>COUNTIFS(Table2[Sub-Sector],Table3[[#This Row],[Sub-Sector]],Table2[% Price above 200 EMA],"&gt;=0")/Table3[[#This Row],[Count]]</f>
        <v>0.83333333333333337</v>
      </c>
      <c r="U29" s="1">
        <f>COUNTIFS(Table2[Sub-Sector],Table3[[#This Row],[Sub-Sector]],Table2[Rate of Change - Zone],"Positive")/Table3[[#This Row],[Count]]</f>
        <v>0.33333333333333331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271.5</v>
      </c>
      <c r="X29">
        <f>_xlfn.RANK.AVG(Table3[[#This Row],[Score]],Table3[Score],1)</f>
        <v>17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</v>
      </c>
      <c r="Z29">
        <f>_xlfn.RANK.AVG(Table3[[#This Row],[Score 2 ]],Table3[[Score 2 ]],1)</f>
        <v>28</v>
      </c>
    </row>
    <row r="30" spans="1:26" x14ac:dyDescent="0.3">
      <c r="A30" t="s">
        <v>83</v>
      </c>
      <c r="B30">
        <f>COUNTIFS(Table2[Sub-Sector],Table3[[#This Row],[Sub-Sector]])</f>
        <v>5</v>
      </c>
      <c r="C30" s="1">
        <f>COUNTIFS(Table2[Sub-Sector],Table3[[#This Row],[Sub-Sector]],Table2[Uptrend],"Uptrend")/Table3[[#This Row],[Count]]</f>
        <v>0.8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0.4</v>
      </c>
      <c r="F30" s="1">
        <f>COUNTIFS(Table2[Sub-Sector],Table3[[#This Row],[Sub-Sector]],Table2[6M Return vs Nifty],"&gt;=10")/Table3[[#This Row],[Count]]</f>
        <v>0.6</v>
      </c>
      <c r="G30" s="1">
        <f>COUNTIFS(Table2[Sub-Sector],Table3[[#This Row],[Sub-Sector]],Table2[1Y Return vs Nifty],"&gt;=10")/Table3[[#This Row],[Count]]</f>
        <v>0.6</v>
      </c>
      <c r="H30" s="1">
        <f>COUNTIFS(Table2[Sub-Sector],Table3[[#This Row],[Sub-Sector]],Table2[RSI Exponential â€“ 14D],"&gt;=50")/Table3[[#This Row],[Count]]</f>
        <v>0.6</v>
      </c>
      <c r="I30" s="1">
        <f>COUNTIFS(Table2[Sub-Sector],Table3[[#This Row],[Sub-Sector]],Table2[Relative Volume],"&gt;=1")/Table3[[#This Row],[Count]]</f>
        <v>0.6</v>
      </c>
      <c r="J30" s="1">
        <f>COUNTIFS(Table2[Sub-Sector],Table3[[#This Row],[Sub-Sector]],Table2[% Away From Day Low],"&gt;=0.05")/Table3[[#This Row],[Count]]</f>
        <v>0.2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0.4</v>
      </c>
      <c r="M30" s="1">
        <f>COUNTIFS(Table2[Sub-Sector],Table3[[#This Row],[Sub-Sector]],Table2[% Away From Current Week High],"&lt;=0.05")/Table3[[#This Row],[Count]]</f>
        <v>0.4</v>
      </c>
      <c r="N30" s="1">
        <f>COUNTIFS(Table2[Sub-Sector],Table3[[#This Row],[Sub-Sector]],Table2[% Away From Current Month Low],"&gt;=0.05")/Table3[[#This Row],[Count]]</f>
        <v>0.4</v>
      </c>
      <c r="O30" s="1">
        <f>COUNTIFS(Table2[Sub-Sector],Table3[[#This Row],[Sub-Sector]],Table2[% Away From Current Month High],"&lt;=0.05")/Table3[[#This Row],[Count]]</f>
        <v>0.2</v>
      </c>
      <c r="P30" s="1">
        <f>COUNTIFS(Table2[Sub-Sector],Table3[[#This Row],[Sub-Sector]],Table2[% Away From 52W High],"&lt;=10")/Table3[[#This Row],[Count]]</f>
        <v>0.2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0.6</v>
      </c>
      <c r="S30" s="1">
        <f>COUNTIFS(Table2[Sub-Sector],Table3[[#This Row],[Sub-Sector]],Table2[% Price above 50 EMA],"&gt;=0")/Table3[[#This Row],[Count]]</f>
        <v>0.6</v>
      </c>
      <c r="T30" s="1">
        <f>COUNTIFS(Table2[Sub-Sector],Table3[[#This Row],[Sub-Sector]],Table2[% Price above 200 EMA],"&gt;=0")/Table3[[#This Row],[Count]]</f>
        <v>0.6</v>
      </c>
      <c r="U30" s="1">
        <f>COUNTIFS(Table2[Sub-Sector],Table3[[#This Row],[Sub-Sector]],Table2[Rate of Change - Zone],"Positive")/Table3[[#This Row],[Count]]</f>
        <v>0.2</v>
      </c>
      <c r="V30" s="1">
        <f>COUNTIFS(Table2[Sub-Sector],Table3[[#This Row],[Sub-Sector]],Table2[Sharpe Ratio],"&gt;=0.10")/Table3[[#This Row],[Count]]</f>
        <v>0.4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301.5</v>
      </c>
      <c r="X30">
        <f>_xlfn.RANK.AVG(Table3[[#This Row],[Score]],Table3[Score],1)</f>
        <v>28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</v>
      </c>
      <c r="Z30">
        <f>_xlfn.RANK.AVG(Table3[[#This Row],[Score 2 ]],Table3[[Score 2 ]],1)</f>
        <v>29</v>
      </c>
    </row>
    <row r="31" spans="1:26" x14ac:dyDescent="0.3">
      <c r="A31" t="s">
        <v>283</v>
      </c>
      <c r="B31">
        <f>COUNTIFS(Table2[Sub-Sector],Table3[[#This Row],[Sub-Sector]])</f>
        <v>25</v>
      </c>
      <c r="C31" s="1">
        <f>COUNTIFS(Table2[Sub-Sector],Table3[[#This Row],[Sub-Sector]],Table2[Uptrend],"Uptrend")/Table3[[#This Row],[Count]]</f>
        <v>0.28000000000000003</v>
      </c>
      <c r="D31" s="1">
        <f>COUNTIFS(Table2[Sub-Sector],Table3[[#This Row],[Sub-Sector]],Table2[1W Return vs Nifty],"&gt;=5")/Table3[[#This Row],[Count]]</f>
        <v>0.08</v>
      </c>
      <c r="E31" s="1">
        <f>COUNTIFS(Table2[Sub-Sector],Table3[[#This Row],[Sub-Sector]],Table2[1M Return vs Nifty],"&gt;=5")/Table3[[#This Row],[Count]]</f>
        <v>0.12</v>
      </c>
      <c r="F31" s="1">
        <f>COUNTIFS(Table2[Sub-Sector],Table3[[#This Row],[Sub-Sector]],Table2[6M Return vs Nifty],"&gt;=10")/Table3[[#This Row],[Count]]</f>
        <v>0.52</v>
      </c>
      <c r="G31" s="1">
        <f>COUNTIFS(Table2[Sub-Sector],Table3[[#This Row],[Sub-Sector]],Table2[1Y Return vs Nifty],"&gt;=10")/Table3[[#This Row],[Count]]</f>
        <v>0.52</v>
      </c>
      <c r="H31" s="1">
        <f>COUNTIFS(Table2[Sub-Sector],Table3[[#This Row],[Sub-Sector]],Table2[RSI Exponential â€“ 14D],"&gt;=50")/Table3[[#This Row],[Count]]</f>
        <v>0.56000000000000005</v>
      </c>
      <c r="I31" s="1">
        <f>COUNTIFS(Table2[Sub-Sector],Table3[[#This Row],[Sub-Sector]],Table2[Relative Volume],"&gt;=1")/Table3[[#This Row],[Count]]</f>
        <v>0.36</v>
      </c>
      <c r="J31" s="1">
        <f>COUNTIFS(Table2[Sub-Sector],Table3[[#This Row],[Sub-Sector]],Table2[% Away From Day Low],"&gt;=0.05")/Table3[[#This Row],[Count]]</f>
        <v>0.08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0.56000000000000005</v>
      </c>
      <c r="M31" s="1">
        <f>COUNTIFS(Table2[Sub-Sector],Table3[[#This Row],[Sub-Sector]],Table2[% Away From Current Week High],"&lt;=0.05")/Table3[[#This Row],[Count]]</f>
        <v>0.92</v>
      </c>
      <c r="N31" s="1">
        <f>COUNTIFS(Table2[Sub-Sector],Table3[[#This Row],[Sub-Sector]],Table2[% Away From Current Month Low],"&gt;=0.05")/Table3[[#This Row],[Count]]</f>
        <v>0.6</v>
      </c>
      <c r="O31" s="1">
        <f>COUNTIFS(Table2[Sub-Sector],Table3[[#This Row],[Sub-Sector]],Table2[% Away From Current Month High],"&lt;=0.05")/Table3[[#This Row],[Count]]</f>
        <v>0.6</v>
      </c>
      <c r="P31" s="1">
        <f>COUNTIFS(Table2[Sub-Sector],Table3[[#This Row],[Sub-Sector]],Table2[% Away From 52W High],"&lt;=10")/Table3[[#This Row],[Count]]</f>
        <v>0.08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0.4</v>
      </c>
      <c r="S31" s="1">
        <f>COUNTIFS(Table2[Sub-Sector],Table3[[#This Row],[Sub-Sector]],Table2[% Price above 50 EMA],"&gt;=0")/Table3[[#This Row],[Count]]</f>
        <v>0.4</v>
      </c>
      <c r="T31" s="1">
        <f>COUNTIFS(Table2[Sub-Sector],Table3[[#This Row],[Sub-Sector]],Table2[% Price above 200 EMA],"&gt;=0")/Table3[[#This Row],[Count]]</f>
        <v>0.84</v>
      </c>
      <c r="U31" s="1">
        <f>COUNTIFS(Table2[Sub-Sector],Table3[[#This Row],[Sub-Sector]],Table2[Rate of Change - Zone],"Positive")/Table3[[#This Row],[Count]]</f>
        <v>0.44</v>
      </c>
      <c r="V31" s="1">
        <f>COUNTIFS(Table2[Sub-Sector],Table3[[#This Row],[Sub-Sector]],Table2[Sharpe Ratio],"&gt;=0.10")/Table3[[#This Row],[Count]]</f>
        <v>0.52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31">
        <f>_xlfn.RANK.AVG(Table3[[#This Row],[Score]],Table3[Score],1)</f>
        <v>38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31">
        <f>_xlfn.RANK.AVG(Table3[[#This Row],[Score 2 ]],Table3[[Score 2 ]],1)</f>
        <v>30.5</v>
      </c>
    </row>
    <row r="32" spans="1:26" x14ac:dyDescent="0.3">
      <c r="A32" t="s">
        <v>441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0.25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0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0.75</v>
      </c>
      <c r="H32" s="1">
        <f>COUNTIFS(Table2[Sub-Sector],Table3[[#This Row],[Sub-Sector]],Table2[RSI Exponential â€“ 14D],"&gt;=50")/Table3[[#This Row],[Count]]</f>
        <v>0.5</v>
      </c>
      <c r="I32" s="1">
        <f>COUNTIFS(Table2[Sub-Sector],Table3[[#This Row],[Sub-Sector]],Table2[Relative Volume],"&gt;=1")/Table3[[#This Row],[Count]]</f>
        <v>0.25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0.5</v>
      </c>
      <c r="M32" s="1">
        <f>COUNTIFS(Table2[Sub-Sector],Table3[[#This Row],[Sub-Sector]],Table2[% Away From Current Week High],"&lt;=0.05")/Table3[[#This Row],[Count]]</f>
        <v>0.75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0.5</v>
      </c>
      <c r="P32" s="1">
        <f>COUNTIFS(Table2[Sub-Sector],Table3[[#This Row],[Sub-Sector]],Table2[% Away From 52W High],"&lt;=10")/Table3[[#This Row],[Count]]</f>
        <v>0.25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0.75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32">
        <f>_xlfn.RANK.AVG(Table3[[#This Row],[Score]],Table3[Score],1)</f>
        <v>66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32">
        <f>_xlfn.RANK.AVG(Table3[[#This Row],[Score 2 ]],Table3[[Score 2 ]],1)</f>
        <v>30.5</v>
      </c>
    </row>
    <row r="33" spans="1:26" x14ac:dyDescent="0.3">
      <c r="A33" t="s">
        <v>315</v>
      </c>
      <c r="B33">
        <f>COUNTIFS(Table2[Sub-Sector],Table3[[#This Row],[Sub-Sector]])</f>
        <v>3</v>
      </c>
      <c r="C33" s="1">
        <f>COUNTIFS(Table2[Sub-Sector],Table3[[#This Row],[Sub-Sector]],Table2[Uptrend],"Uptrend")/Table3[[#This Row],[Count]]</f>
        <v>0</v>
      </c>
      <c r="D33" s="1">
        <f>COUNTIFS(Table2[Sub-Sector],Table3[[#This Row],[Sub-Sector]],Table2[1W Return vs Nifty],"&gt;=5")/Table3[[#This Row],[Count]]</f>
        <v>0.33333333333333331</v>
      </c>
      <c r="E33" s="1">
        <f>COUNTIFS(Table2[Sub-Sector],Table3[[#This Row],[Sub-Sector]],Table2[1M Return vs Nifty],"&gt;=5")/Table3[[#This Row],[Count]]</f>
        <v>0</v>
      </c>
      <c r="F33" s="1">
        <f>COUNTIFS(Table2[Sub-Sector],Table3[[#This Row],[Sub-Sector]],Table2[6M Return vs Nifty],"&gt;=10")/Table3[[#This Row],[Count]]</f>
        <v>1</v>
      </c>
      <c r="G33" s="1">
        <f>COUNTIFS(Table2[Sub-Sector],Table3[[#This Row],[Sub-Sector]],Table2[1Y Return vs Nifty],"&gt;=10")/Table3[[#This Row],[Count]]</f>
        <v>1</v>
      </c>
      <c r="H33" s="1">
        <f>COUNTIFS(Table2[Sub-Sector],Table3[[#This Row],[Sub-Sector]],Table2[RSI Exponential â€“ 14D],"&gt;=50")/Table3[[#This Row],[Count]]</f>
        <v>0.66666666666666663</v>
      </c>
      <c r="I33" s="1">
        <f>COUNTIFS(Table2[Sub-Sector],Table3[[#This Row],[Sub-Sector]],Table2[Relative Volume],"&gt;=1")/Table3[[#This Row],[Count]]</f>
        <v>0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1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1</v>
      </c>
      <c r="O33" s="1">
        <f>COUNTIFS(Table2[Sub-Sector],Table3[[#This Row],[Sub-Sector]],Table2[% Away From Current Month High],"&lt;=0.05")/Table3[[#This Row],[Count]]</f>
        <v>1</v>
      </c>
      <c r="P33" s="1">
        <f>COUNTIFS(Table2[Sub-Sector],Table3[[#This Row],[Sub-Sector]],Table2[% Away From 52W High],"&lt;=10")/Table3[[#This Row],[Count]]</f>
        <v>0</v>
      </c>
      <c r="Q33" s="1">
        <f>COUNTIFS(Table2[Sub-Sector],Table3[[#This Row],[Sub-Sector]],Table2[% Away From 52W Low],"&gt;=10")/Table3[[#This Row],[Count]]</f>
        <v>1</v>
      </c>
      <c r="R33" s="1">
        <f>COUNTIFS(Table2[Sub-Sector],Table3[[#This Row],[Sub-Sector]],Table2[% Price above 20 EMA],"&gt;=0")/Table3[[#This Row],[Count]]</f>
        <v>0.66666666666666663</v>
      </c>
      <c r="S33" s="1">
        <f>COUNTIFS(Table2[Sub-Sector],Table3[[#This Row],[Sub-Sector]],Table2[% Price above 50 EMA],"&gt;=0")/Table3[[#This Row],[Count]]</f>
        <v>0.33333333333333331</v>
      </c>
      <c r="T33" s="1">
        <f>COUNTIFS(Table2[Sub-Sector],Table3[[#This Row],[Sub-Sector]],Table2[% Price above 200 EMA],"&gt;=0")/Table3[[#This Row],[Count]]</f>
        <v>1</v>
      </c>
      <c r="U33" s="1">
        <f>COUNTIFS(Table2[Sub-Sector],Table3[[#This Row],[Sub-Sector]],Table2[Rate of Change - Zone],"Positive")/Table3[[#This Row],[Count]]</f>
        <v>0.33333333333333331</v>
      </c>
      <c r="V33" s="1">
        <f>COUNTIFS(Table2[Sub-Sector],Table3[[#This Row],[Sub-Sector]],Table2[Sharpe Ratio],"&gt;=0.10")/Table3[[#This Row],[Count]]</f>
        <v>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33">
        <f>_xlfn.RANK.AVG(Table3[[#This Row],[Score]],Table3[Score],1)</f>
        <v>49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173.5</v>
      </c>
      <c r="Z33">
        <f>_xlfn.RANK.AVG(Table3[[#This Row],[Score 2 ]],Table3[[Score 2 ]],1)</f>
        <v>32</v>
      </c>
    </row>
    <row r="34" spans="1:26" x14ac:dyDescent="0.3">
      <c r="A34" t="s">
        <v>172</v>
      </c>
      <c r="B34">
        <f>COUNTIFS(Table2[Sub-Sector],Table3[[#This Row],[Sub-Sector]])</f>
        <v>9</v>
      </c>
      <c r="C34" s="1">
        <f>COUNTIFS(Table2[Sub-Sector],Table3[[#This Row],[Sub-Sector]],Table2[Uptrend],"Uptrend")/Table3[[#This Row],[Count]]</f>
        <v>0.77777777777777779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0.22222222222222221</v>
      </c>
      <c r="F34" s="1">
        <f>COUNTIFS(Table2[Sub-Sector],Table3[[#This Row],[Sub-Sector]],Table2[6M Return vs Nifty],"&gt;=10")/Table3[[#This Row],[Count]]</f>
        <v>0.44444444444444442</v>
      </c>
      <c r="G34" s="1">
        <f>COUNTIFS(Table2[Sub-Sector],Table3[[#This Row],[Sub-Sector]],Table2[1Y Return vs Nifty],"&gt;=10")/Table3[[#This Row],[Count]]</f>
        <v>0.33333333333333331</v>
      </c>
      <c r="H34" s="1">
        <f>COUNTIFS(Table2[Sub-Sector],Table3[[#This Row],[Sub-Sector]],Table2[RSI Exponential â€“ 14D],"&gt;=50")/Table3[[#This Row],[Count]]</f>
        <v>0.44444444444444442</v>
      </c>
      <c r="I34" s="1">
        <f>COUNTIFS(Table2[Sub-Sector],Table3[[#This Row],[Sub-Sector]],Table2[Relative Volume],"&gt;=1")/Table3[[#This Row],[Count]]</f>
        <v>0.66666666666666663</v>
      </c>
      <c r="J34" s="1">
        <f>COUNTIFS(Table2[Sub-Sector],Table3[[#This Row],[Sub-Sector]],Table2[% Away From Day Low],"&gt;=0.05")/Table3[[#This Row],[Count]]</f>
        <v>0.1111111111111111</v>
      </c>
      <c r="K34" s="1">
        <f>COUNTIFS(Table2[Sub-Sector],Table3[[#This Row],[Sub-Sector]],Table2[% Away From Day High],"&lt;=0.05")/Table3[[#This Row],[Count]]</f>
        <v>0.88888888888888884</v>
      </c>
      <c r="L34" s="1">
        <f>COUNTIFS(Table2[Sub-Sector],Table3[[#This Row],[Sub-Sector]],Table2[% Away From Current Week Low],"&gt;=0.05")/Table3[[#This Row],[Count]]</f>
        <v>0.33333333333333331</v>
      </c>
      <c r="M34" s="1">
        <f>COUNTIFS(Table2[Sub-Sector],Table3[[#This Row],[Sub-Sector]],Table2[% Away From Current Week High],"&lt;=0.05")/Table3[[#This Row],[Count]]</f>
        <v>0.77777777777777779</v>
      </c>
      <c r="N34" s="1">
        <f>COUNTIFS(Table2[Sub-Sector],Table3[[#This Row],[Sub-Sector]],Table2[% Away From Current Month Low],"&gt;=0.05")/Table3[[#This Row],[Count]]</f>
        <v>0.44444444444444442</v>
      </c>
      <c r="O34" s="1">
        <f>COUNTIFS(Table2[Sub-Sector],Table3[[#This Row],[Sub-Sector]],Table2[% Away From Current Month High],"&lt;=0.05")/Table3[[#This Row],[Count]]</f>
        <v>0.33333333333333331</v>
      </c>
      <c r="P34" s="1">
        <f>COUNTIFS(Table2[Sub-Sector],Table3[[#This Row],[Sub-Sector]],Table2[% Away From 52W High],"&lt;=10")/Table3[[#This Row],[Count]]</f>
        <v>0.55555555555555558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0.44444444444444442</v>
      </c>
      <c r="S34" s="1">
        <f>COUNTIFS(Table2[Sub-Sector],Table3[[#This Row],[Sub-Sector]],Table2[% Price above 50 EMA],"&gt;=0")/Table3[[#This Row],[Count]]</f>
        <v>0.66666666666666663</v>
      </c>
      <c r="T34" s="1">
        <f>COUNTIFS(Table2[Sub-Sector],Table3[[#This Row],[Sub-Sector]],Table2[% Price above 200 EMA],"&gt;=0")/Table3[[#This Row],[Count]]</f>
        <v>0.77777777777777779</v>
      </c>
      <c r="U34" s="1">
        <f>COUNTIFS(Table2[Sub-Sector],Table3[[#This Row],[Sub-Sector]],Table2[Rate of Change - Zone],"Positive")/Table3[[#This Row],[Count]]</f>
        <v>0.44444444444444442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338.5</v>
      </c>
      <c r="X34">
        <f>_xlfn.RANK.AVG(Table3[[#This Row],[Score]],Table3[Score],1)</f>
        <v>37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4">
        <f>_xlfn.RANK.AVG(Table3[[#This Row],[Score 2 ]],Table3[[Score 2 ]],1)</f>
        <v>33</v>
      </c>
    </row>
    <row r="35" spans="1:26" x14ac:dyDescent="0.3">
      <c r="A35" t="s">
        <v>114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0.5</v>
      </c>
      <c r="D35" s="1">
        <f>COUNTIFS(Table2[Sub-Sector],Table3[[#This Row],[Sub-Sector]],Table2[1W Return vs Nifty],"&gt;=5")/Table3[[#This Row],[Count]]</f>
        <v>0.5</v>
      </c>
      <c r="E35" s="1">
        <f>COUNTIFS(Table2[Sub-Sector],Table3[[#This Row],[Sub-Sector]],Table2[1M Return vs Nifty],"&gt;=5")/Table3[[#This Row],[Count]]</f>
        <v>0.5</v>
      </c>
      <c r="F35" s="1">
        <f>COUNTIFS(Table2[Sub-Sector],Table3[[#This Row],[Sub-Sector]],Table2[6M Return vs Nifty],"&gt;=10")/Table3[[#This Row],[Count]]</f>
        <v>0.5</v>
      </c>
      <c r="G35" s="1">
        <f>COUNTIFS(Table2[Sub-Sector],Table3[[#This Row],[Sub-Sector]],Table2[1Y Return vs Nifty],"&gt;=10")/Table3[[#This Row],[Count]]</f>
        <v>1</v>
      </c>
      <c r="H35" s="1">
        <f>COUNTIFS(Table2[Sub-Sector],Table3[[#This Row],[Sub-Sector]],Table2[RSI Exponential â€“ 14D],"&gt;=50")/Table3[[#This Row],[Count]]</f>
        <v>0.5</v>
      </c>
      <c r="I35" s="1">
        <f>COUNTIFS(Table2[Sub-Sector],Table3[[#This Row],[Sub-Sector]],Table2[Relative Volume],"&gt;=1")/Table3[[#This Row],[Count]]</f>
        <v>0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0.5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0.5</v>
      </c>
      <c r="O35" s="1">
        <f>COUNTIFS(Table2[Sub-Sector],Table3[[#This Row],[Sub-Sector]],Table2[% Away From Current Month High],"&lt;=0.05")/Table3[[#This Row],[Count]]</f>
        <v>0.5</v>
      </c>
      <c r="P35" s="1">
        <f>COUNTIFS(Table2[Sub-Sector],Table3[[#This Row],[Sub-Sector]],Table2[% Away From 52W High],"&lt;=10")/Table3[[#This Row],[Count]]</f>
        <v>0.5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0.5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35">
        <f>_xlfn.RANK.AVG(Table3[[#This Row],[Score]],Table3[Score],1)</f>
        <v>19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</v>
      </c>
      <c r="Z35">
        <f>_xlfn.RANK.AVG(Table3[[#This Row],[Score 2 ]],Table3[[Score 2 ]],1)</f>
        <v>34</v>
      </c>
    </row>
    <row r="36" spans="1:26" x14ac:dyDescent="0.3">
      <c r="A36" t="s">
        <v>265</v>
      </c>
      <c r="B36">
        <f>COUNTIFS(Table2[Sub-Sector],Table3[[#This Row],[Sub-Sector]])</f>
        <v>2</v>
      </c>
      <c r="C36" s="1">
        <f>COUNTIFS(Table2[Sub-Sector],Table3[[#This Row],[Sub-Sector]],Table2[Uptrend],"Uptrend")/Table3[[#This Row],[Count]]</f>
        <v>0.5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0.5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0.5</v>
      </c>
      <c r="L36" s="1">
        <f>COUNTIFS(Table2[Sub-Sector],Table3[[#This Row],[Sub-Sector]],Table2[% Away From Current Week Low],"&gt;=0.05")/Table3[[#This Row],[Count]]</f>
        <v>1</v>
      </c>
      <c r="M36" s="1">
        <f>COUNTIFS(Table2[Sub-Sector],Table3[[#This Row],[Sub-Sector]],Table2[% Away From Current Week High],"&lt;=0.05")/Table3[[#This Row],[Count]]</f>
        <v>0</v>
      </c>
      <c r="N36" s="1">
        <f>COUNTIFS(Table2[Sub-Sector],Table3[[#This Row],[Sub-Sector]],Table2[% Away From Current Month Low],"&gt;=0.05")/Table3[[#This Row],[Count]]</f>
        <v>1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0.5</v>
      </c>
      <c r="U36" s="1">
        <f>COUNTIFS(Table2[Sub-Sector],Table3[[#This Row],[Sub-Sector]],Table2[Rate of Change - Zone],"Positive")/Table3[[#This Row],[Count]]</f>
        <v>0</v>
      </c>
      <c r="V36" s="1">
        <f>COUNTIFS(Table2[Sub-Sector],Table3[[#This Row],[Sub-Sector]],Table2[Sharpe Ratio],"&gt;=0.10")/Table3[[#This Row],[Count]]</f>
        <v>0.5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36">
        <f>_xlfn.RANK.AVG(Table3[[#This Row],[Score]],Table3[Score],1)</f>
        <v>61.5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6">
        <f>_xlfn.RANK.AVG(Table3[[#This Row],[Score 2 ]],Table3[[Score 2 ]],1)</f>
        <v>35</v>
      </c>
    </row>
    <row r="37" spans="1:26" x14ac:dyDescent="0.3">
      <c r="A37" t="s">
        <v>135</v>
      </c>
      <c r="B37">
        <f>COUNTIFS(Table2[Sub-Sector],Table3[[#This Row],[Sub-Sector]])</f>
        <v>20</v>
      </c>
      <c r="C37" s="1">
        <f>COUNTIFS(Table2[Sub-Sector],Table3[[#This Row],[Sub-Sector]],Table2[Uptrend],"Uptrend")/Table3[[#This Row],[Count]]</f>
        <v>0.45</v>
      </c>
      <c r="D37" s="1">
        <f>COUNTIFS(Table2[Sub-Sector],Table3[[#This Row],[Sub-Sector]],Table2[1W Return vs Nifty],"&gt;=5")/Table3[[#This Row],[Count]]</f>
        <v>0.2</v>
      </c>
      <c r="E37" s="1">
        <f>COUNTIFS(Table2[Sub-Sector],Table3[[#This Row],[Sub-Sector]],Table2[1M Return vs Nifty],"&gt;=5")/Table3[[#This Row],[Count]]</f>
        <v>0.2</v>
      </c>
      <c r="F37" s="1">
        <f>COUNTIFS(Table2[Sub-Sector],Table3[[#This Row],[Sub-Sector]],Table2[6M Return vs Nifty],"&gt;=10")/Table3[[#This Row],[Count]]</f>
        <v>0.35</v>
      </c>
      <c r="G37" s="1">
        <f>COUNTIFS(Table2[Sub-Sector],Table3[[#This Row],[Sub-Sector]],Table2[1Y Return vs Nifty],"&gt;=10")/Table3[[#This Row],[Count]]</f>
        <v>0.8</v>
      </c>
      <c r="H37" s="1">
        <f>COUNTIFS(Table2[Sub-Sector],Table3[[#This Row],[Sub-Sector]],Table2[RSI Exponential â€“ 14D],"&gt;=50")/Table3[[#This Row],[Count]]</f>
        <v>0.4</v>
      </c>
      <c r="I37" s="1">
        <f>COUNTIFS(Table2[Sub-Sector],Table3[[#This Row],[Sub-Sector]],Table2[Relative Volume],"&gt;=1")/Table3[[#This Row],[Count]]</f>
        <v>0.4</v>
      </c>
      <c r="J37" s="1">
        <f>COUNTIFS(Table2[Sub-Sector],Table3[[#This Row],[Sub-Sector]],Table2[% Away From Day Low],"&gt;=0.05")/Table3[[#This Row],[Count]]</f>
        <v>0.1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0.55000000000000004</v>
      </c>
      <c r="M37" s="1">
        <f>COUNTIFS(Table2[Sub-Sector],Table3[[#This Row],[Sub-Sector]],Table2[% Away From Current Week High],"&lt;=0.05")/Table3[[#This Row],[Count]]</f>
        <v>0.85</v>
      </c>
      <c r="N37" s="1">
        <f>COUNTIFS(Table2[Sub-Sector],Table3[[#This Row],[Sub-Sector]],Table2[% Away From Current Month Low],"&gt;=0.05")/Table3[[#This Row],[Count]]</f>
        <v>0.55000000000000004</v>
      </c>
      <c r="O37" s="1">
        <f>COUNTIFS(Table2[Sub-Sector],Table3[[#This Row],[Sub-Sector]],Table2[% Away From Current Month High],"&lt;=0.05")/Table3[[#This Row],[Count]]</f>
        <v>0.5</v>
      </c>
      <c r="P37" s="1">
        <f>COUNTIFS(Table2[Sub-Sector],Table3[[#This Row],[Sub-Sector]],Table2[% Away From 52W High],"&lt;=10")/Table3[[#This Row],[Count]]</f>
        <v>0.2</v>
      </c>
      <c r="Q37" s="1">
        <f>COUNTIFS(Table2[Sub-Sector],Table3[[#This Row],[Sub-Sector]],Table2[% Away From 52W Low],"&gt;=10")/Table3[[#This Row],[Count]]</f>
        <v>0.95</v>
      </c>
      <c r="R37" s="1">
        <f>COUNTIFS(Table2[Sub-Sector],Table3[[#This Row],[Sub-Sector]],Table2[% Price above 20 EMA],"&gt;=0")/Table3[[#This Row],[Count]]</f>
        <v>0.4</v>
      </c>
      <c r="S37" s="1">
        <f>COUNTIFS(Table2[Sub-Sector],Table3[[#This Row],[Sub-Sector]],Table2[% Price above 50 EMA],"&gt;=0")/Table3[[#This Row],[Count]]</f>
        <v>0.45</v>
      </c>
      <c r="T37" s="1">
        <f>COUNTIFS(Table2[Sub-Sector],Table3[[#This Row],[Sub-Sector]],Table2[% Price above 200 EMA],"&gt;=0")/Table3[[#This Row],[Count]]</f>
        <v>0.8</v>
      </c>
      <c r="U37" s="1">
        <f>COUNTIFS(Table2[Sub-Sector],Table3[[#This Row],[Sub-Sector]],Table2[Rate of Change - Zone],"Positive")/Table3[[#This Row],[Count]]</f>
        <v>0.3</v>
      </c>
      <c r="V37" s="1">
        <f>COUNTIFS(Table2[Sub-Sector],Table3[[#This Row],[Sub-Sector]],Table2[Sharpe Ratio],"&gt;=0.10")/Table3[[#This Row],[Count]]</f>
        <v>0.4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</v>
      </c>
      <c r="X37">
        <f>_xlfn.RANK.AVG(Table3[[#This Row],[Score]],Table3[Score],1)</f>
        <v>36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7">
        <f>_xlfn.RANK.AVG(Table3[[#This Row],[Score 2 ]],Table3[[Score 2 ]],1)</f>
        <v>36</v>
      </c>
    </row>
    <row r="38" spans="1:26" x14ac:dyDescent="0.3">
      <c r="A38" t="s">
        <v>143</v>
      </c>
      <c r="B38">
        <f>COUNTIFS(Table2[Sub-Sector],Table3[[#This Row],[Sub-Sector]])</f>
        <v>8</v>
      </c>
      <c r="C38" s="1">
        <f>COUNTIFS(Table2[Sub-Sector],Table3[[#This Row],[Sub-Sector]],Table2[Uptrend],"Uptrend")/Table3[[#This Row],[Count]]</f>
        <v>0.125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0.875</v>
      </c>
      <c r="H38" s="1">
        <f>COUNTIFS(Table2[Sub-Sector],Table3[[#This Row],[Sub-Sector]],Table2[RSI Exponential â€“ 14D],"&gt;=50")/Table3[[#This Row],[Count]]</f>
        <v>0.125</v>
      </c>
      <c r="I38" s="1">
        <f>COUNTIFS(Table2[Sub-Sector],Table3[[#This Row],[Sub-Sector]],Table2[Relative Volume],"&gt;=1")/Table3[[#This Row],[Count]]</f>
        <v>0.375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0.875</v>
      </c>
      <c r="M38" s="1">
        <f>COUNTIFS(Table2[Sub-Sector],Table3[[#This Row],[Sub-Sector]],Table2[% Away From Current Week High],"&lt;=0.05")/Table3[[#This Row],[Count]]</f>
        <v>0.75</v>
      </c>
      <c r="N38" s="1">
        <f>COUNTIFS(Table2[Sub-Sector],Table3[[#This Row],[Sub-Sector]],Table2[% Away From Current Month Low],"&gt;=0.05")/Table3[[#This Row],[Count]]</f>
        <v>0.875</v>
      </c>
      <c r="O38" s="1">
        <f>COUNTIFS(Table2[Sub-Sector],Table3[[#This Row],[Sub-Sector]],Table2[% Away From Current Month High],"&lt;=0.05")/Table3[[#This Row],[Count]]</f>
        <v>0.25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0.125</v>
      </c>
      <c r="S38" s="1">
        <f>COUNTIFS(Table2[Sub-Sector],Table3[[#This Row],[Sub-Sector]],Table2[% Price above 50 EMA],"&gt;=0")/Table3[[#This Row],[Count]]</f>
        <v>0.125</v>
      </c>
      <c r="T38" s="1">
        <f>COUNTIFS(Table2[Sub-Sector],Table3[[#This Row],[Sub-Sector]],Table2[% Price above 200 EMA],"&gt;=0")/Table3[[#This Row],[Count]]</f>
        <v>0.875</v>
      </c>
      <c r="U38" s="1">
        <f>COUNTIFS(Table2[Sub-Sector],Table3[[#This Row],[Sub-Sector]],Table2[Rate of Change - Zone],"Positive")/Table3[[#This Row],[Count]]</f>
        <v>0.125</v>
      </c>
      <c r="V38" s="1">
        <f>COUNTIFS(Table2[Sub-Sector],Table3[[#This Row],[Sub-Sector]],Table2[Sharpe Ratio],"&gt;=0.10")/Table3[[#This Row],[Count]]</f>
        <v>0.75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463</v>
      </c>
      <c r="X38">
        <f>_xlfn.RANK.AVG(Table3[[#This Row],[Score]],Table3[Score],1)</f>
        <v>69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8">
        <f>_xlfn.RANK.AVG(Table3[[#This Row],[Score 2 ]],Table3[[Score 2 ]],1)</f>
        <v>37</v>
      </c>
    </row>
    <row r="39" spans="1:26" x14ac:dyDescent="0.3">
      <c r="A39" t="s">
        <v>100</v>
      </c>
      <c r="B39">
        <f>COUNTIFS(Table2[Sub-Sector],Table3[[#This Row],[Sub-Sector]])</f>
        <v>5</v>
      </c>
      <c r="C39" s="1">
        <f>COUNTIFS(Table2[Sub-Sector],Table3[[#This Row],[Sub-Sector]],Table2[Uptrend],"Uptrend")/Table3[[#This Row],[Count]]</f>
        <v>0</v>
      </c>
      <c r="D39" s="1">
        <f>COUNTIFS(Table2[Sub-Sector],Table3[[#This Row],[Sub-Sector]],Table2[1W Return vs Nifty],"&gt;=5")/Table3[[#This Row],[Count]]</f>
        <v>0.6</v>
      </c>
      <c r="E39" s="1">
        <f>COUNTIFS(Table2[Sub-Sector],Table3[[#This Row],[Sub-Sector]],Table2[1M Return vs Nifty],"&gt;=5")/Table3[[#This Row],[Count]]</f>
        <v>0</v>
      </c>
      <c r="F39" s="1">
        <f>COUNTIFS(Table2[Sub-Sector],Table3[[#This Row],[Sub-Sector]],Table2[6M Return vs Nifty],"&gt;=10")/Table3[[#This Row],[Count]]</f>
        <v>0.6</v>
      </c>
      <c r="G39" s="1">
        <f>COUNTIFS(Table2[Sub-Sector],Table3[[#This Row],[Sub-Sector]],Table2[1Y Return vs Nifty],"&gt;=10")/Table3[[#This Row],[Count]]</f>
        <v>0.6</v>
      </c>
      <c r="H39" s="1">
        <f>COUNTIFS(Table2[Sub-Sector],Table3[[#This Row],[Sub-Sector]],Table2[RSI Exponential â€“ 14D],"&gt;=50")/Table3[[#This Row],[Count]]</f>
        <v>0.6</v>
      </c>
      <c r="I39" s="1">
        <f>COUNTIFS(Table2[Sub-Sector],Table3[[#This Row],[Sub-Sector]],Table2[Relative Volume],"&gt;=1")/Table3[[#This Row],[Count]]</f>
        <v>0.2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0.8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0.8</v>
      </c>
      <c r="O39" s="1">
        <f>COUNTIFS(Table2[Sub-Sector],Table3[[#This Row],[Sub-Sector]],Table2[% Away From Current Month High],"&lt;=0.05")/Table3[[#This Row],[Count]]</f>
        <v>1</v>
      </c>
      <c r="P39" s="1">
        <f>COUNTIFS(Table2[Sub-Sector],Table3[[#This Row],[Sub-Sector]],Table2[% Away From 52W High],"&lt;=10")/Table3[[#This Row],[Count]]</f>
        <v>0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0.4</v>
      </c>
      <c r="S39" s="1">
        <f>COUNTIFS(Table2[Sub-Sector],Table3[[#This Row],[Sub-Sector]],Table2[% Price above 50 EMA],"&gt;=0")/Table3[[#This Row],[Count]]</f>
        <v>0</v>
      </c>
      <c r="T39" s="1">
        <f>COUNTIFS(Table2[Sub-Sector],Table3[[#This Row],[Sub-Sector]],Table2[% Price above 200 EMA],"&gt;=0")/Table3[[#This Row],[Count]]</f>
        <v>0.6</v>
      </c>
      <c r="U39" s="1">
        <f>COUNTIFS(Table2[Sub-Sector],Table3[[#This Row],[Sub-Sector]],Table2[Rate of Change - Zone],"Positive")/Table3[[#This Row],[Count]]</f>
        <v>0.4</v>
      </c>
      <c r="V39" s="1">
        <f>COUNTIFS(Table2[Sub-Sector],Table3[[#This Row],[Sub-Sector]],Table2[Sharpe Ratio],"&gt;=0.10")/Table3[[#This Row],[Count]]</f>
        <v>0.6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39">
        <f>_xlfn.RANK.AVG(Table3[[#This Row],[Score]],Table3[Score],1)</f>
        <v>53.5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9">
        <f>_xlfn.RANK.AVG(Table3[[#This Row],[Score 2 ]],Table3[[Score 2 ]],1)</f>
        <v>38</v>
      </c>
    </row>
    <row r="40" spans="1:26" x14ac:dyDescent="0.3">
      <c r="A40" t="s">
        <v>547</v>
      </c>
      <c r="B40">
        <f>COUNTIFS(Table2[Sub-Sector],Table3[[#This Row],[Sub-Sector]])</f>
        <v>9</v>
      </c>
      <c r="C40" s="1">
        <f>COUNTIFS(Table2[Sub-Sector],Table3[[#This Row],[Sub-Sector]],Table2[Uptrend],"Uptrend")/Table3[[#This Row],[Count]]</f>
        <v>0.66666666666666663</v>
      </c>
      <c r="D40" s="1">
        <f>COUNTIFS(Table2[Sub-Sector],Table3[[#This Row],[Sub-Sector]],Table2[1W Return vs Nifty],"&gt;=5")/Table3[[#This Row],[Count]]</f>
        <v>0.22222222222222221</v>
      </c>
      <c r="E40" s="1">
        <f>COUNTIFS(Table2[Sub-Sector],Table3[[#This Row],[Sub-Sector]],Table2[1M Return vs Nifty],"&gt;=5")/Table3[[#This Row],[Count]]</f>
        <v>0.33333333333333331</v>
      </c>
      <c r="F40" s="1">
        <f>COUNTIFS(Table2[Sub-Sector],Table3[[#This Row],[Sub-Sector]],Table2[6M Return vs Nifty],"&gt;=10")/Table3[[#This Row],[Count]]</f>
        <v>0.44444444444444442</v>
      </c>
      <c r="G40" s="1">
        <f>COUNTIFS(Table2[Sub-Sector],Table3[[#This Row],[Sub-Sector]],Table2[1Y Return vs Nifty],"&gt;=10")/Table3[[#This Row],[Count]]</f>
        <v>0.44444444444444442</v>
      </c>
      <c r="H40" s="1">
        <f>COUNTIFS(Table2[Sub-Sector],Table3[[#This Row],[Sub-Sector]],Table2[RSI Exponential â€“ 14D],"&gt;=50")/Table3[[#This Row],[Count]]</f>
        <v>0.77777777777777779</v>
      </c>
      <c r="I40" s="1">
        <f>COUNTIFS(Table2[Sub-Sector],Table3[[#This Row],[Sub-Sector]],Table2[Relative Volume],"&gt;=1")/Table3[[#This Row],[Count]]</f>
        <v>0.44444444444444442</v>
      </c>
      <c r="J40" s="1">
        <f>COUNTIFS(Table2[Sub-Sector],Table3[[#This Row],[Sub-Sector]],Table2[% Away From Day Low],"&gt;=0.05")/Table3[[#This Row],[Count]]</f>
        <v>0.22222222222222221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0.88888888888888884</v>
      </c>
      <c r="M40" s="1">
        <f>COUNTIFS(Table2[Sub-Sector],Table3[[#This Row],[Sub-Sector]],Table2[% Away From Current Week High],"&lt;=0.05")/Table3[[#This Row],[Count]]</f>
        <v>0.88888888888888884</v>
      </c>
      <c r="N40" s="1">
        <f>COUNTIFS(Table2[Sub-Sector],Table3[[#This Row],[Sub-Sector]],Table2[% Away From Current Month Low],"&gt;=0.05")/Table3[[#This Row],[Count]]</f>
        <v>0.88888888888888884</v>
      </c>
      <c r="O40" s="1">
        <f>COUNTIFS(Table2[Sub-Sector],Table3[[#This Row],[Sub-Sector]],Table2[% Away From Current Month High],"&lt;=0.05")/Table3[[#This Row],[Count]]</f>
        <v>0.77777777777777779</v>
      </c>
      <c r="P40" s="1">
        <f>COUNTIFS(Table2[Sub-Sector],Table3[[#This Row],[Sub-Sector]],Table2[% Away From 52W High],"&lt;=10")/Table3[[#This Row],[Count]]</f>
        <v>0.44444444444444442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0.66666666666666663</v>
      </c>
      <c r="S40" s="1">
        <f>COUNTIFS(Table2[Sub-Sector],Table3[[#This Row],[Sub-Sector]],Table2[% Price above 50 EMA],"&gt;=0")/Table3[[#This Row],[Count]]</f>
        <v>0.88888888888888884</v>
      </c>
      <c r="T40" s="1">
        <f>COUNTIFS(Table2[Sub-Sector],Table3[[#This Row],[Sub-Sector]],Table2[% Price above 200 EMA],"&gt;=0")/Table3[[#This Row],[Count]]</f>
        <v>0.88888888888888884</v>
      </c>
      <c r="U40" s="1">
        <f>COUNTIFS(Table2[Sub-Sector],Table3[[#This Row],[Sub-Sector]],Table2[Rate of Change - Zone],"Positive")/Table3[[#This Row],[Count]]</f>
        <v>0.44444444444444442</v>
      </c>
      <c r="V40" s="1">
        <f>COUNTIFS(Table2[Sub-Sector],Table3[[#This Row],[Sub-Sector]],Table2[Sharpe Ratio],"&gt;=0.10")/Table3[[#This Row],[Count]]</f>
        <v>0.22222222222222221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40">
        <f>_xlfn.RANK.AVG(Table3[[#This Row],[Score]],Table3[Score],1)</f>
        <v>22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199.5</v>
      </c>
      <c r="Z40">
        <f>_xlfn.RANK.AVG(Table3[[#This Row],[Score 2 ]],Table3[[Score 2 ]],1)</f>
        <v>39</v>
      </c>
    </row>
    <row r="41" spans="1:26" x14ac:dyDescent="0.3">
      <c r="A41" t="s">
        <v>86</v>
      </c>
      <c r="B41">
        <f>COUNTIFS(Table2[Sub-Sector],Table3[[#This Row],[Sub-Sector]])</f>
        <v>3</v>
      </c>
      <c r="C41" s="1">
        <f>COUNTIFS(Table2[Sub-Sector],Table3[[#This Row],[Sub-Sector]],Table2[Uptrend],"Uptrend")/Table3[[#This Row],[Count]]</f>
        <v>1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0.33333333333333331</v>
      </c>
      <c r="F41" s="1">
        <f>COUNTIFS(Table2[Sub-Sector],Table3[[#This Row],[Sub-Sector]],Table2[6M Return vs Nifty],"&gt;=10")/Table3[[#This Row],[Count]]</f>
        <v>0.33333333333333331</v>
      </c>
      <c r="G41" s="1">
        <f>COUNTIFS(Table2[Sub-Sector],Table3[[#This Row],[Sub-Sector]],Table2[1Y Return vs Nifty],"&gt;=10")/Table3[[#This Row],[Count]]</f>
        <v>1</v>
      </c>
      <c r="H41" s="1">
        <f>COUNTIFS(Table2[Sub-Sector],Table3[[#This Row],[Sub-Sector]],Table2[RSI Exponential â€“ 14D],"&gt;=50")/Table3[[#This Row],[Count]]</f>
        <v>0.66666666666666663</v>
      </c>
      <c r="I41" s="1">
        <f>COUNTIFS(Table2[Sub-Sector],Table3[[#This Row],[Sub-Sector]],Table2[Relative Volume],"&gt;=1")/Table3[[#This Row],[Count]]</f>
        <v>0.66666666666666663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0.66666666666666663</v>
      </c>
      <c r="M41" s="1">
        <f>COUNTIFS(Table2[Sub-Sector],Table3[[#This Row],[Sub-Sector]],Table2[% Away From Current Week High],"&lt;=0.05")/Table3[[#This Row],[Count]]</f>
        <v>0.66666666666666663</v>
      </c>
      <c r="N41" s="1">
        <f>COUNTIFS(Table2[Sub-Sector],Table3[[#This Row],[Sub-Sector]],Table2[% Away From Current Month Low],"&gt;=0.05")/Table3[[#This Row],[Count]]</f>
        <v>0.66666666666666663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0.66666666666666663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0.66666666666666663</v>
      </c>
      <c r="S41" s="1">
        <f>COUNTIFS(Table2[Sub-Sector],Table3[[#This Row],[Sub-Sector]],Table2[% Price above 50 EMA],"&gt;=0")/Table3[[#This Row],[Count]]</f>
        <v>0.66666666666666663</v>
      </c>
      <c r="T41" s="1">
        <f>COUNTIFS(Table2[Sub-Sector],Table3[[#This Row],[Sub-Sector]],Table2[% Price above 200 EMA],"&gt;=0")/Table3[[#This Row],[Count]]</f>
        <v>1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0.66666666666666663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323.5</v>
      </c>
      <c r="X41">
        <f>_xlfn.RANK.AVG(Table3[[#This Row],[Score]],Table3[Score],1)</f>
        <v>33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41">
        <f>_xlfn.RANK.AVG(Table3[[#This Row],[Score 2 ]],Table3[[Score 2 ]],1)</f>
        <v>40</v>
      </c>
    </row>
    <row r="42" spans="1:26" x14ac:dyDescent="0.3">
      <c r="A42" t="s">
        <v>477</v>
      </c>
      <c r="B42">
        <f>COUNTIFS(Table2[Sub-Sector],Table3[[#This Row],[Sub-Sector]])</f>
        <v>4</v>
      </c>
      <c r="C42" s="1">
        <f>COUNTIFS(Table2[Sub-Sector],Table3[[#This Row],[Sub-Sector]],Table2[Uptrend],"Uptrend")/Table3[[#This Row],[Count]]</f>
        <v>0.5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0.25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0.25</v>
      </c>
      <c r="H42" s="1">
        <f>COUNTIFS(Table2[Sub-Sector],Table3[[#This Row],[Sub-Sector]],Table2[RSI Exponential â€“ 14D],"&gt;=50")/Table3[[#This Row],[Count]]</f>
        <v>0.5</v>
      </c>
      <c r="I42" s="1">
        <f>COUNTIFS(Table2[Sub-Sector],Table3[[#This Row],[Sub-Sector]],Table2[Relative Volume],"&gt;=1")/Table3[[#This Row],[Count]]</f>
        <v>0.75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1</v>
      </c>
      <c r="M42" s="1">
        <f>COUNTIFS(Table2[Sub-Sector],Table3[[#This Row],[Sub-Sector]],Table2[% Away From Current Week High],"&lt;=0.05")/Table3[[#This Row],[Count]]</f>
        <v>0.5</v>
      </c>
      <c r="N42" s="1">
        <f>COUNTIFS(Table2[Sub-Sector],Table3[[#This Row],[Sub-Sector]],Table2[% Away From Current Month Low],"&gt;=0.05")/Table3[[#This Row],[Count]]</f>
        <v>1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0.5</v>
      </c>
      <c r="S42" s="1">
        <f>COUNTIFS(Table2[Sub-Sector],Table3[[#This Row],[Sub-Sector]],Table2[% Price above 50 EMA],"&gt;=0")/Table3[[#This Row],[Count]]</f>
        <v>0.5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0.25</v>
      </c>
      <c r="V42" s="1">
        <f>COUNTIFS(Table2[Sub-Sector],Table3[[#This Row],[Sub-Sector]],Table2[Sharpe Ratio],"&gt;=0.10")/Table3[[#This Row],[Count]]</f>
        <v>0.25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42">
        <f>_xlfn.RANK.AVG(Table3[[#This Row],[Score]],Table3[Score],1)</f>
        <v>48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2">
        <f>_xlfn.RANK.AVG(Table3[[#This Row],[Score 2 ]],Table3[[Score 2 ]],1)</f>
        <v>41</v>
      </c>
    </row>
    <row r="43" spans="1:26" x14ac:dyDescent="0.3">
      <c r="A43" t="s">
        <v>1333</v>
      </c>
      <c r="B43">
        <f>COUNTIFS(Table2[Sub-Sector],Table3[[#This Row],[Sub-Sector]])</f>
        <v>2</v>
      </c>
      <c r="C43" s="1">
        <f>COUNTIFS(Table2[Sub-Sector],Table3[[#This Row],[Sub-Sector]],Table2[Uptrend],"Uptrend")/Table3[[#This Row],[Count]]</f>
        <v>0.5</v>
      </c>
      <c r="D43" s="1">
        <f>COUNTIFS(Table2[Sub-Sector],Table3[[#This Row],[Sub-Sector]],Table2[1W Return vs Nifty],"&gt;=5")/Table3[[#This Row],[Count]]</f>
        <v>0.5</v>
      </c>
      <c r="E43" s="1">
        <f>COUNTIFS(Table2[Sub-Sector],Table3[[#This Row],[Sub-Sector]],Table2[1M Return vs Nifty],"&gt;=5")/Table3[[#This Row],[Count]]</f>
        <v>0.5</v>
      </c>
      <c r="F43" s="1">
        <f>COUNTIFS(Table2[Sub-Sector],Table3[[#This Row],[Sub-Sector]],Table2[6M Return vs Nifty],"&gt;=10")/Table3[[#This Row],[Count]]</f>
        <v>0.5</v>
      </c>
      <c r="G43" s="1">
        <f>COUNTIFS(Table2[Sub-Sector],Table3[[#This Row],[Sub-Sector]],Table2[1Y Return vs Nifty],"&gt;=10")/Table3[[#This Row],[Count]]</f>
        <v>0</v>
      </c>
      <c r="H43" s="1">
        <f>COUNTIFS(Table2[Sub-Sector],Table3[[#This Row],[Sub-Sector]],Table2[RSI Exponential â€“ 14D],"&gt;=50")/Table3[[#This Row],[Count]]</f>
        <v>0.5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1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1</v>
      </c>
      <c r="O43" s="1">
        <f>COUNTIFS(Table2[Sub-Sector],Table3[[#This Row],[Sub-Sector]],Table2[% Away From Current Month High],"&lt;=0.05")/Table3[[#This Row],[Count]]</f>
        <v>1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0.5</v>
      </c>
      <c r="S43" s="1">
        <f>COUNTIFS(Table2[Sub-Sector],Table3[[#This Row],[Sub-Sector]],Table2[% Price above 50 EMA],"&gt;=0")/Table3[[#This Row],[Count]]</f>
        <v>0.5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0.5</v>
      </c>
      <c r="V43" s="1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</v>
      </c>
      <c r="X43">
        <f>_xlfn.RANK.AVG(Table3[[#This Row],[Score]],Table3[Score],1)</f>
        <v>23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43">
        <f>_xlfn.RANK.AVG(Table3[[#This Row],[Score 2 ]],Table3[[Score 2 ]],1)</f>
        <v>42</v>
      </c>
    </row>
    <row r="44" spans="1:26" x14ac:dyDescent="0.3">
      <c r="A44" t="s">
        <v>122</v>
      </c>
      <c r="B44">
        <f>COUNTIFS(Table2[Sub-Sector],Table3[[#This Row],[Sub-Sector]])</f>
        <v>9</v>
      </c>
      <c r="C44" s="1">
        <f>COUNTIFS(Table2[Sub-Sector],Table3[[#This Row],[Sub-Sector]],Table2[Uptrend],"Uptrend")/Table3[[#This Row],[Count]]</f>
        <v>0.77777777777777779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0.1111111111111111</v>
      </c>
      <c r="F44" s="1">
        <f>COUNTIFS(Table2[Sub-Sector],Table3[[#This Row],[Sub-Sector]],Table2[6M Return vs Nifty],"&gt;=10")/Table3[[#This Row],[Count]]</f>
        <v>0.77777777777777779</v>
      </c>
      <c r="G44" s="1">
        <f>COUNTIFS(Table2[Sub-Sector],Table3[[#This Row],[Sub-Sector]],Table2[1Y Return vs Nifty],"&gt;=10")/Table3[[#This Row],[Count]]</f>
        <v>0.44444444444444442</v>
      </c>
      <c r="H44" s="1">
        <f>COUNTIFS(Table2[Sub-Sector],Table3[[#This Row],[Sub-Sector]],Table2[RSI Exponential â€“ 14D],"&gt;=50")/Table3[[#This Row],[Count]]</f>
        <v>0.22222222222222221</v>
      </c>
      <c r="I44" s="1">
        <f>COUNTIFS(Table2[Sub-Sector],Table3[[#This Row],[Sub-Sector]],Table2[Relative Volume],"&gt;=1")/Table3[[#This Row],[Count]]</f>
        <v>0.33333333333333331</v>
      </c>
      <c r="J44" s="1">
        <f>COUNTIFS(Table2[Sub-Sector],Table3[[#This Row],[Sub-Sector]],Table2[% Away From Day Low],"&gt;=0.05")/Table3[[#This Row],[Count]]</f>
        <v>0.1111111111111111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0.33333333333333331</v>
      </c>
      <c r="M44" s="1">
        <f>COUNTIFS(Table2[Sub-Sector],Table3[[#This Row],[Sub-Sector]],Table2[% Away From Current Week High],"&lt;=0.05")/Table3[[#This Row],[Count]]</f>
        <v>0.88888888888888884</v>
      </c>
      <c r="N44" s="1">
        <f>COUNTIFS(Table2[Sub-Sector],Table3[[#This Row],[Sub-Sector]],Table2[% Away From Current Month Low],"&gt;=0.05")/Table3[[#This Row],[Count]]</f>
        <v>0.33333333333333331</v>
      </c>
      <c r="O44" s="1">
        <f>COUNTIFS(Table2[Sub-Sector],Table3[[#This Row],[Sub-Sector]],Table2[% Away From Current Month High],"&lt;=0.05")/Table3[[#This Row],[Count]]</f>
        <v>0.33333333333333331</v>
      </c>
      <c r="P44" s="1">
        <f>COUNTIFS(Table2[Sub-Sector],Table3[[#This Row],[Sub-Sector]],Table2[% Away From 52W High],"&lt;=10")/Table3[[#This Row],[Count]]</f>
        <v>0.33333333333333331</v>
      </c>
      <c r="Q44" s="1">
        <f>COUNTIFS(Table2[Sub-Sector],Table3[[#This Row],[Sub-Sector]],Table2[% Away From 52W Low],"&gt;=10")/Table3[[#This Row],[Count]]</f>
        <v>0.88888888888888884</v>
      </c>
      <c r="R44" s="1">
        <f>COUNTIFS(Table2[Sub-Sector],Table3[[#This Row],[Sub-Sector]],Table2[% Price above 20 EMA],"&gt;=0")/Table3[[#This Row],[Count]]</f>
        <v>0.33333333333333331</v>
      </c>
      <c r="S44" s="1">
        <f>COUNTIFS(Table2[Sub-Sector],Table3[[#This Row],[Sub-Sector]],Table2[% Price above 50 EMA],"&gt;=0")/Table3[[#This Row],[Count]]</f>
        <v>0.44444444444444442</v>
      </c>
      <c r="T44" s="1">
        <f>COUNTIFS(Table2[Sub-Sector],Table3[[#This Row],[Sub-Sector]],Table2[% Price above 200 EMA],"&gt;=0")/Table3[[#This Row],[Count]]</f>
        <v>0.88888888888888884</v>
      </c>
      <c r="U44" s="1">
        <f>COUNTIFS(Table2[Sub-Sector],Table3[[#This Row],[Sub-Sector]],Table2[Rate of Change - Zone],"Positive")/Table3[[#This Row],[Count]]</f>
        <v>0.22222222222222221</v>
      </c>
      <c r="V44" s="1">
        <f>COUNTIFS(Table2[Sub-Sector],Table3[[#This Row],[Sub-Sector]],Table2[Sharpe Ratio],"&gt;=0.10")/Table3[[#This Row],[Count]]</f>
        <v>0.1111111111111111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379.5</v>
      </c>
      <c r="X44">
        <f>_xlfn.RANK.AVG(Table3[[#This Row],[Score]],Table3[Score],1)</f>
        <v>46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44">
        <f>_xlfn.RANK.AVG(Table3[[#This Row],[Score 2 ]],Table3[[Score 2 ]],1)</f>
        <v>43</v>
      </c>
    </row>
    <row r="45" spans="1:26" x14ac:dyDescent="0.3">
      <c r="A45" t="s">
        <v>227</v>
      </c>
      <c r="B45">
        <f>COUNTIFS(Table2[Sub-Sector],Table3[[#This Row],[Sub-Sector]])</f>
        <v>3</v>
      </c>
      <c r="C45" s="1">
        <f>COUNTIFS(Table2[Sub-Sector],Table3[[#This Row],[Sub-Sector]],Table2[Uptrend],"Uptrend")/Table3[[#This Row],[Count]]</f>
        <v>0.66666666666666663</v>
      </c>
      <c r="D45" s="1">
        <f>COUNTIFS(Table2[Sub-Sector],Table3[[#This Row],[Sub-Sector]],Table2[1W Return vs Nifty],"&gt;=5")/Table3[[#This Row],[Count]]</f>
        <v>0</v>
      </c>
      <c r="E45" s="1">
        <f>COUNTIFS(Table2[Sub-Sector],Table3[[#This Row],[Sub-Sector]],Table2[1M Return vs Nifty],"&gt;=5")/Table3[[#This Row],[Count]]</f>
        <v>0.33333333333333331</v>
      </c>
      <c r="F45" s="1">
        <f>COUNTIFS(Table2[Sub-Sector],Table3[[#This Row],[Sub-Sector]],Table2[6M Return vs Nifty],"&gt;=10")/Table3[[#This Row],[Count]]</f>
        <v>0.33333333333333331</v>
      </c>
      <c r="G45" s="1">
        <f>COUNTIFS(Table2[Sub-Sector],Table3[[#This Row],[Sub-Sector]],Table2[1Y Return vs Nifty],"&gt;=10")/Table3[[#This Row],[Count]]</f>
        <v>0.66666666666666663</v>
      </c>
      <c r="H45" s="1">
        <f>COUNTIFS(Table2[Sub-Sector],Table3[[#This Row],[Sub-Sector]],Table2[RSI Exponential â€“ 14D],"&gt;=50")/Table3[[#This Row],[Count]]</f>
        <v>0</v>
      </c>
      <c r="I45" s="1">
        <f>COUNTIFS(Table2[Sub-Sector],Table3[[#This Row],[Sub-Sector]],Table2[Relative Volume],"&gt;=1")/Table3[[#This Row],[Count]]</f>
        <v>0.33333333333333331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0.33333333333333331</v>
      </c>
      <c r="M45" s="1">
        <f>COUNTIFS(Table2[Sub-Sector],Table3[[#This Row],[Sub-Sector]],Table2[% Away From Current Week High],"&lt;=0.05")/Table3[[#This Row],[Count]]</f>
        <v>0.66666666666666663</v>
      </c>
      <c r="N45" s="1">
        <f>COUNTIFS(Table2[Sub-Sector],Table3[[#This Row],[Sub-Sector]],Table2[% Away From Current Month Low],"&gt;=0.05")/Table3[[#This Row],[Count]]</f>
        <v>0.33333333333333331</v>
      </c>
      <c r="O45" s="1">
        <f>COUNTIFS(Table2[Sub-Sector],Table3[[#This Row],[Sub-Sector]],Table2[% Away From Current Month High],"&lt;=0.05")/Table3[[#This Row],[Count]]</f>
        <v>0</v>
      </c>
      <c r="P45" s="1">
        <f>COUNTIFS(Table2[Sub-Sector],Table3[[#This Row],[Sub-Sector]],Table2[% Away From 52W High],"&lt;=10")/Table3[[#This Row],[Count]]</f>
        <v>0.33333333333333331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0</v>
      </c>
      <c r="S45" s="1">
        <f>COUNTIFS(Table2[Sub-Sector],Table3[[#This Row],[Sub-Sector]],Table2[% Price above 50 EMA],"&gt;=0")/Table3[[#This Row],[Count]]</f>
        <v>0.33333333333333331</v>
      </c>
      <c r="T45" s="1">
        <f>COUNTIFS(Table2[Sub-Sector],Table3[[#This Row],[Sub-Sector]],Table2[% Price above 200 EMA],"&gt;=0")/Table3[[#This Row],[Count]]</f>
        <v>0.66666666666666663</v>
      </c>
      <c r="U45" s="1">
        <f>COUNTIFS(Table2[Sub-Sector],Table3[[#This Row],[Sub-Sector]],Table2[Rate of Change - Zone],"Positive")/Table3[[#This Row],[Count]]</f>
        <v>0.33333333333333331</v>
      </c>
      <c r="V45" s="1">
        <f>COUNTIFS(Table2[Sub-Sector],Table3[[#This Row],[Sub-Sector]],Table2[Sharpe Ratio],"&gt;=0.10")/Table3[[#This Row],[Count]]</f>
        <v>0.66666666666666663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368</v>
      </c>
      <c r="X45">
        <f>_xlfn.RANK.AVG(Table3[[#This Row],[Score]],Table3[Score],1)</f>
        <v>42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5">
        <f>_xlfn.RANK.AVG(Table3[[#This Row],[Score 2 ]],Table3[[Score 2 ]],1)</f>
        <v>44.5</v>
      </c>
    </row>
    <row r="46" spans="1:26" x14ac:dyDescent="0.3">
      <c r="A46" t="s">
        <v>132</v>
      </c>
      <c r="B46">
        <f>COUNTIFS(Table2[Sub-Sector],Table3[[#This Row],[Sub-Sector]])</f>
        <v>3</v>
      </c>
      <c r="C46" s="1">
        <f>COUNTIFS(Table2[Sub-Sector],Table3[[#This Row],[Sub-Sector]],Table2[Uptrend],"Uptrend")/Table3[[#This Row],[Count]]</f>
        <v>0.33333333333333331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0.33333333333333331</v>
      </c>
      <c r="F46" s="1">
        <f>COUNTIFS(Table2[Sub-Sector],Table3[[#This Row],[Sub-Sector]],Table2[6M Return vs Nifty],"&gt;=10")/Table3[[#This Row],[Count]]</f>
        <v>0.33333333333333331</v>
      </c>
      <c r="G46" s="1">
        <f>COUNTIFS(Table2[Sub-Sector],Table3[[#This Row],[Sub-Sector]],Table2[1Y Return vs Nifty],"&gt;=10")/Table3[[#This Row],[Count]]</f>
        <v>0.66666666666666663</v>
      </c>
      <c r="H46" s="1">
        <f>COUNTIFS(Table2[Sub-Sector],Table3[[#This Row],[Sub-Sector]],Table2[RSI Exponential â€“ 14D],"&gt;=50")/Table3[[#This Row],[Count]]</f>
        <v>0.33333333333333331</v>
      </c>
      <c r="I46" s="1">
        <f>COUNTIFS(Table2[Sub-Sector],Table3[[#This Row],[Sub-Sector]],Table2[Relative Volume],"&gt;=1")/Table3[[#This Row],[Count]]</f>
        <v>0.33333333333333331</v>
      </c>
      <c r="J46" s="1">
        <f>COUNTIFS(Table2[Sub-Sector],Table3[[#This Row],[Sub-Sector]],Table2[% Away From Day Low],"&gt;=0.05")/Table3[[#This Row],[Count]]</f>
        <v>0.33333333333333331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0.66666666666666663</v>
      </c>
      <c r="M46" s="1">
        <f>COUNTIFS(Table2[Sub-Sector],Table3[[#This Row],[Sub-Sector]],Table2[% Away From Current Week High],"&lt;=0.05")/Table3[[#This Row],[Count]]</f>
        <v>0.66666666666666663</v>
      </c>
      <c r="N46" s="1">
        <f>COUNTIFS(Table2[Sub-Sector],Table3[[#This Row],[Sub-Sector]],Table2[% Away From Current Month Low],"&gt;=0.05")/Table3[[#This Row],[Count]]</f>
        <v>0.66666666666666663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0.33333333333333331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0.33333333333333331</v>
      </c>
      <c r="S46" s="1">
        <f>COUNTIFS(Table2[Sub-Sector],Table3[[#This Row],[Sub-Sector]],Table2[% Price above 50 EMA],"&gt;=0")/Table3[[#This Row],[Count]]</f>
        <v>0.33333333333333331</v>
      </c>
      <c r="T46" s="1">
        <f>COUNTIFS(Table2[Sub-Sector],Table3[[#This Row],[Sub-Sector]],Table2[% Price above 200 EMA],"&gt;=0")/Table3[[#This Row],[Count]]</f>
        <v>0.66666666666666663</v>
      </c>
      <c r="U46" s="1">
        <f>COUNTIFS(Table2[Sub-Sector],Table3[[#This Row],[Sub-Sector]],Table2[Rate of Change - Zone],"Positive")/Table3[[#This Row],[Count]]</f>
        <v>0.33333333333333331</v>
      </c>
      <c r="V46" s="1">
        <f>COUNTIFS(Table2[Sub-Sector],Table3[[#This Row],[Sub-Sector]],Table2[Sharpe Ratio],"&gt;=0.10")/Table3[[#This Row],[Count]]</f>
        <v>0.66666666666666663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46">
        <f>_xlfn.RANK.AVG(Table3[[#This Row],[Score]],Table3[Score],1)</f>
        <v>55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6">
        <f>_xlfn.RANK.AVG(Table3[[#This Row],[Score 2 ]],Table3[[Score 2 ]],1)</f>
        <v>44.5</v>
      </c>
    </row>
    <row r="47" spans="1:26" x14ac:dyDescent="0.3">
      <c r="A47" t="s">
        <v>769</v>
      </c>
      <c r="B47">
        <f>COUNTIFS(Table2[Sub-Sector],Table3[[#This Row],[Sub-Sector]])</f>
        <v>5</v>
      </c>
      <c r="C47" s="1">
        <f>COUNTIFS(Table2[Sub-Sector],Table3[[#This Row],[Sub-Sector]],Table2[Uptrend],"Uptrend")/Table3[[#This Row],[Count]]</f>
        <v>0.2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0.4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0.4</v>
      </c>
      <c r="I47" s="1">
        <f>COUNTIFS(Table2[Sub-Sector],Table3[[#This Row],[Sub-Sector]],Table2[Relative Volume],"&gt;=1")/Table3[[#This Row],[Count]]</f>
        <v>0.2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0.8</v>
      </c>
      <c r="M47" s="1">
        <f>COUNTIFS(Table2[Sub-Sector],Table3[[#This Row],[Sub-Sector]],Table2[% Away From Current Week High],"&lt;=0.05")/Table3[[#This Row],[Count]]</f>
        <v>0.8</v>
      </c>
      <c r="N47" s="1">
        <f>COUNTIFS(Table2[Sub-Sector],Table3[[#This Row],[Sub-Sector]],Table2[% Away From Current Month Low],"&gt;=0.05")/Table3[[#This Row],[Count]]</f>
        <v>0.8</v>
      </c>
      <c r="O47" s="1">
        <f>COUNTIFS(Table2[Sub-Sector],Table3[[#This Row],[Sub-Sector]],Table2[% Away From Current Month High],"&lt;=0.05")/Table3[[#This Row],[Count]]</f>
        <v>0.6</v>
      </c>
      <c r="P47" s="1">
        <f>COUNTIFS(Table2[Sub-Sector],Table3[[#This Row],[Sub-Sector]],Table2[% Away From 52W High],"&lt;=10")/Table3[[#This Row],[Count]]</f>
        <v>0.2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0.4</v>
      </c>
      <c r="S47" s="1">
        <f>COUNTIFS(Table2[Sub-Sector],Table3[[#This Row],[Sub-Sector]],Table2[% Price above 50 EMA],"&gt;=0")/Table3[[#This Row],[Count]]</f>
        <v>0.2</v>
      </c>
      <c r="T47" s="1">
        <f>COUNTIFS(Table2[Sub-Sector],Table3[[#This Row],[Sub-Sector]],Table2[% Price above 200 EMA],"&gt;=0")/Table3[[#This Row],[Count]]</f>
        <v>0.6</v>
      </c>
      <c r="U47" s="1">
        <f>COUNTIFS(Table2[Sub-Sector],Table3[[#This Row],[Sub-Sector]],Table2[Rate of Change - Zone],"Positive")/Table3[[#This Row],[Count]]</f>
        <v>0.2</v>
      </c>
      <c r="V47" s="1">
        <f>COUNTIFS(Table2[Sub-Sector],Table3[[#This Row],[Sub-Sector]],Table2[Sharpe Ratio],"&gt;=0.10")/Table3[[#This Row],[Count]]</f>
        <v>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</v>
      </c>
      <c r="X47">
        <f>_xlfn.RANK.AVG(Table3[[#This Row],[Score]],Table3[Score],1)</f>
        <v>72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7">
        <f>_xlfn.RANK.AVG(Table3[[#This Row],[Score 2 ]],Table3[[Score 2 ]],1)</f>
        <v>46</v>
      </c>
    </row>
    <row r="48" spans="1:26" x14ac:dyDescent="0.3">
      <c r="A48" t="s">
        <v>258</v>
      </c>
      <c r="B48">
        <f>COUNTIFS(Table2[Sub-Sector],Table3[[#This Row],[Sub-Sector]])</f>
        <v>19</v>
      </c>
      <c r="C48" s="1">
        <f>COUNTIFS(Table2[Sub-Sector],Table3[[#This Row],[Sub-Sector]],Table2[Uptrend],"Uptrend")/Table3[[#This Row],[Count]]</f>
        <v>0.73684210526315785</v>
      </c>
      <c r="D48" s="1">
        <f>COUNTIFS(Table2[Sub-Sector],Table3[[#This Row],[Sub-Sector]],Table2[1W Return vs Nifty],"&gt;=5")/Table3[[#This Row],[Count]]</f>
        <v>0.10526315789473684</v>
      </c>
      <c r="E48" s="1">
        <f>COUNTIFS(Table2[Sub-Sector],Table3[[#This Row],[Sub-Sector]],Table2[1M Return vs Nifty],"&gt;=5")/Table3[[#This Row],[Count]]</f>
        <v>0.26315789473684209</v>
      </c>
      <c r="F48" s="1">
        <f>COUNTIFS(Table2[Sub-Sector],Table3[[#This Row],[Sub-Sector]],Table2[6M Return vs Nifty],"&gt;=10")/Table3[[#This Row],[Count]]</f>
        <v>0.68421052631578949</v>
      </c>
      <c r="G48" s="1">
        <f>COUNTIFS(Table2[Sub-Sector],Table3[[#This Row],[Sub-Sector]],Table2[1Y Return vs Nifty],"&gt;=10")/Table3[[#This Row],[Count]]</f>
        <v>0.57894736842105265</v>
      </c>
      <c r="H48" s="1">
        <f>COUNTIFS(Table2[Sub-Sector],Table3[[#This Row],[Sub-Sector]],Table2[RSI Exponential â€“ 14D],"&gt;=50")/Table3[[#This Row],[Count]]</f>
        <v>0.47368421052631576</v>
      </c>
      <c r="I48" s="1">
        <f>COUNTIFS(Table2[Sub-Sector],Table3[[#This Row],[Sub-Sector]],Table2[Relative Volume],"&gt;=1")/Table3[[#This Row],[Count]]</f>
        <v>0.15789473684210525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0.68421052631578949</v>
      </c>
      <c r="M48" s="1">
        <f>COUNTIFS(Table2[Sub-Sector],Table3[[#This Row],[Sub-Sector]],Table2[% Away From Current Week High],"&lt;=0.05")/Table3[[#This Row],[Count]]</f>
        <v>0.84210526315789469</v>
      </c>
      <c r="N48" s="1">
        <f>COUNTIFS(Table2[Sub-Sector],Table3[[#This Row],[Sub-Sector]],Table2[% Away From Current Month Low],"&gt;=0.05")/Table3[[#This Row],[Count]]</f>
        <v>0.68421052631578949</v>
      </c>
      <c r="O48" s="1">
        <f>COUNTIFS(Table2[Sub-Sector],Table3[[#This Row],[Sub-Sector]],Table2[% Away From Current Month High],"&lt;=0.05")/Table3[[#This Row],[Count]]</f>
        <v>0.36842105263157893</v>
      </c>
      <c r="P48" s="1">
        <f>COUNTIFS(Table2[Sub-Sector],Table3[[#This Row],[Sub-Sector]],Table2[% Away From 52W High],"&lt;=10")/Table3[[#This Row],[Count]]</f>
        <v>0.26315789473684209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0.47368421052631576</v>
      </c>
      <c r="S48" s="1">
        <f>COUNTIFS(Table2[Sub-Sector],Table3[[#This Row],[Sub-Sector]],Table2[% Price above 50 EMA],"&gt;=0")/Table3[[#This Row],[Count]]</f>
        <v>0.68421052631578949</v>
      </c>
      <c r="T48" s="1">
        <f>COUNTIFS(Table2[Sub-Sector],Table3[[#This Row],[Sub-Sector]],Table2[% Price above 200 EMA],"&gt;=0")/Table3[[#This Row],[Count]]</f>
        <v>0.94736842105263153</v>
      </c>
      <c r="U48" s="1">
        <f>COUNTIFS(Table2[Sub-Sector],Table3[[#This Row],[Sub-Sector]],Table2[Rate of Change - Zone],"Positive")/Table3[[#This Row],[Count]]</f>
        <v>0.26315789473684209</v>
      </c>
      <c r="V48" s="1">
        <f>COUNTIFS(Table2[Sub-Sector],Table3[[#This Row],[Sub-Sector]],Table2[Sharpe Ratio],"&gt;=0.10")/Table3[[#This Row],[Count]]</f>
        <v>0.26315789473684209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323</v>
      </c>
      <c r="X48">
        <f>_xlfn.RANK.AVG(Table3[[#This Row],[Score]],Table3[Score],1)</f>
        <v>32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8">
        <f>_xlfn.RANK.AVG(Table3[[#This Row],[Score 2 ]],Table3[[Score 2 ]],1)</f>
        <v>47.5</v>
      </c>
    </row>
    <row r="49" spans="1:26" x14ac:dyDescent="0.3">
      <c r="A49" t="s">
        <v>21</v>
      </c>
      <c r="B49">
        <f>COUNTIFS(Table2[Sub-Sector],Table3[[#This Row],[Sub-Sector]])</f>
        <v>21</v>
      </c>
      <c r="C49" s="1">
        <f>COUNTIFS(Table2[Sub-Sector],Table3[[#This Row],[Sub-Sector]],Table2[Uptrend],"Uptrend")/Table3[[#This Row],[Count]]</f>
        <v>0.42857142857142855</v>
      </c>
      <c r="D49" s="1">
        <f>COUNTIFS(Table2[Sub-Sector],Table3[[#This Row],[Sub-Sector]],Table2[1W Return vs Nifty],"&gt;=5")/Table3[[#This Row],[Count]]</f>
        <v>4.7619047619047616E-2</v>
      </c>
      <c r="E49" s="1">
        <f>COUNTIFS(Table2[Sub-Sector],Table3[[#This Row],[Sub-Sector]],Table2[1M Return vs Nifty],"&gt;=5")/Table3[[#This Row],[Count]]</f>
        <v>9.5238095238095233E-2</v>
      </c>
      <c r="F49" s="1">
        <f>COUNTIFS(Table2[Sub-Sector],Table3[[#This Row],[Sub-Sector]],Table2[6M Return vs Nifty],"&gt;=10")/Table3[[#This Row],[Count]]</f>
        <v>0.38095238095238093</v>
      </c>
      <c r="G49" s="1">
        <f>COUNTIFS(Table2[Sub-Sector],Table3[[#This Row],[Sub-Sector]],Table2[1Y Return vs Nifty],"&gt;=10")/Table3[[#This Row],[Count]]</f>
        <v>0.2857142857142857</v>
      </c>
      <c r="H49" s="1">
        <f>COUNTIFS(Table2[Sub-Sector],Table3[[#This Row],[Sub-Sector]],Table2[RSI Exponential â€“ 14D],"&gt;=50")/Table3[[#This Row],[Count]]</f>
        <v>0.5714285714285714</v>
      </c>
      <c r="I49" s="1">
        <f>COUNTIFS(Table2[Sub-Sector],Table3[[#This Row],[Sub-Sector]],Table2[Relative Volume],"&gt;=1")/Table3[[#This Row],[Count]]</f>
        <v>0.38095238095238093</v>
      </c>
      <c r="J49" s="1">
        <f>COUNTIFS(Table2[Sub-Sector],Table3[[#This Row],[Sub-Sector]],Table2[% Away From Day Low],"&gt;=0.05")/Table3[[#This Row],[Count]]</f>
        <v>9.5238095238095233E-2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0.38095238095238093</v>
      </c>
      <c r="M49" s="1">
        <f>COUNTIFS(Table2[Sub-Sector],Table3[[#This Row],[Sub-Sector]],Table2[% Away From Current Week High],"&lt;=0.05")/Table3[[#This Row],[Count]]</f>
        <v>0.95238095238095233</v>
      </c>
      <c r="N49" s="1">
        <f>COUNTIFS(Table2[Sub-Sector],Table3[[#This Row],[Sub-Sector]],Table2[% Away From Current Month Low],"&gt;=0.05")/Table3[[#This Row],[Count]]</f>
        <v>0.47619047619047616</v>
      </c>
      <c r="O49" s="1">
        <f>COUNTIFS(Table2[Sub-Sector],Table3[[#This Row],[Sub-Sector]],Table2[% Away From Current Month High],"&lt;=0.05")/Table3[[#This Row],[Count]]</f>
        <v>0.8571428571428571</v>
      </c>
      <c r="P49" s="1">
        <f>COUNTIFS(Table2[Sub-Sector],Table3[[#This Row],[Sub-Sector]],Table2[% Away From 52W High],"&lt;=10")/Table3[[#This Row],[Count]]</f>
        <v>0.38095238095238093</v>
      </c>
      <c r="Q49" s="1">
        <f>COUNTIFS(Table2[Sub-Sector],Table3[[#This Row],[Sub-Sector]],Table2[% Away From 52W Low],"&gt;=10")/Table3[[#This Row],[Count]]</f>
        <v>0.90476190476190477</v>
      </c>
      <c r="R49" s="1">
        <f>COUNTIFS(Table2[Sub-Sector],Table3[[#This Row],[Sub-Sector]],Table2[% Price above 20 EMA],"&gt;=0")/Table3[[#This Row],[Count]]</f>
        <v>0.42857142857142855</v>
      </c>
      <c r="S49" s="1">
        <f>COUNTIFS(Table2[Sub-Sector],Table3[[#This Row],[Sub-Sector]],Table2[% Price above 50 EMA],"&gt;=0")/Table3[[#This Row],[Count]]</f>
        <v>0.42857142857142855</v>
      </c>
      <c r="T49" s="1">
        <f>COUNTIFS(Table2[Sub-Sector],Table3[[#This Row],[Sub-Sector]],Table2[% Price above 200 EMA],"&gt;=0")/Table3[[#This Row],[Count]]</f>
        <v>0.7142857142857143</v>
      </c>
      <c r="U49" s="1">
        <f>COUNTIFS(Table2[Sub-Sector],Table3[[#This Row],[Sub-Sector]],Table2[Rate of Change - Zone],"Positive")/Table3[[#This Row],[Count]]</f>
        <v>0.47619047619047616</v>
      </c>
      <c r="V49" s="1">
        <f>COUNTIFS(Table2[Sub-Sector],Table3[[#This Row],[Sub-Sector]],Table2[Sharpe Ratio],"&gt;=0.10")/Table3[[#This Row],[Count]]</f>
        <v>9.5238095238095233E-2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390.5</v>
      </c>
      <c r="X49">
        <f>_xlfn.RANK.AVG(Table3[[#This Row],[Score]],Table3[Score],1)</f>
        <v>51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9">
        <f>_xlfn.RANK.AVG(Table3[[#This Row],[Score 2 ]],Table3[[Score 2 ]],1)</f>
        <v>47.5</v>
      </c>
    </row>
    <row r="50" spans="1:26" x14ac:dyDescent="0.3">
      <c r="A50" t="s">
        <v>48</v>
      </c>
      <c r="B50">
        <f>COUNTIFS(Table2[Sub-Sector],Table3[[#This Row],[Sub-Sector]])</f>
        <v>26</v>
      </c>
      <c r="C50" s="1">
        <f>COUNTIFS(Table2[Sub-Sector],Table3[[#This Row],[Sub-Sector]],Table2[Uptrend],"Uptrend")/Table3[[#This Row],[Count]]</f>
        <v>0.34615384615384615</v>
      </c>
      <c r="D50" s="1">
        <f>COUNTIFS(Table2[Sub-Sector],Table3[[#This Row],[Sub-Sector]],Table2[1W Return vs Nifty],"&gt;=5")/Table3[[#This Row],[Count]]</f>
        <v>7.6923076923076927E-2</v>
      </c>
      <c r="E50" s="1">
        <f>COUNTIFS(Table2[Sub-Sector],Table3[[#This Row],[Sub-Sector]],Table2[1M Return vs Nifty],"&gt;=5")/Table3[[#This Row],[Count]]</f>
        <v>0.11538461538461539</v>
      </c>
      <c r="F50" s="1">
        <f>COUNTIFS(Table2[Sub-Sector],Table3[[#This Row],[Sub-Sector]],Table2[6M Return vs Nifty],"&gt;=10")/Table3[[#This Row],[Count]]</f>
        <v>0.42307692307692307</v>
      </c>
      <c r="G50" s="1">
        <f>COUNTIFS(Table2[Sub-Sector],Table3[[#This Row],[Sub-Sector]],Table2[1Y Return vs Nifty],"&gt;=10")/Table3[[#This Row],[Count]]</f>
        <v>0.65384615384615385</v>
      </c>
      <c r="H50" s="1">
        <f>COUNTIFS(Table2[Sub-Sector],Table3[[#This Row],[Sub-Sector]],Table2[RSI Exponential â€“ 14D],"&gt;=50")/Table3[[#This Row],[Count]]</f>
        <v>0.30769230769230771</v>
      </c>
      <c r="I50" s="1">
        <f>COUNTIFS(Table2[Sub-Sector],Table3[[#This Row],[Sub-Sector]],Table2[Relative Volume],"&gt;=1")/Table3[[#This Row],[Count]]</f>
        <v>0.30769230769230771</v>
      </c>
      <c r="J50" s="1">
        <f>COUNTIFS(Table2[Sub-Sector],Table3[[#This Row],[Sub-Sector]],Table2[% Away From Day Low],"&gt;=0.05")/Table3[[#This Row],[Count]]</f>
        <v>7.6923076923076927E-2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0.46153846153846156</v>
      </c>
      <c r="M50" s="1">
        <f>COUNTIFS(Table2[Sub-Sector],Table3[[#This Row],[Sub-Sector]],Table2[% Away From Current Week High],"&lt;=0.05")/Table3[[#This Row],[Count]]</f>
        <v>0.84615384615384615</v>
      </c>
      <c r="N50" s="1">
        <f>COUNTIFS(Table2[Sub-Sector],Table3[[#This Row],[Sub-Sector]],Table2[% Away From Current Month Low],"&gt;=0.05")/Table3[[#This Row],[Count]]</f>
        <v>0.53846153846153844</v>
      </c>
      <c r="O50" s="1">
        <f>COUNTIFS(Table2[Sub-Sector],Table3[[#This Row],[Sub-Sector]],Table2[% Away From Current Month High],"&lt;=0.05")/Table3[[#This Row],[Count]]</f>
        <v>0.34615384615384615</v>
      </c>
      <c r="P50" s="1">
        <f>COUNTIFS(Table2[Sub-Sector],Table3[[#This Row],[Sub-Sector]],Table2[% Away From 52W High],"&lt;=10")/Table3[[#This Row],[Count]]</f>
        <v>0.15384615384615385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0.26923076923076922</v>
      </c>
      <c r="S50" s="1">
        <f>COUNTIFS(Table2[Sub-Sector],Table3[[#This Row],[Sub-Sector]],Table2[% Price above 50 EMA],"&gt;=0")/Table3[[#This Row],[Count]]</f>
        <v>0.26923076923076922</v>
      </c>
      <c r="T50" s="1">
        <f>COUNTIFS(Table2[Sub-Sector],Table3[[#This Row],[Sub-Sector]],Table2[% Price above 200 EMA],"&gt;=0")/Table3[[#This Row],[Count]]</f>
        <v>0.76923076923076927</v>
      </c>
      <c r="U50" s="1">
        <f>COUNTIFS(Table2[Sub-Sector],Table3[[#This Row],[Sub-Sector]],Table2[Rate of Change - Zone],"Positive")/Table3[[#This Row],[Count]]</f>
        <v>0.26923076923076922</v>
      </c>
      <c r="V50" s="1">
        <f>COUNTIFS(Table2[Sub-Sector],Table3[[#This Row],[Sub-Sector]],Table2[Sharpe Ratio],"&gt;=0.10")/Table3[[#This Row],[Count]]</f>
        <v>0.61538461538461542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50">
        <f>_xlfn.RANK.AVG(Table3[[#This Row],[Score]],Table3[Score],1)</f>
        <v>50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50">
        <f>_xlfn.RANK.AVG(Table3[[#This Row],[Score 2 ]],Table3[[Score 2 ]],1)</f>
        <v>49.5</v>
      </c>
    </row>
    <row r="51" spans="1:26" x14ac:dyDescent="0.3">
      <c r="A51" t="s">
        <v>195</v>
      </c>
      <c r="B51">
        <f>COUNTIFS(Table2[Sub-Sector],Table3[[#This Row],[Sub-Sector]])</f>
        <v>9</v>
      </c>
      <c r="C51" s="1">
        <f>COUNTIFS(Table2[Sub-Sector],Table3[[#This Row],[Sub-Sector]],Table2[Uptrend],"Uptrend")/Table3[[#This Row],[Count]]</f>
        <v>0.33333333333333331</v>
      </c>
      <c r="D51" s="1">
        <f>COUNTIFS(Table2[Sub-Sector],Table3[[#This Row],[Sub-Sector]],Table2[1W Return vs Nifty],"&gt;=5")/Table3[[#This Row],[Count]]</f>
        <v>0.1111111111111111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0.44444444444444442</v>
      </c>
      <c r="G51" s="1">
        <f>COUNTIFS(Table2[Sub-Sector],Table3[[#This Row],[Sub-Sector]],Table2[1Y Return vs Nifty],"&gt;=10")/Table3[[#This Row],[Count]]</f>
        <v>0.33333333333333331</v>
      </c>
      <c r="H51" s="1">
        <f>COUNTIFS(Table2[Sub-Sector],Table3[[#This Row],[Sub-Sector]],Table2[RSI Exponential â€“ 14D],"&gt;=50")/Table3[[#This Row],[Count]]</f>
        <v>0.1111111111111111</v>
      </c>
      <c r="I51" s="1">
        <f>COUNTIFS(Table2[Sub-Sector],Table3[[#This Row],[Sub-Sector]],Table2[Relative Volume],"&gt;=1")/Table3[[#This Row],[Count]]</f>
        <v>0.44444444444444442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0.1111111111111111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0.1111111111111111</v>
      </c>
      <c r="O51" s="1">
        <f>COUNTIFS(Table2[Sub-Sector],Table3[[#This Row],[Sub-Sector]],Table2[% Away From Current Month High],"&lt;=0.05")/Table3[[#This Row],[Count]]</f>
        <v>0.33333333333333331</v>
      </c>
      <c r="P51" s="1">
        <f>COUNTIFS(Table2[Sub-Sector],Table3[[#This Row],[Sub-Sector]],Table2[% Away From 52W High],"&lt;=10")/Table3[[#This Row],[Count]]</f>
        <v>0.33333333333333331</v>
      </c>
      <c r="Q51" s="1">
        <f>COUNTIFS(Table2[Sub-Sector],Table3[[#This Row],[Sub-Sector]],Table2[% Away From 52W Low],"&gt;=10")/Table3[[#This Row],[Count]]</f>
        <v>0.88888888888888884</v>
      </c>
      <c r="R51" s="1">
        <f>COUNTIFS(Table2[Sub-Sector],Table3[[#This Row],[Sub-Sector]],Table2[% Price above 20 EMA],"&gt;=0")/Table3[[#This Row],[Count]]</f>
        <v>0.1111111111111111</v>
      </c>
      <c r="S51" s="1">
        <f>COUNTIFS(Table2[Sub-Sector],Table3[[#This Row],[Sub-Sector]],Table2[% Price above 50 EMA],"&gt;=0")/Table3[[#This Row],[Count]]</f>
        <v>0.33333333333333331</v>
      </c>
      <c r="T51" s="1">
        <f>COUNTIFS(Table2[Sub-Sector],Table3[[#This Row],[Sub-Sector]],Table2[% Price above 200 EMA],"&gt;=0")/Table3[[#This Row],[Count]]</f>
        <v>0.66666666666666663</v>
      </c>
      <c r="U51" s="1">
        <f>COUNTIFS(Table2[Sub-Sector],Table3[[#This Row],[Sub-Sector]],Table2[Rate of Change - Zone],"Positive")/Table3[[#This Row],[Count]]</f>
        <v>0.33333333333333331</v>
      </c>
      <c r="V51" s="1">
        <f>COUNTIFS(Table2[Sub-Sector],Table3[[#This Row],[Sub-Sector]],Table2[Sharpe Ratio],"&gt;=0.10")/Table3[[#This Row],[Count]]</f>
        <v>0.1111111111111111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51">
        <f>_xlfn.RANK.AVG(Table3[[#This Row],[Score]],Table3[Score],1)</f>
        <v>63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51">
        <f>_xlfn.RANK.AVG(Table3[[#This Row],[Score 2 ]],Table3[[Score 2 ]],1)</f>
        <v>49.5</v>
      </c>
    </row>
    <row r="52" spans="1:26" x14ac:dyDescent="0.3">
      <c r="A52" t="s">
        <v>109</v>
      </c>
      <c r="B52">
        <f>COUNTIFS(Table2[Sub-Sector],Table3[[#This Row],[Sub-Sector]])</f>
        <v>4</v>
      </c>
      <c r="C52" s="1">
        <f>COUNTIFS(Table2[Sub-Sector],Table3[[#This Row],[Sub-Sector]],Table2[Uptrend],"Uptrend")/Table3[[#This Row],[Count]]</f>
        <v>0.25</v>
      </c>
      <c r="D52" s="1">
        <f>COUNTIFS(Table2[Sub-Sector],Table3[[#This Row],[Sub-Sector]],Table2[1W Return vs Nifty],"&gt;=5")/Table3[[#This Row],[Count]]</f>
        <v>0.25</v>
      </c>
      <c r="E52" s="1">
        <f>COUNTIFS(Table2[Sub-Sector],Table3[[#This Row],[Sub-Sector]],Table2[1M Return vs Nifty],"&gt;=5")/Table3[[#This Row],[Count]]</f>
        <v>0.25</v>
      </c>
      <c r="F52" s="1">
        <f>COUNTIFS(Table2[Sub-Sector],Table3[[#This Row],[Sub-Sector]],Table2[6M Return vs Nifty],"&gt;=10")/Table3[[#This Row],[Count]]</f>
        <v>0.25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0.25</v>
      </c>
      <c r="I52" s="1">
        <f>COUNTIFS(Table2[Sub-Sector],Table3[[#This Row],[Sub-Sector]],Table2[Relative Volume],"&gt;=1")/Table3[[#This Row],[Count]]</f>
        <v>0.25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0.25</v>
      </c>
      <c r="M52" s="1">
        <f>COUNTIFS(Table2[Sub-Sector],Table3[[#This Row],[Sub-Sector]],Table2[% Away From Current Week High],"&lt;=0.05")/Table3[[#This Row],[Count]]</f>
        <v>0.5</v>
      </c>
      <c r="N52" s="1">
        <f>COUNTIFS(Table2[Sub-Sector],Table3[[#This Row],[Sub-Sector]],Table2[% Away From Current Month Low],"&gt;=0.05")/Table3[[#This Row],[Count]]</f>
        <v>0.25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0.25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0.25</v>
      </c>
      <c r="S52" s="1">
        <f>COUNTIFS(Table2[Sub-Sector],Table3[[#This Row],[Sub-Sector]],Table2[% Price above 50 EMA],"&gt;=0")/Table3[[#This Row],[Count]]</f>
        <v>0.25</v>
      </c>
      <c r="T52" s="1">
        <f>COUNTIFS(Table2[Sub-Sector],Table3[[#This Row],[Sub-Sector]],Table2[% Price above 200 EMA],"&gt;=0")/Table3[[#This Row],[Count]]</f>
        <v>0.75</v>
      </c>
      <c r="U52" s="1">
        <f>COUNTIFS(Table2[Sub-Sector],Table3[[#This Row],[Sub-Sector]],Table2[Rate of Change - Zone],"Positive")/Table3[[#This Row],[Count]]</f>
        <v>0.25</v>
      </c>
      <c r="V52" s="1">
        <f>COUNTIFS(Table2[Sub-Sector],Table3[[#This Row],[Sub-Sector]],Table2[Sharpe Ratio],"&gt;=0.10")/Table3[[#This Row],[Count]]</f>
        <v>0.75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52">
        <f>_xlfn.RANK.AVG(Table3[[#This Row],[Score]],Table3[Score],1)</f>
        <v>41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52">
        <f>_xlfn.RANK.AVG(Table3[[#This Row],[Score 2 ]],Table3[[Score 2 ]],1)</f>
        <v>51</v>
      </c>
    </row>
    <row r="53" spans="1:26" x14ac:dyDescent="0.3">
      <c r="A53" t="s">
        <v>57</v>
      </c>
      <c r="B53">
        <f>COUNTIFS(Table2[Sub-Sector],Table3[[#This Row],[Sub-Sector]])</f>
        <v>4</v>
      </c>
      <c r="C53" s="1">
        <f>COUNTIFS(Table2[Sub-Sector],Table3[[#This Row],[Sub-Sector]],Table2[Uptrend],"Uptrend")/Table3[[#This Row],[Count]]</f>
        <v>0.75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0.25</v>
      </c>
      <c r="F53" s="1">
        <f>COUNTIFS(Table2[Sub-Sector],Table3[[#This Row],[Sub-Sector]],Table2[6M Return vs Nifty],"&gt;=10")/Table3[[#This Row],[Count]]</f>
        <v>0.25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0.5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0.25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0.25</v>
      </c>
      <c r="O53" s="1">
        <f>COUNTIFS(Table2[Sub-Sector],Table3[[#This Row],[Sub-Sector]],Table2[% Away From Current Month High],"&lt;=0.05")/Table3[[#This Row],[Count]]</f>
        <v>0.5</v>
      </c>
      <c r="P53" s="1">
        <f>COUNTIFS(Table2[Sub-Sector],Table3[[#This Row],[Sub-Sector]],Table2[% Away From 52W High],"&lt;=10")/Table3[[#This Row],[Count]]</f>
        <v>0.25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0.25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0.5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380</v>
      </c>
      <c r="X53">
        <f>_xlfn.RANK.AVG(Table3[[#This Row],[Score]],Table3[Score],1)</f>
        <v>47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</v>
      </c>
      <c r="Z53">
        <f>_xlfn.RANK.AVG(Table3[[#This Row],[Score 2 ]],Table3[[Score 2 ]],1)</f>
        <v>52</v>
      </c>
    </row>
    <row r="54" spans="1:26" x14ac:dyDescent="0.3">
      <c r="A54" t="s">
        <v>913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1</v>
      </c>
      <c r="D54" s="1">
        <f>COUNTIFS(Table2[Sub-Sector],Table3[[#This Row],[Sub-Sector]],Table2[1W Return vs Nifty],"&gt;=5")/Table3[[#This Row],[Count]]</f>
        <v>1</v>
      </c>
      <c r="E54" s="1">
        <f>COUNTIFS(Table2[Sub-Sector],Table3[[#This Row],[Sub-Sector]],Table2[1M Return vs Nifty],"&gt;=5")/Table3[[#This Row],[Count]]</f>
        <v>1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1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1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1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0</v>
      </c>
      <c r="V54" s="1">
        <f>COUNTIFS(Table2[Sub-Sector],Table3[[#This Row],[Sub-Sector]],Table2[Sharpe Ratio],"&gt;=0.10")/Table3[[#This Row],[Count]]</f>
        <v>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246</v>
      </c>
      <c r="X54">
        <f>_xlfn.RANK.AVG(Table3[[#This Row],[Score]],Table3[Score],1)</f>
        <v>13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4">
        <f>_xlfn.RANK.AVG(Table3[[#This Row],[Score 2 ]],Table3[[Score 2 ]],1)</f>
        <v>55</v>
      </c>
    </row>
    <row r="55" spans="1:26" x14ac:dyDescent="0.3">
      <c r="A55" t="s">
        <v>732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1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1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55">
        <f>_xlfn.RANK.AVG(Table3[[#This Row],[Score]],Table3[Score],1)</f>
        <v>56.5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5">
        <f>_xlfn.RANK.AVG(Table3[[#This Row],[Score 2 ]],Table3[[Score 2 ]],1)</f>
        <v>55</v>
      </c>
    </row>
    <row r="56" spans="1:26" x14ac:dyDescent="0.3">
      <c r="A56" t="s">
        <v>156</v>
      </c>
      <c r="B56">
        <f>COUNTIFS(Table2[Sub-Sector],Table3[[#This Row],[Sub-Sector]])</f>
        <v>1</v>
      </c>
      <c r="C56" s="1">
        <f>COUNTIFS(Table2[Sub-Sector],Table3[[#This Row],[Sub-Sector]],Table2[Uptrend],"Uptrend")/Table3[[#This Row],[Count]]</f>
        <v>1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1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1</v>
      </c>
      <c r="O56" s="1">
        <f>COUNTIFS(Table2[Sub-Sector],Table3[[#This Row],[Sub-Sector]],Table2[% Away From Current Month High],"&lt;=0.05")/Table3[[#This Row],[Count]]</f>
        <v>1</v>
      </c>
      <c r="P56" s="1">
        <f>COUNTIFS(Table2[Sub-Sector],Table3[[#This Row],[Sub-Sector]],Table2[% Away From 52W High],"&lt;=10")/Table3[[#This Row],[Count]]</f>
        <v>1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56">
        <f>_xlfn.RANK.AVG(Table3[[#This Row],[Score]],Table3[Score],1)</f>
        <v>56.5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6">
        <f>_xlfn.RANK.AVG(Table3[[#This Row],[Score 2 ]],Table3[[Score 2 ]],1)</f>
        <v>55</v>
      </c>
    </row>
    <row r="57" spans="1:26" x14ac:dyDescent="0.3">
      <c r="A57" t="s">
        <v>1744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0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1</v>
      </c>
      <c r="G57" s="1">
        <f>COUNTIFS(Table2[Sub-Sector],Table3[[#This Row],[Sub-Sector]],Table2[1Y Return vs Nifty],"&gt;=10")/Table3[[#This Row],[Count]]</f>
        <v>1</v>
      </c>
      <c r="H57" s="1">
        <f>COUNTIFS(Table2[Sub-Sector],Table3[[#This Row],[Sub-Sector]],Table2[RSI Exponential â€“ 14D],"&gt;=50")/Table3[[#This Row],[Count]]</f>
        <v>0</v>
      </c>
      <c r="I57" s="1">
        <f>COUNTIFS(Table2[Sub-Sector],Table3[[#This Row],[Sub-Sector]],Table2[Relative Volume],"&gt;=1")/Table3[[#This Row],[Count]]</f>
        <v>0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1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1</v>
      </c>
      <c r="O57" s="1">
        <f>COUNTIFS(Table2[Sub-Sector],Table3[[#This Row],[Sub-Sector]],Table2[% Away From Current Month High],"&lt;=0.05")/Table3[[#This Row],[Count]]</f>
        <v>0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0</v>
      </c>
      <c r="S57" s="1">
        <f>COUNTIFS(Table2[Sub-Sector],Table3[[#This Row],[Sub-Sector]],Table2[% Price above 50 EMA],"&gt;=0")/Table3[[#This Row],[Count]]</f>
        <v>0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0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511</v>
      </c>
      <c r="X57">
        <f>_xlfn.RANK.AVG(Table3[[#This Row],[Score]],Table3[Score],1)</f>
        <v>80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7">
        <f>_xlfn.RANK.AVG(Table3[[#This Row],[Score 2 ]],Table3[[Score 2 ]],1)</f>
        <v>55</v>
      </c>
    </row>
    <row r="58" spans="1:26" x14ac:dyDescent="0.3">
      <c r="A58" t="s">
        <v>332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1</v>
      </c>
      <c r="F58" s="1">
        <f>COUNTIFS(Table2[Sub-Sector],Table3[[#This Row],[Sub-Sector]],Table2[6M Return vs Nifty],"&gt;=10")/Table3[[#This Row],[Count]]</f>
        <v>1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1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1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1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1</v>
      </c>
      <c r="S58" s="1">
        <f>COUNTIFS(Table2[Sub-Sector],Table3[[#This Row],[Sub-Sector]],Table2[% Price above 50 EMA],"&gt;=0")/Table3[[#This Row],[Count]]</f>
        <v>1</v>
      </c>
      <c r="T58" s="1">
        <f>COUNTIFS(Table2[Sub-Sector],Table3[[#This Row],[Sub-Sector]],Table2[% Price above 200 EMA],"&gt;=0")/Table3[[#This Row],[Count]]</f>
        <v>1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58">
        <f>_xlfn.RANK.AVG(Table3[[#This Row],[Score]],Table3[Score],1)</f>
        <v>34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8">
        <f>_xlfn.RANK.AVG(Table3[[#This Row],[Score 2 ]],Table3[[Score 2 ]],1)</f>
        <v>55</v>
      </c>
    </row>
    <row r="59" spans="1:26" x14ac:dyDescent="0.3">
      <c r="A59" t="s">
        <v>182</v>
      </c>
      <c r="B59">
        <f>COUNTIFS(Table2[Sub-Sector],Table3[[#This Row],[Sub-Sector]])</f>
        <v>28</v>
      </c>
      <c r="C59" s="1">
        <f>COUNTIFS(Table2[Sub-Sector],Table3[[#This Row],[Sub-Sector]],Table2[Uptrend],"Uptrend")/Table3[[#This Row],[Count]]</f>
        <v>0.42857142857142855</v>
      </c>
      <c r="D59" s="1">
        <f>COUNTIFS(Table2[Sub-Sector],Table3[[#This Row],[Sub-Sector]],Table2[1W Return vs Nifty],"&gt;=5")/Table3[[#This Row],[Count]]</f>
        <v>0</v>
      </c>
      <c r="E59" s="1">
        <f>COUNTIFS(Table2[Sub-Sector],Table3[[#This Row],[Sub-Sector]],Table2[1M Return vs Nifty],"&gt;=5")/Table3[[#This Row],[Count]]</f>
        <v>0.17857142857142858</v>
      </c>
      <c r="F59" s="1">
        <f>COUNTIFS(Table2[Sub-Sector],Table3[[#This Row],[Sub-Sector]],Table2[6M Return vs Nifty],"&gt;=10")/Table3[[#This Row],[Count]]</f>
        <v>0.4642857142857143</v>
      </c>
      <c r="G59" s="1">
        <f>COUNTIFS(Table2[Sub-Sector],Table3[[#This Row],[Sub-Sector]],Table2[1Y Return vs Nifty],"&gt;=10")/Table3[[#This Row],[Count]]</f>
        <v>0.5357142857142857</v>
      </c>
      <c r="H59" s="1">
        <f>COUNTIFS(Table2[Sub-Sector],Table3[[#This Row],[Sub-Sector]],Table2[RSI Exponential â€“ 14D],"&gt;=50")/Table3[[#This Row],[Count]]</f>
        <v>0.39285714285714285</v>
      </c>
      <c r="I59" s="1">
        <f>COUNTIFS(Table2[Sub-Sector],Table3[[#This Row],[Sub-Sector]],Table2[Relative Volume],"&gt;=1")/Table3[[#This Row],[Count]]</f>
        <v>0.35714285714285715</v>
      </c>
      <c r="J59" s="1">
        <f>COUNTIFS(Table2[Sub-Sector],Table3[[#This Row],[Sub-Sector]],Table2[% Away From Day Low],"&gt;=0.05")/Table3[[#This Row],[Count]]</f>
        <v>3.5714285714285712E-2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0.5</v>
      </c>
      <c r="M59" s="1">
        <f>COUNTIFS(Table2[Sub-Sector],Table3[[#This Row],[Sub-Sector]],Table2[% Away From Current Week High],"&lt;=0.05")/Table3[[#This Row],[Count]]</f>
        <v>0.7142857142857143</v>
      </c>
      <c r="N59" s="1">
        <f>COUNTIFS(Table2[Sub-Sector],Table3[[#This Row],[Sub-Sector]],Table2[% Away From Current Month Low],"&gt;=0.05")/Table3[[#This Row],[Count]]</f>
        <v>0.5</v>
      </c>
      <c r="O59" s="1">
        <f>COUNTIFS(Table2[Sub-Sector],Table3[[#This Row],[Sub-Sector]],Table2[% Away From Current Month High],"&lt;=0.05")/Table3[[#This Row],[Count]]</f>
        <v>0.4642857142857143</v>
      </c>
      <c r="P59" s="1">
        <f>COUNTIFS(Table2[Sub-Sector],Table3[[#This Row],[Sub-Sector]],Table2[% Away From 52W High],"&lt;=10")/Table3[[#This Row],[Count]]</f>
        <v>0.21428571428571427</v>
      </c>
      <c r="Q59" s="1">
        <f>COUNTIFS(Table2[Sub-Sector],Table3[[#This Row],[Sub-Sector]],Table2[% Away From 52W Low],"&gt;=10")/Table3[[#This Row],[Count]]</f>
        <v>1</v>
      </c>
      <c r="R59" s="1">
        <f>COUNTIFS(Table2[Sub-Sector],Table3[[#This Row],[Sub-Sector]],Table2[% Price above 20 EMA],"&gt;=0")/Table3[[#This Row],[Count]]</f>
        <v>0.35714285714285715</v>
      </c>
      <c r="S59" s="1">
        <f>COUNTIFS(Table2[Sub-Sector],Table3[[#This Row],[Sub-Sector]],Table2[% Price above 50 EMA],"&gt;=0")/Table3[[#This Row],[Count]]</f>
        <v>0.35714285714285715</v>
      </c>
      <c r="T59" s="1">
        <f>COUNTIFS(Table2[Sub-Sector],Table3[[#This Row],[Sub-Sector]],Table2[% Price above 200 EMA],"&gt;=0")/Table3[[#This Row],[Count]]</f>
        <v>0.8928571428571429</v>
      </c>
      <c r="U59" s="1">
        <f>COUNTIFS(Table2[Sub-Sector],Table3[[#This Row],[Sub-Sector]],Table2[Rate of Change - Zone],"Positive")/Table3[[#This Row],[Count]]</f>
        <v>0.17857142857142858</v>
      </c>
      <c r="V59" s="1">
        <f>COUNTIFS(Table2[Sub-Sector],Table3[[#This Row],[Sub-Sector]],Table2[Sharpe Ratio],"&gt;=0.10")/Table3[[#This Row],[Count]]</f>
        <v>0.42857142857142855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431.5</v>
      </c>
      <c r="X59">
        <f>_xlfn.RANK.AVG(Table3[[#This Row],[Score]],Table3[Score],1)</f>
        <v>64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9">
        <f>_xlfn.RANK.AVG(Table3[[#This Row],[Score 2 ]],Table3[[Score 2 ]],1)</f>
        <v>58.5</v>
      </c>
    </row>
    <row r="60" spans="1:26" x14ac:dyDescent="0.3">
      <c r="A60" t="s">
        <v>238</v>
      </c>
      <c r="B60">
        <f>COUNTIFS(Table2[Sub-Sector],Table3[[#This Row],[Sub-Sector]])</f>
        <v>5</v>
      </c>
      <c r="C60" s="1">
        <f>COUNTIFS(Table2[Sub-Sector],Table3[[#This Row],[Sub-Sector]],Table2[Uptrend],"Uptrend")/Table3[[#This Row],[Count]]</f>
        <v>0.8</v>
      </c>
      <c r="D60" s="1">
        <f>COUNTIFS(Table2[Sub-Sector],Table3[[#This Row],[Sub-Sector]],Table2[1W Return vs Nifty],"&gt;=5")/Table3[[#This Row],[Count]]</f>
        <v>0.2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0.6</v>
      </c>
      <c r="G60" s="1">
        <f>COUNTIFS(Table2[Sub-Sector],Table3[[#This Row],[Sub-Sector]],Table2[1Y Return vs Nifty],"&gt;=10")/Table3[[#This Row],[Count]]</f>
        <v>0.6</v>
      </c>
      <c r="H60" s="1">
        <f>COUNTIFS(Table2[Sub-Sector],Table3[[#This Row],[Sub-Sector]],Table2[RSI Exponential â€“ 14D],"&gt;=50")/Table3[[#This Row],[Count]]</f>
        <v>0.4</v>
      </c>
      <c r="I60" s="1">
        <f>COUNTIFS(Table2[Sub-Sector],Table3[[#This Row],[Sub-Sector]],Table2[Relative Volume],"&gt;=1")/Table3[[#This Row],[Count]]</f>
        <v>0.2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0.4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0.4</v>
      </c>
      <c r="O60" s="1">
        <f>COUNTIFS(Table2[Sub-Sector],Table3[[#This Row],[Sub-Sector]],Table2[% Away From Current Month High],"&lt;=0.05")/Table3[[#This Row],[Count]]</f>
        <v>0.6</v>
      </c>
      <c r="P60" s="1">
        <f>COUNTIFS(Table2[Sub-Sector],Table3[[#This Row],[Sub-Sector]],Table2[% Away From 52W High],"&lt;=10")/Table3[[#This Row],[Count]]</f>
        <v>0.8</v>
      </c>
      <c r="Q60" s="1">
        <f>COUNTIFS(Table2[Sub-Sector],Table3[[#This Row],[Sub-Sector]],Table2[% Away From 52W Low],"&gt;=10")/Table3[[#This Row],[Count]]</f>
        <v>0.8</v>
      </c>
      <c r="R60" s="1">
        <f>COUNTIFS(Table2[Sub-Sector],Table3[[#This Row],[Sub-Sector]],Table2[% Price above 20 EMA],"&gt;=0")/Table3[[#This Row],[Count]]</f>
        <v>0.4</v>
      </c>
      <c r="S60" s="1">
        <f>COUNTIFS(Table2[Sub-Sector],Table3[[#This Row],[Sub-Sector]],Table2[% Price above 50 EMA],"&gt;=0")/Table3[[#This Row],[Count]]</f>
        <v>0.8</v>
      </c>
      <c r="T60" s="1">
        <f>COUNTIFS(Table2[Sub-Sector],Table3[[#This Row],[Sub-Sector]],Table2[% Price above 200 EMA],"&gt;=0")/Table3[[#This Row],[Count]]</f>
        <v>0.8</v>
      </c>
      <c r="U60" s="1">
        <f>COUNTIFS(Table2[Sub-Sector],Table3[[#This Row],[Sub-Sector]],Table2[Rate of Change - Zone],"Positive")/Table3[[#This Row],[Count]]</f>
        <v>0.2</v>
      </c>
      <c r="V60" s="1">
        <f>COUNTIFS(Table2[Sub-Sector],Table3[[#This Row],[Sub-Sector]],Table2[Sharpe Ratio],"&gt;=0.10")/Table3[[#This Row],[Count]]</f>
        <v>0.2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60">
        <f>_xlfn.RANK.AVG(Table3[[#This Row],[Score]],Table3[Score],1)</f>
        <v>43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60">
        <f>_xlfn.RANK.AVG(Table3[[#This Row],[Score 2 ]],Table3[[Score 2 ]],1)</f>
        <v>58.5</v>
      </c>
    </row>
    <row r="61" spans="1:26" x14ac:dyDescent="0.3">
      <c r="A61" t="s">
        <v>149</v>
      </c>
      <c r="B61">
        <f>COUNTIFS(Table2[Sub-Sector],Table3[[#This Row],[Sub-Sector]])</f>
        <v>1</v>
      </c>
      <c r="C61" s="1">
        <f>COUNTIFS(Table2[Sub-Sector],Table3[[#This Row],[Sub-Sector]],Table2[Uptrend],"Uptrend")/Table3[[#This Row],[Count]]</f>
        <v>0</v>
      </c>
      <c r="D61" s="1">
        <f>COUNTIFS(Table2[Sub-Sector],Table3[[#This Row],[Sub-Sector]],Table2[1W Return vs Nifty],"&gt;=5")/Table3[[#This Row],[Count]]</f>
        <v>0</v>
      </c>
      <c r="E61" s="1">
        <f>COUNTIFS(Table2[Sub-Sector],Table3[[#This Row],[Sub-Sector]],Table2[1M Return vs Nifty],"&gt;=5")/Table3[[#This Row],[Count]]</f>
        <v>0</v>
      </c>
      <c r="F61" s="1">
        <f>COUNTIFS(Table2[Sub-Sector],Table3[[#This Row],[Sub-Sector]],Table2[6M Return vs Nifty],"&gt;=10")/Table3[[#This Row],[Count]]</f>
        <v>0</v>
      </c>
      <c r="G61" s="1">
        <f>COUNTIFS(Table2[Sub-Sector],Table3[[#This Row],[Sub-Sector]],Table2[1Y Return vs Nifty],"&gt;=10")/Table3[[#This Row],[Count]]</f>
        <v>1</v>
      </c>
      <c r="H61" s="1">
        <f>COUNTIFS(Table2[Sub-Sector],Table3[[#This Row],[Sub-Sector]],Table2[RSI Exponential â€“ 14D],"&gt;=50")/Table3[[#This Row],[Count]]</f>
        <v>0</v>
      </c>
      <c r="I61" s="1">
        <f>COUNTIFS(Table2[Sub-Sector],Table3[[#This Row],[Sub-Sector]],Table2[Relative Volume],"&gt;=1")/Table3[[#This Row],[Count]]</f>
        <v>1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1</v>
      </c>
      <c r="M61" s="1">
        <f>COUNTIFS(Table2[Sub-Sector],Table3[[#This Row],[Sub-Sector]],Table2[% Away From Current Week High],"&lt;=0.05")/Table3[[#This Row],[Count]]</f>
        <v>1</v>
      </c>
      <c r="N61" s="1">
        <f>COUNTIFS(Table2[Sub-Sector],Table3[[#This Row],[Sub-Sector]],Table2[% Away From Current Month Low],"&gt;=0.05")/Table3[[#This Row],[Count]]</f>
        <v>1</v>
      </c>
      <c r="O61" s="1">
        <f>COUNTIFS(Table2[Sub-Sector],Table3[[#This Row],[Sub-Sector]],Table2[% Away From Current Month High],"&lt;=0.05")/Table3[[#This Row],[Count]]</f>
        <v>1</v>
      </c>
      <c r="P61" s="1">
        <f>COUNTIFS(Table2[Sub-Sector],Table3[[#This Row],[Sub-Sector]],Table2[% Away From 52W High],"&lt;=10")/Table3[[#This Row],[Count]]</f>
        <v>0</v>
      </c>
      <c r="Q61" s="1">
        <f>COUNTIFS(Table2[Sub-Sector],Table3[[#This Row],[Sub-Sector]],Table2[% Away From 52W Low],"&gt;=10")/Table3[[#This Row],[Count]]</f>
        <v>1</v>
      </c>
      <c r="R61" s="1">
        <f>COUNTIFS(Table2[Sub-Sector],Table3[[#This Row],[Sub-Sector]],Table2[% Price above 20 EMA],"&gt;=0")/Table3[[#This Row],[Count]]</f>
        <v>0</v>
      </c>
      <c r="S61" s="1">
        <f>COUNTIFS(Table2[Sub-Sector],Table3[[#This Row],[Sub-Sector]],Table2[% Price above 50 EMA],"&gt;=0")/Table3[[#This Row],[Count]]</f>
        <v>0</v>
      </c>
      <c r="T61" s="1">
        <f>COUNTIFS(Table2[Sub-Sector],Table3[[#This Row],[Sub-Sector]],Table2[% Price above 200 EMA],"&gt;=0")/Table3[[#This Row],[Count]]</f>
        <v>1</v>
      </c>
      <c r="U61" s="1">
        <f>COUNTIFS(Table2[Sub-Sector],Table3[[#This Row],[Sub-Sector]],Table2[Rate of Change - Zone],"Positive")/Table3[[#This Row],[Count]]</f>
        <v>0</v>
      </c>
      <c r="V61" s="1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61">
        <f>_xlfn.RANK.AVG(Table3[[#This Row],[Score]],Table3[Score],1)</f>
        <v>82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61">
        <f>_xlfn.RANK.AVG(Table3[[#This Row],[Score 2 ]],Table3[[Score 2 ]],1)</f>
        <v>60</v>
      </c>
    </row>
    <row r="62" spans="1:26" x14ac:dyDescent="0.3">
      <c r="A62" t="s">
        <v>179</v>
      </c>
      <c r="B62">
        <f>COUNTIFS(Table2[Sub-Sector],Table3[[#This Row],[Sub-Sector]])</f>
        <v>6</v>
      </c>
      <c r="C62" s="1">
        <f>COUNTIFS(Table2[Sub-Sector],Table3[[#This Row],[Sub-Sector]],Table2[Uptrend],"Uptrend")/Table3[[#This Row],[Count]]</f>
        <v>0.66666666666666663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0.16666666666666666</v>
      </c>
      <c r="G62" s="1">
        <f>COUNTIFS(Table2[Sub-Sector],Table3[[#This Row],[Sub-Sector]],Table2[1Y Return vs Nifty],"&gt;=10")/Table3[[#This Row],[Count]]</f>
        <v>0.66666666666666663</v>
      </c>
      <c r="H62" s="1">
        <f>COUNTIFS(Table2[Sub-Sector],Table3[[#This Row],[Sub-Sector]],Table2[RSI Exponential â€“ 14D],"&gt;=50")/Table3[[#This Row],[Count]]</f>
        <v>0.16666666666666666</v>
      </c>
      <c r="I62" s="1">
        <f>COUNTIFS(Table2[Sub-Sector],Table3[[#This Row],[Sub-Sector]],Table2[Relative Volume],"&gt;=1")/Table3[[#This Row],[Count]]</f>
        <v>0.33333333333333331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0.33333333333333331</v>
      </c>
      <c r="P62" s="1">
        <f>COUNTIFS(Table2[Sub-Sector],Table3[[#This Row],[Sub-Sector]],Table2[% Away From 52W High],"&lt;=10")/Table3[[#This Row],[Count]]</f>
        <v>0.5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0.16666666666666666</v>
      </c>
      <c r="S62" s="1">
        <f>COUNTIFS(Table2[Sub-Sector],Table3[[#This Row],[Sub-Sector]],Table2[% Price above 50 EMA],"&gt;=0")/Table3[[#This Row],[Count]]</f>
        <v>0.66666666666666663</v>
      </c>
      <c r="T62" s="1">
        <f>COUNTIFS(Table2[Sub-Sector],Table3[[#This Row],[Sub-Sector]],Table2[% Price above 200 EMA],"&gt;=0")/Table3[[#This Row],[Count]]</f>
        <v>0.83333333333333337</v>
      </c>
      <c r="U62" s="1">
        <f>COUNTIFS(Table2[Sub-Sector],Table3[[#This Row],[Sub-Sector]],Table2[Rate of Change - Zone],"Positive")/Table3[[#This Row],[Count]]</f>
        <v>0.33333333333333331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448.5</v>
      </c>
      <c r="X62">
        <f>_xlfn.RANK.AVG(Table3[[#This Row],[Score]],Table3[Score],1)</f>
        <v>68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</v>
      </c>
      <c r="Z62">
        <f>_xlfn.RANK.AVG(Table3[[#This Row],[Score 2 ]],Table3[[Score 2 ]],1)</f>
        <v>61</v>
      </c>
    </row>
    <row r="63" spans="1:26" x14ac:dyDescent="0.3">
      <c r="A63" t="s">
        <v>398</v>
      </c>
      <c r="B63">
        <f>COUNTIFS(Table2[Sub-Sector],Table3[[#This Row],[Sub-Sector]])</f>
        <v>14</v>
      </c>
      <c r="C63" s="1">
        <f>COUNTIFS(Table2[Sub-Sector],Table3[[#This Row],[Sub-Sector]],Table2[Uptrend],"Uptrend")/Table3[[#This Row],[Count]]</f>
        <v>0.35714285714285715</v>
      </c>
      <c r="D63" s="1">
        <f>COUNTIFS(Table2[Sub-Sector],Table3[[#This Row],[Sub-Sector]],Table2[1W Return vs Nifty],"&gt;=5")/Table3[[#This Row],[Count]]</f>
        <v>0</v>
      </c>
      <c r="E63" s="1">
        <f>COUNTIFS(Table2[Sub-Sector],Table3[[#This Row],[Sub-Sector]],Table2[1M Return vs Nifty],"&gt;=5")/Table3[[#This Row],[Count]]</f>
        <v>0</v>
      </c>
      <c r="F63" s="1">
        <f>COUNTIFS(Table2[Sub-Sector],Table3[[#This Row],[Sub-Sector]],Table2[6M Return vs Nifty],"&gt;=10")/Table3[[#This Row],[Count]]</f>
        <v>0.6428571428571429</v>
      </c>
      <c r="G63" s="1">
        <f>COUNTIFS(Table2[Sub-Sector],Table3[[#This Row],[Sub-Sector]],Table2[1Y Return vs Nifty],"&gt;=10")/Table3[[#This Row],[Count]]</f>
        <v>0.6428571428571429</v>
      </c>
      <c r="H63" s="1">
        <f>COUNTIFS(Table2[Sub-Sector],Table3[[#This Row],[Sub-Sector]],Table2[RSI Exponential â€“ 14D],"&gt;=50")/Table3[[#This Row],[Count]]</f>
        <v>0.21428571428571427</v>
      </c>
      <c r="I63" s="1">
        <f>COUNTIFS(Table2[Sub-Sector],Table3[[#This Row],[Sub-Sector]],Table2[Relative Volume],"&gt;=1")/Table3[[#This Row],[Count]]</f>
        <v>0.14285714285714285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0.5</v>
      </c>
      <c r="M63" s="1">
        <f>COUNTIFS(Table2[Sub-Sector],Table3[[#This Row],[Sub-Sector]],Table2[% Away From Current Week High],"&lt;=0.05")/Table3[[#This Row],[Count]]</f>
        <v>0.9285714285714286</v>
      </c>
      <c r="N63" s="1">
        <f>COUNTIFS(Table2[Sub-Sector],Table3[[#This Row],[Sub-Sector]],Table2[% Away From Current Month Low],"&gt;=0.05")/Table3[[#This Row],[Count]]</f>
        <v>0.5714285714285714</v>
      </c>
      <c r="O63" s="1">
        <f>COUNTIFS(Table2[Sub-Sector],Table3[[#This Row],[Sub-Sector]],Table2[% Away From Current Month High],"&lt;=0.05")/Table3[[#This Row],[Count]]</f>
        <v>0.21428571428571427</v>
      </c>
      <c r="P63" s="1">
        <f>COUNTIFS(Table2[Sub-Sector],Table3[[#This Row],[Sub-Sector]],Table2[% Away From 52W High],"&lt;=10")/Table3[[#This Row],[Count]]</f>
        <v>0.35714285714285715</v>
      </c>
      <c r="Q63" s="1">
        <f>COUNTIFS(Table2[Sub-Sector],Table3[[#This Row],[Sub-Sector]],Table2[% Away From 52W Low],"&gt;=10")/Table3[[#This Row],[Count]]</f>
        <v>0.8571428571428571</v>
      </c>
      <c r="R63" s="1">
        <f>COUNTIFS(Table2[Sub-Sector],Table3[[#This Row],[Sub-Sector]],Table2[% Price above 20 EMA],"&gt;=0")/Table3[[#This Row],[Count]]</f>
        <v>0.21428571428571427</v>
      </c>
      <c r="S63" s="1">
        <f>COUNTIFS(Table2[Sub-Sector],Table3[[#This Row],[Sub-Sector]],Table2[% Price above 50 EMA],"&gt;=0")/Table3[[#This Row],[Count]]</f>
        <v>0.21428571428571427</v>
      </c>
      <c r="T63" s="1">
        <f>COUNTIFS(Table2[Sub-Sector],Table3[[#This Row],[Sub-Sector]],Table2[% Price above 200 EMA],"&gt;=0")/Table3[[#This Row],[Count]]</f>
        <v>0.7857142857142857</v>
      </c>
      <c r="U63" s="1">
        <f>COUNTIFS(Table2[Sub-Sector],Table3[[#This Row],[Sub-Sector]],Table2[Rate of Change - Zone],"Positive")/Table3[[#This Row],[Count]]</f>
        <v>0.14285714285714285</v>
      </c>
      <c r="V63" s="1">
        <f>COUNTIFS(Table2[Sub-Sector],Table3[[#This Row],[Sub-Sector]],Table2[Sharpe Ratio],"&gt;=0.10")/Table3[[#This Row],[Count]]</f>
        <v>7.1428571428571425E-2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485.5</v>
      </c>
      <c r="X63">
        <f>_xlfn.RANK.AVG(Table3[[#This Row],[Score]],Table3[Score],1)</f>
        <v>73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63">
        <f>_xlfn.RANK.AVG(Table3[[#This Row],[Score 2 ]],Table3[[Score 2 ]],1)</f>
        <v>62</v>
      </c>
    </row>
    <row r="64" spans="1:26" x14ac:dyDescent="0.3">
      <c r="A64" t="s">
        <v>167</v>
      </c>
      <c r="B64">
        <f>COUNTIFS(Table2[Sub-Sector],Table3[[#This Row],[Sub-Sector]])</f>
        <v>4</v>
      </c>
      <c r="C64" s="1">
        <f>COUNTIFS(Table2[Sub-Sector],Table3[[#This Row],[Sub-Sector]],Table2[Uptrend],"Uptrend")/Table3[[#This Row],[Count]]</f>
        <v>0.5</v>
      </c>
      <c r="D64" s="1">
        <f>COUNTIFS(Table2[Sub-Sector],Table3[[#This Row],[Sub-Sector]],Table2[1W Return vs Nifty],"&gt;=5")/Table3[[#This Row],[Count]]</f>
        <v>0.25</v>
      </c>
      <c r="E64" s="1">
        <f>COUNTIFS(Table2[Sub-Sector],Table3[[#This Row],[Sub-Sector]],Table2[1M Return vs Nifty],"&gt;=5")/Table3[[#This Row],[Count]]</f>
        <v>0.25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0.5</v>
      </c>
      <c r="H64" s="1">
        <f>COUNTIFS(Table2[Sub-Sector],Table3[[#This Row],[Sub-Sector]],Table2[RSI Exponential â€“ 14D],"&gt;=50")/Table3[[#This Row],[Count]]</f>
        <v>0.5</v>
      </c>
      <c r="I64" s="1">
        <f>COUNTIFS(Table2[Sub-Sector],Table3[[#This Row],[Sub-Sector]],Table2[Relative Volume],"&gt;=1")/Table3[[#This Row],[Count]]</f>
        <v>0.25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0.5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0.5</v>
      </c>
      <c r="O64" s="1">
        <f>COUNTIFS(Table2[Sub-Sector],Table3[[#This Row],[Sub-Sector]],Table2[% Away From Current Month High],"&lt;=0.05")/Table3[[#This Row],[Count]]</f>
        <v>0.75</v>
      </c>
      <c r="P64" s="1">
        <f>COUNTIFS(Table2[Sub-Sector],Table3[[#This Row],[Sub-Sector]],Table2[% Away From 52W High],"&lt;=10")/Table3[[#This Row],[Count]]</f>
        <v>0.5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0.25</v>
      </c>
      <c r="S64" s="1">
        <f>COUNTIFS(Table2[Sub-Sector],Table3[[#This Row],[Sub-Sector]],Table2[% Price above 50 EMA],"&gt;=0")/Table3[[#This Row],[Count]]</f>
        <v>0.5</v>
      </c>
      <c r="T64" s="1">
        <f>COUNTIFS(Table2[Sub-Sector],Table3[[#This Row],[Sub-Sector]],Table2[% Price above 200 EMA],"&gt;=0")/Table3[[#This Row],[Count]]</f>
        <v>0.75</v>
      </c>
      <c r="U64" s="1">
        <f>COUNTIFS(Table2[Sub-Sector],Table3[[#This Row],[Sub-Sector]],Table2[Rate of Change - Zone],"Positive")/Table3[[#This Row],[Count]]</f>
        <v>0.25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355.5</v>
      </c>
      <c r="X64">
        <f>_xlfn.RANK.AVG(Table3[[#This Row],[Score]],Table3[Score],1)</f>
        <v>40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64">
        <f>_xlfn.RANK.AVG(Table3[[#This Row],[Score 2 ]],Table3[[Score 2 ]],1)</f>
        <v>63</v>
      </c>
    </row>
    <row r="65" spans="1:26" x14ac:dyDescent="0.3">
      <c r="A65" t="s">
        <v>1603</v>
      </c>
      <c r="B65">
        <f>COUNTIFS(Table2[Sub-Sector],Table3[[#This Row],[Sub-Sector]])</f>
        <v>2</v>
      </c>
      <c r="C65" s="1">
        <f>COUNTIFS(Table2[Sub-Sector],Table3[[#This Row],[Sub-Sector]],Table2[Uptrend],"Uptrend")/Table3[[#This Row],[Count]]</f>
        <v>0.5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0.5</v>
      </c>
      <c r="G65" s="1">
        <f>COUNTIFS(Table2[Sub-Sector],Table3[[#This Row],[Sub-Sector]],Table2[1Y Return vs Nifty],"&gt;=10")/Table3[[#This Row],[Count]]</f>
        <v>0.5</v>
      </c>
      <c r="H65" s="1">
        <f>COUNTIFS(Table2[Sub-Sector],Table3[[#This Row],[Sub-Sector]],Table2[RSI Exponential â€“ 14D],"&gt;=50")/Table3[[#This Row],[Count]]</f>
        <v>0.5</v>
      </c>
      <c r="I65" s="1">
        <f>COUNTIFS(Table2[Sub-Sector],Table3[[#This Row],[Sub-Sector]],Table2[Relative Volume],"&gt;=1")/Table3[[#This Row],[Count]]</f>
        <v>0</v>
      </c>
      <c r="J65" s="1">
        <f>COUNTIFS(Table2[Sub-Sector],Table3[[#This Row],[Sub-Sector]],Table2[% Away From Day Low],"&gt;=0.05")/Table3[[#This Row],[Count]]</f>
        <v>0.5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0.5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0.5</v>
      </c>
      <c r="O65" s="1">
        <f>COUNTIFS(Table2[Sub-Sector],Table3[[#This Row],[Sub-Sector]],Table2[% Away From Current Month High],"&lt;=0.05")/Table3[[#This Row],[Count]]</f>
        <v>0.5</v>
      </c>
      <c r="P65" s="1">
        <f>COUNTIFS(Table2[Sub-Sector],Table3[[#This Row],[Sub-Sector]],Table2[% Away From 52W High],"&lt;=10")/Table3[[#This Row],[Count]]</f>
        <v>0.5</v>
      </c>
      <c r="Q65" s="1">
        <f>COUNTIFS(Table2[Sub-Sector],Table3[[#This Row],[Sub-Sector]],Table2[% Away From 52W Low],"&gt;=10")/Table3[[#This Row],[Count]]</f>
        <v>1</v>
      </c>
      <c r="R65" s="1">
        <f>COUNTIFS(Table2[Sub-Sector],Table3[[#This Row],[Sub-Sector]],Table2[% Price above 20 EMA],"&gt;=0")/Table3[[#This Row],[Count]]</f>
        <v>0.5</v>
      </c>
      <c r="S65" s="1">
        <f>COUNTIFS(Table2[Sub-Sector],Table3[[#This Row],[Sub-Sector]],Table2[% Price above 50 EMA],"&gt;=0")/Table3[[#This Row],[Count]]</f>
        <v>0.5</v>
      </c>
      <c r="T65" s="1">
        <f>COUNTIFS(Table2[Sub-Sector],Table3[[#This Row],[Sub-Sector]],Table2[% Price above 200 EMA],"&gt;=0")/Table3[[#This Row],[Count]]</f>
        <v>0.5</v>
      </c>
      <c r="U65" s="1">
        <f>COUNTIFS(Table2[Sub-Sector],Table3[[#This Row],[Sub-Sector]],Table2[Rate of Change - Zone],"Positive")/Table3[[#This Row],[Count]]</f>
        <v>0.5</v>
      </c>
      <c r="V65" s="1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475.5</v>
      </c>
      <c r="X65">
        <f>_xlfn.RANK.AVG(Table3[[#This Row],[Score]],Table3[Score],1)</f>
        <v>70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5">
        <f>_xlfn.RANK.AVG(Table3[[#This Row],[Score 2 ]],Table3[[Score 2 ]],1)</f>
        <v>64</v>
      </c>
    </row>
    <row r="66" spans="1:26" x14ac:dyDescent="0.3">
      <c r="A66" t="s">
        <v>280</v>
      </c>
      <c r="B66">
        <f>COUNTIFS(Table2[Sub-Sector],Table3[[#This Row],[Sub-Sector]])</f>
        <v>12</v>
      </c>
      <c r="C66" s="1">
        <f>COUNTIFS(Table2[Sub-Sector],Table3[[#This Row],[Sub-Sector]],Table2[Uptrend],"Uptrend")/Table3[[#This Row],[Count]]</f>
        <v>0.5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0.16666666666666666</v>
      </c>
      <c r="F66" s="1">
        <f>COUNTIFS(Table2[Sub-Sector],Table3[[#This Row],[Sub-Sector]],Table2[6M Return vs Nifty],"&gt;=10")/Table3[[#This Row],[Count]]</f>
        <v>0.33333333333333331</v>
      </c>
      <c r="G66" s="1">
        <f>COUNTIFS(Table2[Sub-Sector],Table3[[#This Row],[Sub-Sector]],Table2[1Y Return vs Nifty],"&gt;=10")/Table3[[#This Row],[Count]]</f>
        <v>0.41666666666666669</v>
      </c>
      <c r="H66" s="1">
        <f>COUNTIFS(Table2[Sub-Sector],Table3[[#This Row],[Sub-Sector]],Table2[RSI Exponential â€“ 14D],"&gt;=50")/Table3[[#This Row],[Count]]</f>
        <v>0.66666666666666663</v>
      </c>
      <c r="I66" s="1">
        <f>COUNTIFS(Table2[Sub-Sector],Table3[[#This Row],[Sub-Sector]],Table2[Relative Volume],"&gt;=1")/Table3[[#This Row],[Count]]</f>
        <v>0.25</v>
      </c>
      <c r="J66" s="1">
        <f>COUNTIFS(Table2[Sub-Sector],Table3[[#This Row],[Sub-Sector]],Table2[% Away From Day Low],"&gt;=0.05")/Table3[[#This Row],[Count]]</f>
        <v>8.3333333333333329E-2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0.41666666666666669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0.41666666666666669</v>
      </c>
      <c r="O66" s="1">
        <f>COUNTIFS(Table2[Sub-Sector],Table3[[#This Row],[Sub-Sector]],Table2[% Away From Current Month High],"&lt;=0.05")/Table3[[#This Row],[Count]]</f>
        <v>0.83333333333333337</v>
      </c>
      <c r="P66" s="1">
        <f>COUNTIFS(Table2[Sub-Sector],Table3[[#This Row],[Sub-Sector]],Table2[% Away From 52W High],"&lt;=10")/Table3[[#This Row],[Count]]</f>
        <v>0.33333333333333331</v>
      </c>
      <c r="Q66" s="1">
        <f>COUNTIFS(Table2[Sub-Sector],Table3[[#This Row],[Sub-Sector]],Table2[% Away From 52W Low],"&gt;=10")/Table3[[#This Row],[Count]]</f>
        <v>0.91666666666666663</v>
      </c>
      <c r="R66" s="1">
        <f>COUNTIFS(Table2[Sub-Sector],Table3[[#This Row],[Sub-Sector]],Table2[% Price above 20 EMA],"&gt;=0")/Table3[[#This Row],[Count]]</f>
        <v>0.58333333333333337</v>
      </c>
      <c r="S66" s="1">
        <f>COUNTIFS(Table2[Sub-Sector],Table3[[#This Row],[Sub-Sector]],Table2[% Price above 50 EMA],"&gt;=0")/Table3[[#This Row],[Count]]</f>
        <v>0.58333333333333337</v>
      </c>
      <c r="T66" s="1">
        <f>COUNTIFS(Table2[Sub-Sector],Table3[[#This Row],[Sub-Sector]],Table2[% Price above 200 EMA],"&gt;=0")/Table3[[#This Row],[Count]]</f>
        <v>0.75</v>
      </c>
      <c r="U66" s="1">
        <f>COUNTIFS(Table2[Sub-Sector],Table3[[#This Row],[Sub-Sector]],Table2[Rate of Change - Zone],"Positive")/Table3[[#This Row],[Count]]</f>
        <v>0.5</v>
      </c>
      <c r="V66" s="1">
        <f>COUNTIFS(Table2[Sub-Sector],Table3[[#This Row],[Sub-Sector]],Table2[Sharpe Ratio],"&gt;=0.10")/Table3[[#This Row],[Count]]</f>
        <v>0.25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</v>
      </c>
      <c r="X66">
        <f>_xlfn.RANK.AVG(Table3[[#This Row],[Score]],Table3[Score],1)</f>
        <v>65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6">
        <f>_xlfn.RANK.AVG(Table3[[#This Row],[Score 2 ]],Table3[[Score 2 ]],1)</f>
        <v>65</v>
      </c>
    </row>
    <row r="67" spans="1:26" x14ac:dyDescent="0.3">
      <c r="A67" t="s">
        <v>89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0.33333333333333331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0.33333333333333331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</v>
      </c>
      <c r="I67" s="1">
        <f>COUNTIFS(Table2[Sub-Sector],Table3[[#This Row],[Sub-Sector]],Table2[Relative Volume],"&gt;=1")/Table3[[#This Row],[Count]]</f>
        <v>0.33333333333333331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0.66666666666666663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0.66666666666666663</v>
      </c>
      <c r="O67" s="1">
        <f>COUNTIFS(Table2[Sub-Sector],Table3[[#This Row],[Sub-Sector]],Table2[% Away From Current Month High],"&lt;=0.05")/Table3[[#This Row],[Count]]</f>
        <v>0.66666666666666663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67">
        <f>_xlfn.RANK.AVG(Table3[[#This Row],[Score]],Table3[Score],1)</f>
        <v>74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7">
        <f>_xlfn.RANK.AVG(Table3[[#This Row],[Score 2 ]],Table3[[Score 2 ]],1)</f>
        <v>66</v>
      </c>
    </row>
    <row r="68" spans="1:26" x14ac:dyDescent="0.3">
      <c r="A68" t="s">
        <v>18</v>
      </c>
      <c r="B68">
        <f>COUNTIFS(Table2[Sub-Sector],Table3[[#This Row],[Sub-Sector]])</f>
        <v>6</v>
      </c>
      <c r="C68" s="1">
        <f>COUNTIFS(Table2[Sub-Sector],Table3[[#This Row],[Sub-Sector]],Table2[Uptrend],"Uptrend")/Table3[[#This Row],[Count]]</f>
        <v>0.33333333333333331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0.16666666666666666</v>
      </c>
      <c r="G68" s="1">
        <f>COUNTIFS(Table2[Sub-Sector],Table3[[#This Row],[Sub-Sector]],Table2[1Y Return vs Nifty],"&gt;=10")/Table3[[#This Row],[Count]]</f>
        <v>0.83333333333333337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0.5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0.66666666666666663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0.33333333333333331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68">
        <f>_xlfn.RANK.AVG(Table3[[#This Row],[Score]],Table3[Score],1)</f>
        <v>77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8">
        <f>_xlfn.RANK.AVG(Table3[[#This Row],[Score 2 ]],Table3[[Score 2 ]],1)</f>
        <v>67</v>
      </c>
    </row>
    <row r="69" spans="1:26" x14ac:dyDescent="0.3">
      <c r="A69" t="s">
        <v>72</v>
      </c>
      <c r="B69">
        <f>COUNTIFS(Table2[Sub-Sector],Table3[[#This Row],[Sub-Sector]])</f>
        <v>3</v>
      </c>
      <c r="C69" s="1">
        <f>COUNTIFS(Table2[Sub-Sector],Table3[[#This Row],[Sub-Sector]],Table2[Uptrend],"Uptrend")/Table3[[#This Row],[Count]]</f>
        <v>0.33333333333333331</v>
      </c>
      <c r="D69" s="1">
        <f>COUNTIFS(Table2[Sub-Sector],Table3[[#This Row],[Sub-Sector]],Table2[1W Return vs Nifty],"&gt;=5")/Table3[[#This Row],[Count]]</f>
        <v>0.33333333333333331</v>
      </c>
      <c r="E69" s="1">
        <f>COUNTIFS(Table2[Sub-Sector],Table3[[#This Row],[Sub-Sector]],Table2[1M Return vs Nifty],"&gt;=5")/Table3[[#This Row],[Count]]</f>
        <v>0.33333333333333331</v>
      </c>
      <c r="F69" s="1">
        <f>COUNTIFS(Table2[Sub-Sector],Table3[[#This Row],[Sub-Sector]],Table2[6M Return vs Nifty],"&gt;=10")/Table3[[#This Row],[Count]]</f>
        <v>0</v>
      </c>
      <c r="G69" s="1">
        <f>COUNTIFS(Table2[Sub-Sector],Table3[[#This Row],[Sub-Sector]],Table2[1Y Return vs Nifty],"&gt;=10")/Table3[[#This Row],[Count]]</f>
        <v>0.66666666666666663</v>
      </c>
      <c r="H69" s="1">
        <f>COUNTIFS(Table2[Sub-Sector],Table3[[#This Row],[Sub-Sector]],Table2[RSI Exponential â€“ 14D],"&gt;=50")/Table3[[#This Row],[Count]]</f>
        <v>0.66666666666666663</v>
      </c>
      <c r="I69" s="1">
        <f>COUNTIFS(Table2[Sub-Sector],Table3[[#This Row],[Sub-Sector]],Table2[Relative Volume],"&gt;=1")/Table3[[#This Row],[Count]]</f>
        <v>0.33333333333333331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1</v>
      </c>
      <c r="M69" s="1">
        <f>COUNTIFS(Table2[Sub-Sector],Table3[[#This Row],[Sub-Sector]],Table2[% Away From Current Week High],"&lt;=0.05")/Table3[[#This Row],[Count]]</f>
        <v>0.66666666666666663</v>
      </c>
      <c r="N69" s="1">
        <f>COUNTIFS(Table2[Sub-Sector],Table3[[#This Row],[Sub-Sector]],Table2[% Away From Current Month Low],"&gt;=0.05")/Table3[[#This Row],[Count]]</f>
        <v>1</v>
      </c>
      <c r="O69" s="1">
        <f>COUNTIFS(Table2[Sub-Sector],Table3[[#This Row],[Sub-Sector]],Table2[% Away From Current Month High],"&lt;=0.05")/Table3[[#This Row],[Count]]</f>
        <v>0.33333333333333331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0.33333333333333331</v>
      </c>
      <c r="S69" s="1">
        <f>COUNTIFS(Table2[Sub-Sector],Table3[[#This Row],[Sub-Sector]],Table2[% Price above 50 EMA],"&gt;=0")/Table3[[#This Row],[Count]]</f>
        <v>0.33333333333333331</v>
      </c>
      <c r="T69" s="1">
        <f>COUNTIFS(Table2[Sub-Sector],Table3[[#This Row],[Sub-Sector]],Table2[% Price above 200 EMA],"&gt;=0")/Table3[[#This Row],[Count]]</f>
        <v>0.66666666666666663</v>
      </c>
      <c r="U69" s="1">
        <f>COUNTIFS(Table2[Sub-Sector],Table3[[#This Row],[Sub-Sector]],Table2[Rate of Change - Zone],"Positive")/Table3[[#This Row],[Count]]</f>
        <v>0.33333333333333331</v>
      </c>
      <c r="V69" s="1">
        <f>COUNTIFS(Table2[Sub-Sector],Table3[[#This Row],[Sub-Sector]],Table2[Sharpe Ratio],"&gt;=0.10")/Table3[[#This Row],[Count]]</f>
        <v>0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373.5</v>
      </c>
      <c r="X69">
        <f>_xlfn.RANK.AVG(Table3[[#This Row],[Score]],Table3[Score],1)</f>
        <v>45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250.5</v>
      </c>
      <c r="Z69">
        <f>_xlfn.RANK.AVG(Table3[[#This Row],[Score 2 ]],Table3[[Score 2 ]],1)</f>
        <v>68</v>
      </c>
    </row>
    <row r="70" spans="1:26" x14ac:dyDescent="0.3">
      <c r="A70" t="s">
        <v>532</v>
      </c>
      <c r="B70">
        <f>COUNTIFS(Table2[Sub-Sector],Table3[[#This Row],[Sub-Sector]])</f>
        <v>5</v>
      </c>
      <c r="C70" s="1">
        <f>COUNTIFS(Table2[Sub-Sector],Table3[[#This Row],[Sub-Sector]],Table2[Uptrend],"Uptrend")/Table3[[#This Row],[Count]]</f>
        <v>0.2</v>
      </c>
      <c r="D70" s="1">
        <f>COUNTIFS(Table2[Sub-Sector],Table3[[#This Row],[Sub-Sector]],Table2[1W Return vs Nifty],"&gt;=5")/Table3[[#This Row],[Count]]</f>
        <v>0.2</v>
      </c>
      <c r="E70" s="1">
        <f>COUNTIFS(Table2[Sub-Sector],Table3[[#This Row],[Sub-Sector]],Table2[1M Return vs Nifty],"&gt;=5")/Table3[[#This Row],[Count]]</f>
        <v>0.2</v>
      </c>
      <c r="F70" s="1">
        <f>COUNTIFS(Table2[Sub-Sector],Table3[[#This Row],[Sub-Sector]],Table2[6M Return vs Nifty],"&gt;=10")/Table3[[#This Row],[Count]]</f>
        <v>0.2</v>
      </c>
      <c r="G70" s="1">
        <f>COUNTIFS(Table2[Sub-Sector],Table3[[#This Row],[Sub-Sector]],Table2[1Y Return vs Nifty],"&gt;=10")/Table3[[#This Row],[Count]]</f>
        <v>0.2</v>
      </c>
      <c r="H70" s="1">
        <f>COUNTIFS(Table2[Sub-Sector],Table3[[#This Row],[Sub-Sector]],Table2[RSI Exponential â€“ 14D],"&gt;=50")/Table3[[#This Row],[Count]]</f>
        <v>0.2</v>
      </c>
      <c r="I70" s="1">
        <f>COUNTIFS(Table2[Sub-Sector],Table3[[#This Row],[Sub-Sector]],Table2[Relative Volume],"&gt;=1")/Table3[[#This Row],[Count]]</f>
        <v>0.4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0.4</v>
      </c>
      <c r="M70" s="1">
        <f>COUNTIFS(Table2[Sub-Sector],Table3[[#This Row],[Sub-Sector]],Table2[% Away From Current Week High],"&lt;=0.05")/Table3[[#This Row],[Count]]</f>
        <v>0.8</v>
      </c>
      <c r="N70" s="1">
        <f>COUNTIFS(Table2[Sub-Sector],Table3[[#This Row],[Sub-Sector]],Table2[% Away From Current Month Low],"&gt;=0.05")/Table3[[#This Row],[Count]]</f>
        <v>0.4</v>
      </c>
      <c r="O70" s="1">
        <f>COUNTIFS(Table2[Sub-Sector],Table3[[#This Row],[Sub-Sector]],Table2[% Away From Current Month High],"&lt;=0.05")/Table3[[#This Row],[Count]]</f>
        <v>0.6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0.4</v>
      </c>
      <c r="S70" s="1">
        <f>COUNTIFS(Table2[Sub-Sector],Table3[[#This Row],[Sub-Sector]],Table2[% Price above 50 EMA],"&gt;=0")/Table3[[#This Row],[Count]]</f>
        <v>0.4</v>
      </c>
      <c r="T70" s="1">
        <f>COUNTIFS(Table2[Sub-Sector],Table3[[#This Row],[Sub-Sector]],Table2[% Price above 200 EMA],"&gt;=0")/Table3[[#This Row],[Count]]</f>
        <v>0.6</v>
      </c>
      <c r="U70" s="1">
        <f>COUNTIFS(Table2[Sub-Sector],Table3[[#This Row],[Sub-Sector]],Table2[Rate of Change - Zone],"Positive")/Table3[[#This Row],[Count]]</f>
        <v>0.4</v>
      </c>
      <c r="V70" s="1">
        <f>COUNTIFS(Table2[Sub-Sector],Table3[[#This Row],[Sub-Sector]],Table2[Sharpe Ratio],"&gt;=0.10")/Table3[[#This Row],[Count]]</f>
        <v>0.4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415.5</v>
      </c>
      <c r="X70">
        <f>_xlfn.RANK.AVG(Table3[[#This Row],[Score]],Table3[Score],1)</f>
        <v>58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70">
        <f>_xlfn.RANK.AVG(Table3[[#This Row],[Score 2 ]],Table3[[Score 2 ]],1)</f>
        <v>69</v>
      </c>
    </row>
    <row r="71" spans="1:26" x14ac:dyDescent="0.3">
      <c r="A71" t="s">
        <v>452</v>
      </c>
      <c r="B71">
        <f>COUNTIFS(Table2[Sub-Sector],Table3[[#This Row],[Sub-Sector]])</f>
        <v>10</v>
      </c>
      <c r="C71" s="1">
        <f>COUNTIFS(Table2[Sub-Sector],Table3[[#This Row],[Sub-Sector]],Table2[Uptrend],"Uptrend")/Table3[[#This Row],[Count]]</f>
        <v>0.6</v>
      </c>
      <c r="D71" s="1">
        <f>COUNTIFS(Table2[Sub-Sector],Table3[[#This Row],[Sub-Sector]],Table2[1W Return vs Nifty],"&gt;=5")/Table3[[#This Row],[Count]]</f>
        <v>0.2</v>
      </c>
      <c r="E71" s="1">
        <f>COUNTIFS(Table2[Sub-Sector],Table3[[#This Row],[Sub-Sector]],Table2[1M Return vs Nifty],"&gt;=5")/Table3[[#This Row],[Count]]</f>
        <v>0.4</v>
      </c>
      <c r="F71" s="1">
        <f>COUNTIFS(Table2[Sub-Sector],Table3[[#This Row],[Sub-Sector]],Table2[6M Return vs Nifty],"&gt;=10")/Table3[[#This Row],[Count]]</f>
        <v>0.5</v>
      </c>
      <c r="G71" s="1">
        <f>COUNTIFS(Table2[Sub-Sector],Table3[[#This Row],[Sub-Sector]],Table2[1Y Return vs Nifty],"&gt;=10")/Table3[[#This Row],[Count]]</f>
        <v>0.3</v>
      </c>
      <c r="H71" s="1">
        <f>COUNTIFS(Table2[Sub-Sector],Table3[[#This Row],[Sub-Sector]],Table2[RSI Exponential â€“ 14D],"&gt;=50")/Table3[[#This Row],[Count]]</f>
        <v>0.3</v>
      </c>
      <c r="I71" s="1">
        <f>COUNTIFS(Table2[Sub-Sector],Table3[[#This Row],[Sub-Sector]],Table2[Relative Volume],"&gt;=1")/Table3[[#This Row],[Count]]</f>
        <v>0.3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0.5</v>
      </c>
      <c r="M71" s="1">
        <f>COUNTIFS(Table2[Sub-Sector],Table3[[#This Row],[Sub-Sector]],Table2[% Away From Current Week High],"&lt;=0.05")/Table3[[#This Row],[Count]]</f>
        <v>0.8</v>
      </c>
      <c r="N71" s="1">
        <f>COUNTIFS(Table2[Sub-Sector],Table3[[#This Row],[Sub-Sector]],Table2[% Away From Current Month Low],"&gt;=0.05")/Table3[[#This Row],[Count]]</f>
        <v>0.5</v>
      </c>
      <c r="O71" s="1">
        <f>COUNTIFS(Table2[Sub-Sector],Table3[[#This Row],[Sub-Sector]],Table2[% Away From Current Month High],"&lt;=0.05")/Table3[[#This Row],[Count]]</f>
        <v>0.5</v>
      </c>
      <c r="P71" s="1">
        <f>COUNTIFS(Table2[Sub-Sector],Table3[[#This Row],[Sub-Sector]],Table2[% Away From 52W High],"&lt;=10")/Table3[[#This Row],[Count]]</f>
        <v>0.2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0.3</v>
      </c>
      <c r="S71" s="1">
        <f>COUNTIFS(Table2[Sub-Sector],Table3[[#This Row],[Sub-Sector]],Table2[% Price above 50 EMA],"&gt;=0")/Table3[[#This Row],[Count]]</f>
        <v>0.5</v>
      </c>
      <c r="T71" s="1">
        <f>COUNTIFS(Table2[Sub-Sector],Table3[[#This Row],[Sub-Sector]],Table2[% Price above 200 EMA],"&gt;=0")/Table3[[#This Row],[Count]]</f>
        <v>0.9</v>
      </c>
      <c r="U71" s="1">
        <f>COUNTIFS(Table2[Sub-Sector],Table3[[#This Row],[Sub-Sector]],Table2[Rate of Change - Zone],"Positive")/Table3[[#This Row],[Count]]</f>
        <v>0.2</v>
      </c>
      <c r="V71" s="1">
        <f>COUNTIFS(Table2[Sub-Sector],Table3[[#This Row],[Sub-Sector]],Table2[Sharpe Ratio],"&gt;=0.10")/Table3[[#This Row],[Count]]</f>
        <v>0.4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71">
        <f>_xlfn.RANK.AVG(Table3[[#This Row],[Score]],Table3[Score],1)</f>
        <v>39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71">
        <f>_xlfn.RANK.AVG(Table3[[#This Row],[Score 2 ]],Table3[[Score 2 ]],1)</f>
        <v>70</v>
      </c>
    </row>
    <row r="72" spans="1:26" x14ac:dyDescent="0.3">
      <c r="A72" t="s">
        <v>202</v>
      </c>
      <c r="B72">
        <f>COUNTIFS(Table2[Sub-Sector],Table3[[#This Row],[Sub-Sector]])</f>
        <v>2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0.5</v>
      </c>
      <c r="G72" s="1">
        <f>COUNTIFS(Table2[Sub-Sector],Table3[[#This Row],[Sub-Sector]],Table2[1Y Return vs Nifty],"&gt;=10")/Table3[[#This Row],[Count]]</f>
        <v>0</v>
      </c>
      <c r="H72" s="1">
        <f>COUNTIFS(Table2[Sub-Sector],Table3[[#This Row],[Sub-Sector]],Table2[RSI Exponential â€“ 14D],"&gt;=50")/Table3[[#This Row],[Count]]</f>
        <v>0</v>
      </c>
      <c r="I72" s="1">
        <f>COUNTIFS(Table2[Sub-Sector],Table3[[#This Row],[Sub-Sector]],Table2[Relative Volume],"&gt;=1")/Table3[[#This Row],[Count]]</f>
        <v>1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0.5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0.5</v>
      </c>
      <c r="O72" s="1">
        <f>COUNTIFS(Table2[Sub-Sector],Table3[[#This Row],[Sub-Sector]],Table2[% Away From Current Month High],"&lt;=0.05")/Table3[[#This Row],[Count]]</f>
        <v>0</v>
      </c>
      <c r="P72" s="1">
        <f>COUNTIFS(Table2[Sub-Sector],Table3[[#This Row],[Sub-Sector]],Table2[% Away From 52W High],"&lt;=10")/Table3[[#This Row],[Count]]</f>
        <v>0.5</v>
      </c>
      <c r="Q72" s="1">
        <f>COUNTIFS(Table2[Sub-Sector],Table3[[#This Row],[Sub-Sector]],Table2[% Away From 52W Low],"&gt;=10")/Table3[[#This Row],[Count]]</f>
        <v>1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72">
        <f>_xlfn.RANK.AVG(Table3[[#This Row],[Score]],Table3[Score],1)</f>
        <v>92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</v>
      </c>
      <c r="Z72">
        <f>_xlfn.RANK.AVG(Table3[[#This Row],[Score 2 ]],Table3[[Score 2 ]],1)</f>
        <v>71</v>
      </c>
    </row>
    <row r="73" spans="1:26" x14ac:dyDescent="0.3">
      <c r="A73" t="s">
        <v>1048</v>
      </c>
      <c r="B73">
        <f>COUNTIFS(Table2[Sub-Sector],Table3[[#This Row],[Sub-Sector]])</f>
        <v>2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0.5</v>
      </c>
      <c r="G73" s="1">
        <f>COUNTIFS(Table2[Sub-Sector],Table3[[#This Row],[Sub-Sector]],Table2[1Y Return vs Nifty],"&gt;=10")/Table3[[#This Row],[Count]]</f>
        <v>1</v>
      </c>
      <c r="H73" s="1">
        <f>COUNTIFS(Table2[Sub-Sector],Table3[[#This Row],[Sub-Sector]],Table2[RSI Exponential â€“ 14D],"&gt;=50")/Table3[[#This Row],[Count]]</f>
        <v>0.5</v>
      </c>
      <c r="I73" s="1">
        <f>COUNTIFS(Table2[Sub-Sector],Table3[[#This Row],[Sub-Sector]],Table2[Relative Volume],"&gt;=1")/Table3[[#This Row],[Count]]</f>
        <v>0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1</v>
      </c>
      <c r="M73" s="1">
        <f>COUNTIFS(Table2[Sub-Sector],Table3[[#This Row],[Sub-Sector]],Table2[% Away From Current Week High],"&lt;=0.05")/Table3[[#This Row],[Count]]</f>
        <v>0.5</v>
      </c>
      <c r="N73" s="1">
        <f>COUNTIFS(Table2[Sub-Sector],Table3[[#This Row],[Sub-Sector]],Table2[% Away From Current Month Low],"&gt;=0.05")/Table3[[#This Row],[Count]]</f>
        <v>1</v>
      </c>
      <c r="O73" s="1">
        <f>COUNTIFS(Table2[Sub-Sector],Table3[[#This Row],[Sub-Sector]],Table2[% Away From Current Month High],"&lt;=0.05")/Table3[[#This Row],[Count]]</f>
        <v>0.5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</v>
      </c>
      <c r="S73" s="1">
        <f>COUNTIFS(Table2[Sub-Sector],Table3[[#This Row],[Sub-Sector]],Table2[% Price above 50 EMA],"&gt;=0")/Table3[[#This Row],[Count]]</f>
        <v>0</v>
      </c>
      <c r="T73" s="1">
        <f>COUNTIFS(Table2[Sub-Sector],Table3[[#This Row],[Sub-Sector]],Table2[% Price above 200 EMA],"&gt;=0")/Table3[[#This Row],[Count]]</f>
        <v>0.5</v>
      </c>
      <c r="U73" s="1">
        <f>COUNTIFS(Table2[Sub-Sector],Table3[[#This Row],[Sub-Sector]],Table2[Rate of Change - Zone],"Positive")/Table3[[#This Row],[Count]]</f>
        <v>0</v>
      </c>
      <c r="V73" s="1">
        <f>COUNTIFS(Table2[Sub-Sector],Table3[[#This Row],[Sub-Sector]],Table2[Sharpe Ratio],"&gt;=0.10")/Table3[[#This Row],[Count]]</f>
        <v>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73">
        <f>_xlfn.RANK.AVG(Table3[[#This Row],[Score]],Table3[Score],1)</f>
        <v>93.5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3">
        <f>_xlfn.RANK.AVG(Table3[[#This Row],[Score 2 ]],Table3[[Score 2 ]],1)</f>
        <v>72.5</v>
      </c>
    </row>
    <row r="74" spans="1:26" x14ac:dyDescent="0.3">
      <c r="A74" t="s">
        <v>935</v>
      </c>
      <c r="B74">
        <f>COUNTIFS(Table2[Sub-Sector],Table3[[#This Row],[Sub-Sector]])</f>
        <v>2</v>
      </c>
      <c r="C74" s="1">
        <f>COUNTIFS(Table2[Sub-Sector],Table3[[#This Row],[Sub-Sector]],Table2[Uptrend],"Uptrend")/Table3[[#This Row],[Count]]</f>
        <v>0.5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0.5</v>
      </c>
      <c r="F74" s="1">
        <f>COUNTIFS(Table2[Sub-Sector],Table3[[#This Row],[Sub-Sector]],Table2[6M Return vs Nifty],"&gt;=10")/Table3[[#This Row],[Count]]</f>
        <v>0.5</v>
      </c>
      <c r="G74" s="1">
        <f>COUNTIFS(Table2[Sub-Sector],Table3[[#This Row],[Sub-Sector]],Table2[1Y Return vs Nifty],"&gt;=10")/Table3[[#This Row],[Count]]</f>
        <v>1</v>
      </c>
      <c r="H74" s="1">
        <f>COUNTIFS(Table2[Sub-Sector],Table3[[#This Row],[Sub-Sector]],Table2[RSI Exponential â€“ 14D],"&gt;=50")/Table3[[#This Row],[Count]]</f>
        <v>0</v>
      </c>
      <c r="I74" s="1">
        <f>COUNTIFS(Table2[Sub-Sector],Table3[[#This Row],[Sub-Sector]],Table2[Relative Volume],"&gt;=1")/Table3[[#This Row],[Count]]</f>
        <v>0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1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1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1</v>
      </c>
      <c r="U74" s="1">
        <f>COUNTIFS(Table2[Sub-Sector],Table3[[#This Row],[Sub-Sector]],Table2[Rate of Change - Zone],"Positive")/Table3[[#This Row],[Count]]</f>
        <v>0</v>
      </c>
      <c r="V74" s="1">
        <f>COUNTIFS(Table2[Sub-Sector],Table3[[#This Row],[Sub-Sector]],Table2[Sharpe Ratio],"&gt;=0.10")/Table3[[#This Row],[Count]]</f>
        <v>0.5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74">
        <f>_xlfn.RANK.AVG(Table3[[#This Row],[Score]],Table3[Score],1)</f>
        <v>61.5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4">
        <f>_xlfn.RANK.AVG(Table3[[#This Row],[Score 2 ]],Table3[[Score 2 ]],1)</f>
        <v>72.5</v>
      </c>
    </row>
    <row r="75" spans="1:26" x14ac:dyDescent="0.3">
      <c r="A75" t="s">
        <v>146</v>
      </c>
      <c r="B75">
        <f>COUNTIFS(Table2[Sub-Sector],Table3[[#This Row],[Sub-Sector]])</f>
        <v>3</v>
      </c>
      <c r="C75" s="1">
        <f>COUNTIFS(Table2[Sub-Sector],Table3[[#This Row],[Sub-Sector]],Table2[Uptrend],"Uptrend")/Table3[[#This Row],[Count]]</f>
        <v>0.66666666666666663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0.33333333333333331</v>
      </c>
      <c r="F75" s="1">
        <f>COUNTIFS(Table2[Sub-Sector],Table3[[#This Row],[Sub-Sector]],Table2[6M Return vs Nifty],"&gt;=10")/Table3[[#This Row],[Count]]</f>
        <v>0.33333333333333331</v>
      </c>
      <c r="G75" s="1">
        <f>COUNTIFS(Table2[Sub-Sector],Table3[[#This Row],[Sub-Sector]],Table2[1Y Return vs Nifty],"&gt;=10")/Table3[[#This Row],[Count]]</f>
        <v>0.66666666666666663</v>
      </c>
      <c r="H75" s="1">
        <f>COUNTIFS(Table2[Sub-Sector],Table3[[#This Row],[Sub-Sector]],Table2[RSI Exponential â€“ 14D],"&gt;=50")/Table3[[#This Row],[Count]]</f>
        <v>0.33333333333333331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0.66666666666666663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0.33333333333333331</v>
      </c>
      <c r="P75" s="1">
        <f>COUNTIFS(Table2[Sub-Sector],Table3[[#This Row],[Sub-Sector]],Table2[% Away From 52W High],"&lt;=10")/Table3[[#This Row],[Count]]</f>
        <v>0.33333333333333331</v>
      </c>
      <c r="Q75" s="1">
        <f>COUNTIFS(Table2[Sub-Sector],Table3[[#This Row],[Sub-Sector]],Table2[% Away From 52W Low],"&gt;=10")/Table3[[#This Row],[Count]]</f>
        <v>0.66666666666666663</v>
      </c>
      <c r="R75" s="1">
        <f>COUNTIFS(Table2[Sub-Sector],Table3[[#This Row],[Sub-Sector]],Table2[% Price above 20 EMA],"&gt;=0")/Table3[[#This Row],[Count]]</f>
        <v>0.33333333333333331</v>
      </c>
      <c r="S75" s="1">
        <f>COUNTIFS(Table2[Sub-Sector],Table3[[#This Row],[Sub-Sector]],Table2[% Price above 50 EMA],"&gt;=0")/Table3[[#This Row],[Count]]</f>
        <v>0.33333333333333331</v>
      </c>
      <c r="T75" s="1">
        <f>COUNTIFS(Table2[Sub-Sector],Table3[[#This Row],[Sub-Sector]],Table2[% Price above 200 EMA],"&gt;=0")/Table3[[#This Row],[Count]]</f>
        <v>0.66666666666666663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0.33333333333333331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75">
        <f>_xlfn.RANK.AVG(Table3[[#This Row],[Score]],Table3[Score],1)</f>
        <v>59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5">
        <f>_xlfn.RANK.AVG(Table3[[#This Row],[Score 2 ]],Table3[[Score 2 ]],1)</f>
        <v>74</v>
      </c>
    </row>
    <row r="76" spans="1:26" x14ac:dyDescent="0.3">
      <c r="A76" t="s">
        <v>377</v>
      </c>
      <c r="B76">
        <f>COUNTIFS(Table2[Sub-Sector],Table3[[#This Row],[Sub-Sector]])</f>
        <v>2</v>
      </c>
      <c r="C76" s="1">
        <f>COUNTIFS(Table2[Sub-Sector],Table3[[#This Row],[Sub-Sector]],Table2[Uptrend],"Uptrend")/Table3[[#This Row],[Count]]</f>
        <v>0.5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1</v>
      </c>
      <c r="G76" s="1">
        <f>COUNTIFS(Table2[Sub-Sector],Table3[[#This Row],[Sub-Sector]],Table2[1Y Return vs Nifty],"&gt;=10")/Table3[[#This Row],[Count]]</f>
        <v>0.5</v>
      </c>
      <c r="H76" s="1">
        <f>COUNTIFS(Table2[Sub-Sector],Table3[[#This Row],[Sub-Sector]],Table2[RSI Exponential â€“ 14D],"&gt;=50")/Table3[[#This Row],[Count]]</f>
        <v>0.5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0.5</v>
      </c>
      <c r="M76" s="1">
        <f>COUNTIFS(Table2[Sub-Sector],Table3[[#This Row],[Sub-Sector]],Table2[% Away From Current Week High],"&lt;=0.05")/Table3[[#This Row],[Count]]</f>
        <v>0.5</v>
      </c>
      <c r="N76" s="1">
        <f>COUNTIFS(Table2[Sub-Sector],Table3[[#This Row],[Sub-Sector]],Table2[% Away From Current Month Low],"&gt;=0.05")/Table3[[#This Row],[Count]]</f>
        <v>0.5</v>
      </c>
      <c r="O76" s="1">
        <f>COUNTIFS(Table2[Sub-Sector],Table3[[#This Row],[Sub-Sector]],Table2[% Away From Current Month High],"&lt;=0.05")/Table3[[#This Row],[Count]]</f>
        <v>0.5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0.5</v>
      </c>
      <c r="S76" s="1">
        <f>COUNTIFS(Table2[Sub-Sector],Table3[[#This Row],[Sub-Sector]],Table2[% Price above 50 EMA],"&gt;=0")/Table3[[#This Row],[Count]]</f>
        <v>0.5</v>
      </c>
      <c r="T76" s="1">
        <f>COUNTIFS(Table2[Sub-Sector],Table3[[#This Row],[Sub-Sector]],Table2[% Price above 200 EMA],"&gt;=0")/Table3[[#This Row],[Count]]</f>
        <v>1</v>
      </c>
      <c r="U76" s="1">
        <f>COUNTIFS(Table2[Sub-Sector],Table3[[#This Row],[Sub-Sector]],Table2[Rate of Change - Zone],"Positive")/Table3[[#This Row],[Count]]</f>
        <v>0</v>
      </c>
      <c r="V76" s="1">
        <f>COUNTIFS(Table2[Sub-Sector],Table3[[#This Row],[Sub-Sector]],Table2[Sharpe Ratio],"&gt;=0.10")/Table3[[#This Row],[Count]]</f>
        <v>0.5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76">
        <f>_xlfn.RANK.AVG(Table3[[#This Row],[Score]],Table3[Score],1)</f>
        <v>83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76">
        <f>_xlfn.RANK.AVG(Table3[[#This Row],[Score 2 ]],Table3[[Score 2 ]],1)</f>
        <v>75</v>
      </c>
    </row>
    <row r="77" spans="1:26" x14ac:dyDescent="0.3">
      <c r="A77" t="s">
        <v>624</v>
      </c>
      <c r="B77">
        <f>COUNTIFS(Table2[Sub-Sector],Table3[[#This Row],[Sub-Sector]])</f>
        <v>3</v>
      </c>
      <c r="C77" s="1">
        <f>COUNTIFS(Table2[Sub-Sector],Table3[[#This Row],[Sub-Sector]],Table2[Uptrend],"Uptrend")/Table3[[#This Row],[Count]]</f>
        <v>0.33333333333333331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0.33333333333333331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0.33333333333333331</v>
      </c>
      <c r="I77" s="1">
        <f>COUNTIFS(Table2[Sub-Sector],Table3[[#This Row],[Sub-Sector]],Table2[Relative Volume],"&gt;=1")/Table3[[#This Row],[Count]]</f>
        <v>0.33333333333333331</v>
      </c>
      <c r="J77" s="1">
        <f>COUNTIFS(Table2[Sub-Sector],Table3[[#This Row],[Sub-Sector]],Table2[% Away From Day Low],"&gt;=0.05")/Table3[[#This Row],[Count]]</f>
        <v>0.33333333333333331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0.33333333333333331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0.33333333333333331</v>
      </c>
      <c r="O77" s="1">
        <f>COUNTIFS(Table2[Sub-Sector],Table3[[#This Row],[Sub-Sector]],Table2[% Away From Current Month High],"&lt;=0.05")/Table3[[#This Row],[Count]]</f>
        <v>0.33333333333333331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0.66666666666666663</v>
      </c>
      <c r="R77" s="1">
        <f>COUNTIFS(Table2[Sub-Sector],Table3[[#This Row],[Sub-Sector]],Table2[% Price above 20 EMA],"&gt;=0")/Table3[[#This Row],[Count]]</f>
        <v>0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0.33333333333333331</v>
      </c>
      <c r="U77" s="1">
        <f>COUNTIFS(Table2[Sub-Sector],Table3[[#This Row],[Sub-Sector]],Table2[Rate of Change - Zone],"Positive")/Table3[[#This Row],[Count]]</f>
        <v>0.33333333333333331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536.5</v>
      </c>
      <c r="X77">
        <f>_xlfn.RANK.AVG(Table3[[#This Row],[Score]],Table3[Score],1)</f>
        <v>89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77">
        <f>_xlfn.RANK.AVG(Table3[[#This Row],[Score 2 ]],Table3[[Score 2 ]],1)</f>
        <v>76</v>
      </c>
    </row>
    <row r="78" spans="1:26" x14ac:dyDescent="0.3">
      <c r="A78" t="s">
        <v>80</v>
      </c>
      <c r="B78">
        <f>COUNTIFS(Table2[Sub-Sector],Table3[[#This Row],[Sub-Sector]])</f>
        <v>17</v>
      </c>
      <c r="C78" s="1">
        <f>COUNTIFS(Table2[Sub-Sector],Table3[[#This Row],[Sub-Sector]],Table2[Uptrend],"Uptrend")/Table3[[#This Row],[Count]]</f>
        <v>0.29411764705882354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0.17647058823529413</v>
      </c>
      <c r="G78" s="1">
        <f>COUNTIFS(Table2[Sub-Sector],Table3[[#This Row],[Sub-Sector]],Table2[1Y Return vs Nifty],"&gt;=10")/Table3[[#This Row],[Count]]</f>
        <v>0.23529411764705882</v>
      </c>
      <c r="H78" s="1">
        <f>COUNTIFS(Table2[Sub-Sector],Table3[[#This Row],[Sub-Sector]],Table2[RSI Exponential â€“ 14D],"&gt;=50")/Table3[[#This Row],[Count]]</f>
        <v>0.23529411764705882</v>
      </c>
      <c r="I78" s="1">
        <f>COUNTIFS(Table2[Sub-Sector],Table3[[#This Row],[Sub-Sector]],Table2[Relative Volume],"&gt;=1")/Table3[[#This Row],[Count]]</f>
        <v>0.23529411764705882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5.8823529411764705E-2</v>
      </c>
      <c r="M78" s="1">
        <f>COUNTIFS(Table2[Sub-Sector],Table3[[#This Row],[Sub-Sector]],Table2[% Away From Current Week High],"&lt;=0.05")/Table3[[#This Row],[Count]]</f>
        <v>0.6470588235294118</v>
      </c>
      <c r="N78" s="1">
        <f>COUNTIFS(Table2[Sub-Sector],Table3[[#This Row],[Sub-Sector]],Table2[% Away From Current Month Low],"&gt;=0.05")/Table3[[#This Row],[Count]]</f>
        <v>5.8823529411764705E-2</v>
      </c>
      <c r="O78" s="1">
        <f>COUNTIFS(Table2[Sub-Sector],Table3[[#This Row],[Sub-Sector]],Table2[% Away From Current Month High],"&lt;=0.05")/Table3[[#This Row],[Count]]</f>
        <v>0.41176470588235292</v>
      </c>
      <c r="P78" s="1">
        <f>COUNTIFS(Table2[Sub-Sector],Table3[[#This Row],[Sub-Sector]],Table2[% Away From 52W High],"&lt;=10")/Table3[[#This Row],[Count]]</f>
        <v>0.17647058823529413</v>
      </c>
      <c r="Q78" s="1">
        <f>COUNTIFS(Table2[Sub-Sector],Table3[[#This Row],[Sub-Sector]],Table2[% Away From 52W Low],"&gt;=10")/Table3[[#This Row],[Count]]</f>
        <v>0.82352941176470584</v>
      </c>
      <c r="R78" s="1">
        <f>COUNTIFS(Table2[Sub-Sector],Table3[[#This Row],[Sub-Sector]],Table2[% Price above 20 EMA],"&gt;=0")/Table3[[#This Row],[Count]]</f>
        <v>0.17647058823529413</v>
      </c>
      <c r="S78" s="1">
        <f>COUNTIFS(Table2[Sub-Sector],Table3[[#This Row],[Sub-Sector]],Table2[% Price above 50 EMA],"&gt;=0")/Table3[[#This Row],[Count]]</f>
        <v>0.35294117647058826</v>
      </c>
      <c r="T78" s="1">
        <f>COUNTIFS(Table2[Sub-Sector],Table3[[#This Row],[Sub-Sector]],Table2[% Price above 200 EMA],"&gt;=0")/Table3[[#This Row],[Count]]</f>
        <v>0.58823529411764708</v>
      </c>
      <c r="U78" s="1">
        <f>COUNTIFS(Table2[Sub-Sector],Table3[[#This Row],[Sub-Sector]],Table2[Rate of Change - Zone],"Positive")/Table3[[#This Row],[Count]]</f>
        <v>0.35294117647058826</v>
      </c>
      <c r="V78" s="1">
        <f>COUNTIFS(Table2[Sub-Sector],Table3[[#This Row],[Sub-Sector]],Table2[Sharpe Ratio],"&gt;=0.10")/Table3[[#This Row],[Count]]</f>
        <v>0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</v>
      </c>
      <c r="X78">
        <f>_xlfn.RANK.AVG(Table3[[#This Row],[Score]],Table3[Score],1)</f>
        <v>95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292.5</v>
      </c>
      <c r="Z78">
        <f>_xlfn.RANK.AVG(Table3[[#This Row],[Score 2 ]],Table3[[Score 2 ]],1)</f>
        <v>77</v>
      </c>
    </row>
    <row r="79" spans="1:26" x14ac:dyDescent="0.3">
      <c r="A79" t="s">
        <v>1477</v>
      </c>
      <c r="B79">
        <f>COUNTIFS(Table2[Sub-Sector],Table3[[#This Row],[Sub-Sector]])</f>
        <v>4</v>
      </c>
      <c r="C79" s="1">
        <f>COUNTIFS(Table2[Sub-Sector],Table3[[#This Row],[Sub-Sector]],Table2[Uptrend],"Uptrend")/Table3[[#This Row],[Count]]</f>
        <v>0.5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0.25</v>
      </c>
      <c r="G79" s="1">
        <f>COUNTIFS(Table2[Sub-Sector],Table3[[#This Row],[Sub-Sector]],Table2[1Y Return vs Nifty],"&gt;=10")/Table3[[#This Row],[Count]]</f>
        <v>0.25</v>
      </c>
      <c r="H79" s="1">
        <f>COUNTIFS(Table2[Sub-Sector],Table3[[#This Row],[Sub-Sector]],Table2[RSI Exponential â€“ 14D],"&gt;=50")/Table3[[#This Row],[Count]]</f>
        <v>0.25</v>
      </c>
      <c r="I79" s="1">
        <f>COUNTIFS(Table2[Sub-Sector],Table3[[#This Row],[Sub-Sector]],Table2[Relative Volume],"&gt;=1")/Table3[[#This Row],[Count]]</f>
        <v>0.25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0.5</v>
      </c>
      <c r="M79" s="1">
        <f>COUNTIFS(Table2[Sub-Sector],Table3[[#This Row],[Sub-Sector]],Table2[% Away From Current Week High],"&lt;=0.05")/Table3[[#This Row],[Count]]</f>
        <v>0.75</v>
      </c>
      <c r="N79" s="1">
        <f>COUNTIFS(Table2[Sub-Sector],Table3[[#This Row],[Sub-Sector]],Table2[% Away From Current Month Low],"&gt;=0.05")/Table3[[#This Row],[Count]]</f>
        <v>0.5</v>
      </c>
      <c r="O79" s="1">
        <f>COUNTIFS(Table2[Sub-Sector],Table3[[#This Row],[Sub-Sector]],Table2[% Away From Current Month High],"&lt;=0.05")/Table3[[#This Row],[Count]]</f>
        <v>0.25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0.25</v>
      </c>
      <c r="S79" s="1">
        <f>COUNTIFS(Table2[Sub-Sector],Table3[[#This Row],[Sub-Sector]],Table2[% Price above 50 EMA],"&gt;=0")/Table3[[#This Row],[Count]]</f>
        <v>0.25</v>
      </c>
      <c r="T79" s="1">
        <f>COUNTIFS(Table2[Sub-Sector],Table3[[#This Row],[Sub-Sector]],Table2[% Price above 200 EMA],"&gt;=0")/Table3[[#This Row],[Count]]</f>
        <v>0.75</v>
      </c>
      <c r="U79" s="1">
        <f>COUNTIFS(Table2[Sub-Sector],Table3[[#This Row],[Sub-Sector]],Table2[Rate of Change - Zone],"Positive")/Table3[[#This Row],[Count]]</f>
        <v>0.25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79">
        <f>_xlfn.RANK.AVG(Table3[[#This Row],[Score]],Table3[Score],1)</f>
        <v>88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79">
        <f>_xlfn.RANK.AVG(Table3[[#This Row],[Score 2 ]],Table3[[Score 2 ]],1)</f>
        <v>78</v>
      </c>
    </row>
    <row r="80" spans="1:26" x14ac:dyDescent="0.3">
      <c r="A80" t="s">
        <v>449</v>
      </c>
      <c r="B80">
        <f>COUNTIFS(Table2[Sub-Sector],Table3[[#This Row],[Sub-Sector]])</f>
        <v>9</v>
      </c>
      <c r="C80" s="1">
        <f>COUNTIFS(Table2[Sub-Sector],Table3[[#This Row],[Sub-Sector]],Table2[Uptrend],"Uptrend")/Table3[[#This Row],[Count]]</f>
        <v>0.22222222222222221</v>
      </c>
      <c r="D80" s="1">
        <f>COUNTIFS(Table2[Sub-Sector],Table3[[#This Row],[Sub-Sector]],Table2[1W Return vs Nifty],"&gt;=5")/Table3[[#This Row],[Count]]</f>
        <v>0.1111111111111111</v>
      </c>
      <c r="E80" s="1">
        <f>COUNTIFS(Table2[Sub-Sector],Table3[[#This Row],[Sub-Sector]],Table2[1M Return vs Nifty],"&gt;=5")/Table3[[#This Row],[Count]]</f>
        <v>0.1111111111111111</v>
      </c>
      <c r="F80" s="1">
        <f>COUNTIFS(Table2[Sub-Sector],Table3[[#This Row],[Sub-Sector]],Table2[6M Return vs Nifty],"&gt;=10")/Table3[[#This Row],[Count]]</f>
        <v>0.33333333333333331</v>
      </c>
      <c r="G80" s="1">
        <f>COUNTIFS(Table2[Sub-Sector],Table3[[#This Row],[Sub-Sector]],Table2[1Y Return vs Nifty],"&gt;=10")/Table3[[#This Row],[Count]]</f>
        <v>0.22222222222222221</v>
      </c>
      <c r="H80" s="1">
        <f>COUNTIFS(Table2[Sub-Sector],Table3[[#This Row],[Sub-Sector]],Table2[RSI Exponential â€“ 14D],"&gt;=50")/Table3[[#This Row],[Count]]</f>
        <v>0.22222222222222221</v>
      </c>
      <c r="I80" s="1">
        <f>COUNTIFS(Table2[Sub-Sector],Table3[[#This Row],[Sub-Sector]],Table2[Relative Volume],"&gt;=1")/Table3[[#This Row],[Count]]</f>
        <v>0.22222222222222221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0.22222222222222221</v>
      </c>
      <c r="M80" s="1">
        <f>COUNTIFS(Table2[Sub-Sector],Table3[[#This Row],[Sub-Sector]],Table2[% Away From Current Week High],"&lt;=0.05")/Table3[[#This Row],[Count]]</f>
        <v>0.88888888888888884</v>
      </c>
      <c r="N80" s="1">
        <f>COUNTIFS(Table2[Sub-Sector],Table3[[#This Row],[Sub-Sector]],Table2[% Away From Current Month Low],"&gt;=0.05")/Table3[[#This Row],[Count]]</f>
        <v>0.22222222222222221</v>
      </c>
      <c r="O80" s="1">
        <f>COUNTIFS(Table2[Sub-Sector],Table3[[#This Row],[Sub-Sector]],Table2[% Away From Current Month High],"&lt;=0.05")/Table3[[#This Row],[Count]]</f>
        <v>0.33333333333333331</v>
      </c>
      <c r="P80" s="1">
        <f>COUNTIFS(Table2[Sub-Sector],Table3[[#This Row],[Sub-Sector]],Table2[% Away From 52W High],"&lt;=10")/Table3[[#This Row],[Count]]</f>
        <v>0.1111111111111111</v>
      </c>
      <c r="Q80" s="1">
        <f>COUNTIFS(Table2[Sub-Sector],Table3[[#This Row],[Sub-Sector]],Table2[% Away From 52W Low],"&gt;=10")/Table3[[#This Row],[Count]]</f>
        <v>0.66666666666666663</v>
      </c>
      <c r="R80" s="1">
        <f>COUNTIFS(Table2[Sub-Sector],Table3[[#This Row],[Sub-Sector]],Table2[% Price above 20 EMA],"&gt;=0")/Table3[[#This Row],[Count]]</f>
        <v>0.22222222222222221</v>
      </c>
      <c r="S80" s="1">
        <f>COUNTIFS(Table2[Sub-Sector],Table3[[#This Row],[Sub-Sector]],Table2[% Price above 50 EMA],"&gt;=0")/Table3[[#This Row],[Count]]</f>
        <v>0.33333333333333331</v>
      </c>
      <c r="T80" s="1">
        <f>COUNTIFS(Table2[Sub-Sector],Table3[[#This Row],[Sub-Sector]],Table2[% Price above 200 EMA],"&gt;=0")/Table3[[#This Row],[Count]]</f>
        <v>0.66666666666666663</v>
      </c>
      <c r="U80" s="1">
        <f>COUNTIFS(Table2[Sub-Sector],Table3[[#This Row],[Sub-Sector]],Table2[Rate of Change - Zone],"Positive")/Table3[[#This Row],[Count]]</f>
        <v>0.22222222222222221</v>
      </c>
      <c r="V80" s="1">
        <f>COUNTIFS(Table2[Sub-Sector],Table3[[#This Row],[Sub-Sector]],Table2[Sharpe Ratio],"&gt;=0.10")/Table3[[#This Row],[Count]]</f>
        <v>0.44444444444444442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80">
        <f>_xlfn.RANK.AVG(Table3[[#This Row],[Score]],Table3[Score],1)</f>
        <v>71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80">
        <f>_xlfn.RANK.AVG(Table3[[#This Row],[Score 2 ]],Table3[[Score 2 ]],1)</f>
        <v>79.5</v>
      </c>
    </row>
    <row r="81" spans="1:26" x14ac:dyDescent="0.3">
      <c r="A81" t="s">
        <v>272</v>
      </c>
      <c r="B81">
        <f>COUNTIFS(Table2[Sub-Sector],Table3[[#This Row],[Sub-Sector]])</f>
        <v>6</v>
      </c>
      <c r="C81" s="1">
        <f>COUNTIFS(Table2[Sub-Sector],Table3[[#This Row],[Sub-Sector]],Table2[Uptrend],"Uptrend")/Table3[[#This Row],[Count]]</f>
        <v>0.66666666666666663</v>
      </c>
      <c r="D81" s="1">
        <f>COUNTIFS(Table2[Sub-Sector],Table3[[#This Row],[Sub-Sector]],Table2[1W Return vs Nifty],"&gt;=5")/Table3[[#This Row],[Count]]</f>
        <v>0.33333333333333331</v>
      </c>
      <c r="E81" s="1">
        <f>COUNTIFS(Table2[Sub-Sector],Table3[[#This Row],[Sub-Sector]],Table2[1M Return vs Nifty],"&gt;=5")/Table3[[#This Row],[Count]]</f>
        <v>0.16666666666666666</v>
      </c>
      <c r="F81" s="1">
        <f>COUNTIFS(Table2[Sub-Sector],Table3[[#This Row],[Sub-Sector]],Table2[6M Return vs Nifty],"&gt;=10")/Table3[[#This Row],[Count]]</f>
        <v>0</v>
      </c>
      <c r="G81" s="1">
        <f>COUNTIFS(Table2[Sub-Sector],Table3[[#This Row],[Sub-Sector]],Table2[1Y Return vs Nifty],"&gt;=10")/Table3[[#This Row],[Count]]</f>
        <v>0.5</v>
      </c>
      <c r="H81" s="1">
        <f>COUNTIFS(Table2[Sub-Sector],Table3[[#This Row],[Sub-Sector]],Table2[RSI Exponential â€“ 14D],"&gt;=50")/Table3[[#This Row],[Count]]</f>
        <v>0.83333333333333337</v>
      </c>
      <c r="I81" s="1">
        <f>COUNTIFS(Table2[Sub-Sector],Table3[[#This Row],[Sub-Sector]],Table2[Relative Volume],"&gt;=1")/Table3[[#This Row],[Count]]</f>
        <v>0.16666666666666666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0.83333333333333337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0.83333333333333337</v>
      </c>
      <c r="O81" s="1">
        <f>COUNTIFS(Table2[Sub-Sector],Table3[[#This Row],[Sub-Sector]],Table2[% Away From Current Month High],"&lt;=0.05")/Table3[[#This Row],[Count]]</f>
        <v>1</v>
      </c>
      <c r="P81" s="1">
        <f>COUNTIFS(Table2[Sub-Sector],Table3[[#This Row],[Sub-Sector]],Table2[% Away From 52W High],"&lt;=10")/Table3[[#This Row],[Count]]</f>
        <v>0.33333333333333331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0.83333333333333337</v>
      </c>
      <c r="S81" s="1">
        <f>COUNTIFS(Table2[Sub-Sector],Table3[[#This Row],[Sub-Sector]],Table2[% Price above 50 EMA],"&gt;=0")/Table3[[#This Row],[Count]]</f>
        <v>0.66666666666666663</v>
      </c>
      <c r="T81" s="1">
        <f>COUNTIFS(Table2[Sub-Sector],Table3[[#This Row],[Sub-Sector]],Table2[% Price above 200 EMA],"&gt;=0")/Table3[[#This Row],[Count]]</f>
        <v>0.66666666666666663</v>
      </c>
      <c r="U81" s="1">
        <f>COUNTIFS(Table2[Sub-Sector],Table3[[#This Row],[Sub-Sector]],Table2[Rate of Change - Zone],"Positive")/Table3[[#This Row],[Count]]</f>
        <v>0.33333333333333331</v>
      </c>
      <c r="V81" s="1">
        <f>COUNTIFS(Table2[Sub-Sector],Table3[[#This Row],[Sub-Sector]],Table2[Sharpe Ratio],"&gt;=0.10")/Table3[[#This Row],[Count]]</f>
        <v>0.5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81">
        <f>_xlfn.RANK.AVG(Table3[[#This Row],[Score]],Table3[Score],1)</f>
        <v>53.5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81">
        <f>_xlfn.RANK.AVG(Table3[[#This Row],[Score 2 ]],Table3[[Score 2 ]],1)</f>
        <v>79.5</v>
      </c>
    </row>
    <row r="82" spans="1:26" x14ac:dyDescent="0.3">
      <c r="A82" t="s">
        <v>849</v>
      </c>
      <c r="B82">
        <f>COUNTIFS(Table2[Sub-Sector],Table3[[#This Row],[Sub-Sector]])</f>
        <v>2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0.5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0.5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0.5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0.5</v>
      </c>
      <c r="O82" s="1">
        <f>COUNTIFS(Table2[Sub-Sector],Table3[[#This Row],[Sub-Sector]],Table2[% Away From Current Month High],"&lt;=0.05")/Table3[[#This Row],[Count]]</f>
        <v>0.5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0.5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</v>
      </c>
      <c r="U82" s="1">
        <f>COUNTIFS(Table2[Sub-Sector],Table3[[#This Row],[Sub-Sector]],Table2[Rate of Change - Zone],"Positive")/Table3[[#This Row],[Count]]</f>
        <v>0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82">
        <f>_xlfn.RANK.AVG(Table3[[#This Row],[Score]],Table3[Score],1)</f>
        <v>102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302.5</v>
      </c>
      <c r="Z82">
        <f>_xlfn.RANK.AVG(Table3[[#This Row],[Score 2 ]],Table3[[Score 2 ]],1)</f>
        <v>81</v>
      </c>
    </row>
    <row r="83" spans="1:26" x14ac:dyDescent="0.3">
      <c r="A83" t="s">
        <v>729</v>
      </c>
      <c r="B83">
        <f>COUNTIFS(Table2[Sub-Sector],Table3[[#This Row],[Sub-Sector]])</f>
        <v>4</v>
      </c>
      <c r="C83" s="1">
        <f>COUNTIFS(Table2[Sub-Sector],Table3[[#This Row],[Sub-Sector]],Table2[Uptrend],"Uptrend")/Table3[[#This Row],[Count]]</f>
        <v>0.25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0.5</v>
      </c>
      <c r="G83" s="1">
        <f>COUNTIFS(Table2[Sub-Sector],Table3[[#This Row],[Sub-Sector]],Table2[1Y Return vs Nifty],"&gt;=10")/Table3[[#This Row],[Count]]</f>
        <v>0.25</v>
      </c>
      <c r="H83" s="1">
        <f>COUNTIFS(Table2[Sub-Sector],Table3[[#This Row],[Sub-Sector]],Table2[RSI Exponential â€“ 14D],"&gt;=50")/Table3[[#This Row],[Count]]</f>
        <v>0</v>
      </c>
      <c r="I83" s="1">
        <f>COUNTIFS(Table2[Sub-Sector],Table3[[#This Row],[Sub-Sector]],Table2[Relative Volume],"&gt;=1")/Table3[[#This Row],[Count]]</f>
        <v>0.25</v>
      </c>
      <c r="J83" s="1">
        <f>COUNTIFS(Table2[Sub-Sector],Table3[[#This Row],[Sub-Sector]],Table2[% Away From Day Low],"&gt;=0.05")/Table3[[#This Row],[Count]]</f>
        <v>0</v>
      </c>
      <c r="K83" s="1">
        <f>COUNTIFS(Table2[Sub-Sector],Table3[[#This Row],[Sub-Sector]],Table2[% Away From Day High],"&lt;=0.05")/Table3[[#This Row],[Count]]</f>
        <v>1</v>
      </c>
      <c r="L83" s="1">
        <f>COUNTIFS(Table2[Sub-Sector],Table3[[#This Row],[Sub-Sector]],Table2[% Away From Current Week Low],"&gt;=0.05")/Table3[[#This Row],[Count]]</f>
        <v>0.75</v>
      </c>
      <c r="M83" s="1">
        <f>COUNTIFS(Table2[Sub-Sector],Table3[[#This Row],[Sub-Sector]],Table2[% Away From Current Week High],"&lt;=0.05")/Table3[[#This Row],[Count]]</f>
        <v>1</v>
      </c>
      <c r="N83" s="1">
        <f>COUNTIFS(Table2[Sub-Sector],Table3[[#This Row],[Sub-Sector]],Table2[% Away From Current Month Low],"&gt;=0.05")/Table3[[#This Row],[Count]]</f>
        <v>0.75</v>
      </c>
      <c r="O83" s="1">
        <f>COUNTIFS(Table2[Sub-Sector],Table3[[#This Row],[Sub-Sector]],Table2[% Away From Current Month High],"&lt;=0.05")/Table3[[#This Row],[Count]]</f>
        <v>0.25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1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0.5</v>
      </c>
      <c r="U83" s="1">
        <f>COUNTIFS(Table2[Sub-Sector],Table3[[#This Row],[Sub-Sector]],Table2[Rate of Change - Zone],"Positive")/Table3[[#This Row],[Count]]</f>
        <v>0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83">
        <f>_xlfn.RANK.AVG(Table3[[#This Row],[Score]],Table3[Score],1)</f>
        <v>97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83">
        <f>_xlfn.RANK.AVG(Table3[[#This Row],[Score 2 ]],Table3[[Score 2 ]],1)</f>
        <v>82</v>
      </c>
    </row>
    <row r="84" spans="1:26" x14ac:dyDescent="0.3">
      <c r="A84" t="s">
        <v>589</v>
      </c>
      <c r="B84">
        <f>COUNTIFS(Table2[Sub-Sector],Table3[[#This Row],[Sub-Sector]])</f>
        <v>8</v>
      </c>
      <c r="C84" s="1">
        <f>COUNTIFS(Table2[Sub-Sector],Table3[[#This Row],[Sub-Sector]],Table2[Uptrend],"Uptrend")/Table3[[#This Row],[Count]]</f>
        <v>0.75</v>
      </c>
      <c r="D84" s="1">
        <f>COUNTIFS(Table2[Sub-Sector],Table3[[#This Row],[Sub-Sector]],Table2[1W Return vs Nifty],"&gt;=5")/Table3[[#This Row],[Count]]</f>
        <v>0.125</v>
      </c>
      <c r="E84" s="1">
        <f>COUNTIFS(Table2[Sub-Sector],Table3[[#This Row],[Sub-Sector]],Table2[1M Return vs Nifty],"&gt;=5")/Table3[[#This Row],[Count]]</f>
        <v>0.25</v>
      </c>
      <c r="F84" s="1">
        <f>COUNTIFS(Table2[Sub-Sector],Table3[[#This Row],[Sub-Sector]],Table2[6M Return vs Nifty],"&gt;=10")/Table3[[#This Row],[Count]]</f>
        <v>0.375</v>
      </c>
      <c r="G84" s="1">
        <f>COUNTIFS(Table2[Sub-Sector],Table3[[#This Row],[Sub-Sector]],Table2[1Y Return vs Nifty],"&gt;=10")/Table3[[#This Row],[Count]]</f>
        <v>0.125</v>
      </c>
      <c r="H84" s="1">
        <f>COUNTIFS(Table2[Sub-Sector],Table3[[#This Row],[Sub-Sector]],Table2[RSI Exponential â€“ 14D],"&gt;=50")/Table3[[#This Row],[Count]]</f>
        <v>0.5</v>
      </c>
      <c r="I84" s="1">
        <f>COUNTIFS(Table2[Sub-Sector],Table3[[#This Row],[Sub-Sector]],Table2[Relative Volume],"&gt;=1")/Table3[[#This Row],[Count]]</f>
        <v>0.25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0.375</v>
      </c>
      <c r="M84" s="1">
        <f>COUNTIFS(Table2[Sub-Sector],Table3[[#This Row],[Sub-Sector]],Table2[% Away From Current Week High],"&lt;=0.05")/Table3[[#This Row],[Count]]</f>
        <v>0.75</v>
      </c>
      <c r="N84" s="1">
        <f>COUNTIFS(Table2[Sub-Sector],Table3[[#This Row],[Sub-Sector]],Table2[% Away From Current Month Low],"&gt;=0.05")/Table3[[#This Row],[Count]]</f>
        <v>0.625</v>
      </c>
      <c r="O84" s="1">
        <f>COUNTIFS(Table2[Sub-Sector],Table3[[#This Row],[Sub-Sector]],Table2[% Away From Current Month High],"&lt;=0.05")/Table3[[#This Row],[Count]]</f>
        <v>0.25</v>
      </c>
      <c r="P84" s="1">
        <f>COUNTIFS(Table2[Sub-Sector],Table3[[#This Row],[Sub-Sector]],Table2[% Away From 52W High],"&lt;=10")/Table3[[#This Row],[Count]]</f>
        <v>0.375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0.25</v>
      </c>
      <c r="S84" s="1">
        <f>COUNTIFS(Table2[Sub-Sector],Table3[[#This Row],[Sub-Sector]],Table2[% Price above 50 EMA],"&gt;=0")/Table3[[#This Row],[Count]]</f>
        <v>0.625</v>
      </c>
      <c r="T84" s="1">
        <f>COUNTIFS(Table2[Sub-Sector],Table3[[#This Row],[Sub-Sector]],Table2[% Price above 200 EMA],"&gt;=0")/Table3[[#This Row],[Count]]</f>
        <v>0.75</v>
      </c>
      <c r="U84" s="1">
        <f>COUNTIFS(Table2[Sub-Sector],Table3[[#This Row],[Sub-Sector]],Table2[Rate of Change - Zone],"Positive")/Table3[[#This Row],[Count]]</f>
        <v>0.125</v>
      </c>
      <c r="V84" s="1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84">
        <f>_xlfn.RANK.AVG(Table3[[#This Row],[Score]],Table3[Score],1)</f>
        <v>52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304</v>
      </c>
      <c r="Z84">
        <f>_xlfn.RANK.AVG(Table3[[#This Row],[Score 2 ]],Table3[[Score 2 ]],1)</f>
        <v>83</v>
      </c>
    </row>
    <row r="85" spans="1:26" x14ac:dyDescent="0.3">
      <c r="A85" t="s">
        <v>430</v>
      </c>
      <c r="B85">
        <f>COUNTIFS(Table2[Sub-Sector],Table3[[#This Row],[Sub-Sector]])</f>
        <v>11</v>
      </c>
      <c r="C85" s="1">
        <f>COUNTIFS(Table2[Sub-Sector],Table3[[#This Row],[Sub-Sector]],Table2[Uptrend],"Uptrend")/Table3[[#This Row],[Count]]</f>
        <v>0.18181818181818182</v>
      </c>
      <c r="D85" s="1">
        <f>COUNTIFS(Table2[Sub-Sector],Table3[[#This Row],[Sub-Sector]],Table2[1W Return vs Nifty],"&gt;=5")/Table3[[#This Row],[Count]]</f>
        <v>9.0909090909090912E-2</v>
      </c>
      <c r="E85" s="1">
        <f>COUNTIFS(Table2[Sub-Sector],Table3[[#This Row],[Sub-Sector]],Table2[1M Return vs Nifty],"&gt;=5")/Table3[[#This Row],[Count]]</f>
        <v>9.0909090909090912E-2</v>
      </c>
      <c r="F85" s="1">
        <f>COUNTIFS(Table2[Sub-Sector],Table3[[#This Row],[Sub-Sector]],Table2[6M Return vs Nifty],"&gt;=10")/Table3[[#This Row],[Count]]</f>
        <v>9.0909090909090912E-2</v>
      </c>
      <c r="G85" s="1">
        <f>COUNTIFS(Table2[Sub-Sector],Table3[[#This Row],[Sub-Sector]],Table2[1Y Return vs Nifty],"&gt;=10")/Table3[[#This Row],[Count]]</f>
        <v>0.18181818181818182</v>
      </c>
      <c r="H85" s="1">
        <f>COUNTIFS(Table2[Sub-Sector],Table3[[#This Row],[Sub-Sector]],Table2[RSI Exponential â€“ 14D],"&gt;=50")/Table3[[#This Row],[Count]]</f>
        <v>0.27272727272727271</v>
      </c>
      <c r="I85" s="1">
        <f>COUNTIFS(Table2[Sub-Sector],Table3[[#This Row],[Sub-Sector]],Table2[Relative Volume],"&gt;=1")/Table3[[#This Row],[Count]]</f>
        <v>0.18181818181818182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0.90909090909090906</v>
      </c>
      <c r="L85" s="1">
        <f>COUNTIFS(Table2[Sub-Sector],Table3[[#This Row],[Sub-Sector]],Table2[% Away From Current Week Low],"&gt;=0.05")/Table3[[#This Row],[Count]]</f>
        <v>0.27272727272727271</v>
      </c>
      <c r="M85" s="1">
        <f>COUNTIFS(Table2[Sub-Sector],Table3[[#This Row],[Sub-Sector]],Table2[% Away From Current Week High],"&lt;=0.05")/Table3[[#This Row],[Count]]</f>
        <v>0.90909090909090906</v>
      </c>
      <c r="N85" s="1">
        <f>COUNTIFS(Table2[Sub-Sector],Table3[[#This Row],[Sub-Sector]],Table2[% Away From Current Month Low],"&gt;=0.05")/Table3[[#This Row],[Count]]</f>
        <v>0.27272727272727271</v>
      </c>
      <c r="O85" s="1">
        <f>COUNTIFS(Table2[Sub-Sector],Table3[[#This Row],[Sub-Sector]],Table2[% Away From Current Month High],"&lt;=0.05")/Table3[[#This Row],[Count]]</f>
        <v>0.45454545454545453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0.63636363636363635</v>
      </c>
      <c r="R85" s="1">
        <f>COUNTIFS(Table2[Sub-Sector],Table3[[#This Row],[Sub-Sector]],Table2[% Price above 20 EMA],"&gt;=0")/Table3[[#This Row],[Count]]</f>
        <v>0.27272727272727271</v>
      </c>
      <c r="S85" s="1">
        <f>COUNTIFS(Table2[Sub-Sector],Table3[[#This Row],[Sub-Sector]],Table2[% Price above 50 EMA],"&gt;=0")/Table3[[#This Row],[Count]]</f>
        <v>0.27272727272727271</v>
      </c>
      <c r="T85" s="1">
        <f>COUNTIFS(Table2[Sub-Sector],Table3[[#This Row],[Sub-Sector]],Table2[% Price above 200 EMA],"&gt;=0")/Table3[[#This Row],[Count]]</f>
        <v>0.36363636363636365</v>
      </c>
      <c r="U85" s="1">
        <f>COUNTIFS(Table2[Sub-Sector],Table3[[#This Row],[Sub-Sector]],Table2[Rate of Change - Zone],"Positive")/Table3[[#This Row],[Count]]</f>
        <v>0.36363636363636365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495.5</v>
      </c>
      <c r="X85">
        <f>_xlfn.RANK.AVG(Table3[[#This Row],[Score]],Table3[Score],1)</f>
        <v>75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85">
        <f>_xlfn.RANK.AVG(Table3[[#This Row],[Score 2 ]],Table3[[Score 2 ]],1)</f>
        <v>84</v>
      </c>
    </row>
    <row r="86" spans="1:26" x14ac:dyDescent="0.3">
      <c r="A86" t="s">
        <v>403</v>
      </c>
      <c r="B86">
        <f>COUNTIFS(Table2[Sub-Sector],Table3[[#This Row],[Sub-Sector]])</f>
        <v>6</v>
      </c>
      <c r="C86" s="1">
        <f>COUNTIFS(Table2[Sub-Sector],Table3[[#This Row],[Sub-Sector]],Table2[Uptrend],"Uptrend")/Table3[[#This Row],[Count]]</f>
        <v>0.5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0.33333333333333331</v>
      </c>
      <c r="G86" s="1">
        <f>COUNTIFS(Table2[Sub-Sector],Table3[[#This Row],[Sub-Sector]],Table2[1Y Return vs Nifty],"&gt;=10")/Table3[[#This Row],[Count]]</f>
        <v>0.33333333333333331</v>
      </c>
      <c r="H86" s="1">
        <f>COUNTIFS(Table2[Sub-Sector],Table3[[#This Row],[Sub-Sector]],Table2[RSI Exponential â€“ 14D],"&gt;=50")/Table3[[#This Row],[Count]]</f>
        <v>0.16666666666666666</v>
      </c>
      <c r="I86" s="1">
        <f>COUNTIFS(Table2[Sub-Sector],Table3[[#This Row],[Sub-Sector]],Table2[Relative Volume],"&gt;=1")/Table3[[#This Row],[Count]]</f>
        <v>0.16666666666666666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0.16666666666666666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0.16666666666666666</v>
      </c>
      <c r="O86" s="1">
        <f>COUNTIFS(Table2[Sub-Sector],Table3[[#This Row],[Sub-Sector]],Table2[% Away From Current Month High],"&lt;=0.05")/Table3[[#This Row],[Count]]</f>
        <v>0.33333333333333331</v>
      </c>
      <c r="P86" s="1">
        <f>COUNTIFS(Table2[Sub-Sector],Table3[[#This Row],[Sub-Sector]],Table2[% Away From 52W High],"&lt;=10")/Table3[[#This Row],[Count]]</f>
        <v>0.33333333333333331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0.33333333333333331</v>
      </c>
      <c r="S86" s="1">
        <f>COUNTIFS(Table2[Sub-Sector],Table3[[#This Row],[Sub-Sector]],Table2[% Price above 50 EMA],"&gt;=0")/Table3[[#This Row],[Count]]</f>
        <v>0.5</v>
      </c>
      <c r="T86" s="1">
        <f>COUNTIFS(Table2[Sub-Sector],Table3[[#This Row],[Sub-Sector]],Table2[% Price above 200 EMA],"&gt;=0")/Table3[[#This Row],[Count]]</f>
        <v>0.83333333333333337</v>
      </c>
      <c r="U86" s="1">
        <f>COUNTIFS(Table2[Sub-Sector],Table3[[#This Row],[Sub-Sector]],Table2[Rate of Change - Zone],"Positive")/Table3[[#This Row],[Count]]</f>
        <v>0.16666666666666666</v>
      </c>
      <c r="V86" s="1">
        <f>COUNTIFS(Table2[Sub-Sector],Table3[[#This Row],[Sub-Sector]],Table2[Sharpe Ratio],"&gt;=0.10")/Table3[[#This Row],[Count]]</f>
        <v>0.5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</v>
      </c>
      <c r="X86">
        <f>_xlfn.RANK.AVG(Table3[[#This Row],[Score]],Table3[Score],1)</f>
        <v>91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86">
        <f>_xlfn.RANK.AVG(Table3[[#This Row],[Score 2 ]],Table3[[Score 2 ]],1)</f>
        <v>85</v>
      </c>
    </row>
    <row r="87" spans="1:26" x14ac:dyDescent="0.3">
      <c r="A87" t="s">
        <v>444</v>
      </c>
      <c r="B87">
        <f>COUNTIFS(Table2[Sub-Sector],Table3[[#This Row],[Sub-Sector]])</f>
        <v>17</v>
      </c>
      <c r="C87" s="1">
        <f>COUNTIFS(Table2[Sub-Sector],Table3[[#This Row],[Sub-Sector]],Table2[Uptrend],"Uptrend")/Table3[[#This Row],[Count]]</f>
        <v>0.6470588235294118</v>
      </c>
      <c r="D87" s="1">
        <f>COUNTIFS(Table2[Sub-Sector],Table3[[#This Row],[Sub-Sector]],Table2[1W Return vs Nifty],"&gt;=5")/Table3[[#This Row],[Count]]</f>
        <v>5.8823529411764705E-2</v>
      </c>
      <c r="E87" s="1">
        <f>COUNTIFS(Table2[Sub-Sector],Table3[[#This Row],[Sub-Sector]],Table2[1M Return vs Nifty],"&gt;=5")/Table3[[#This Row],[Count]]</f>
        <v>0.17647058823529413</v>
      </c>
      <c r="F87" s="1">
        <f>COUNTIFS(Table2[Sub-Sector],Table3[[#This Row],[Sub-Sector]],Table2[6M Return vs Nifty],"&gt;=10")/Table3[[#This Row],[Count]]</f>
        <v>0.35294117647058826</v>
      </c>
      <c r="G87" s="1">
        <f>COUNTIFS(Table2[Sub-Sector],Table3[[#This Row],[Sub-Sector]],Table2[1Y Return vs Nifty],"&gt;=10")/Table3[[#This Row],[Count]]</f>
        <v>0.23529411764705882</v>
      </c>
      <c r="H87" s="1">
        <f>COUNTIFS(Table2[Sub-Sector],Table3[[#This Row],[Sub-Sector]],Table2[RSI Exponential â€“ 14D],"&gt;=50")/Table3[[#This Row],[Count]]</f>
        <v>0.29411764705882354</v>
      </c>
      <c r="I87" s="1">
        <f>COUNTIFS(Table2[Sub-Sector],Table3[[#This Row],[Sub-Sector]],Table2[Relative Volume],"&gt;=1")/Table3[[#This Row],[Count]]</f>
        <v>0.17647058823529413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0.35294117647058826</v>
      </c>
      <c r="M87" s="1">
        <f>COUNTIFS(Table2[Sub-Sector],Table3[[#This Row],[Sub-Sector]],Table2[% Away From Current Week High],"&lt;=0.05")/Table3[[#This Row],[Count]]</f>
        <v>0.82352941176470584</v>
      </c>
      <c r="N87" s="1">
        <f>COUNTIFS(Table2[Sub-Sector],Table3[[#This Row],[Sub-Sector]],Table2[% Away From Current Month Low],"&gt;=0.05")/Table3[[#This Row],[Count]]</f>
        <v>0.35294117647058826</v>
      </c>
      <c r="O87" s="1">
        <f>COUNTIFS(Table2[Sub-Sector],Table3[[#This Row],[Sub-Sector]],Table2[% Away From Current Month High],"&lt;=0.05")/Table3[[#This Row],[Count]]</f>
        <v>0.17647058823529413</v>
      </c>
      <c r="P87" s="1">
        <f>COUNTIFS(Table2[Sub-Sector],Table3[[#This Row],[Sub-Sector]],Table2[% Away From 52W High],"&lt;=10")/Table3[[#This Row],[Count]]</f>
        <v>0.11764705882352941</v>
      </c>
      <c r="Q87" s="1">
        <f>COUNTIFS(Table2[Sub-Sector],Table3[[#This Row],[Sub-Sector]],Table2[% Away From 52W Low],"&gt;=10")/Table3[[#This Row],[Count]]</f>
        <v>0.94117647058823528</v>
      </c>
      <c r="R87" s="1">
        <f>COUNTIFS(Table2[Sub-Sector],Table3[[#This Row],[Sub-Sector]],Table2[% Price above 20 EMA],"&gt;=0")/Table3[[#This Row],[Count]]</f>
        <v>0.35294117647058826</v>
      </c>
      <c r="S87" s="1">
        <f>COUNTIFS(Table2[Sub-Sector],Table3[[#This Row],[Sub-Sector]],Table2[% Price above 50 EMA],"&gt;=0")/Table3[[#This Row],[Count]]</f>
        <v>0.47058823529411764</v>
      </c>
      <c r="T87" s="1">
        <f>COUNTIFS(Table2[Sub-Sector],Table3[[#This Row],[Sub-Sector]],Table2[% Price above 200 EMA],"&gt;=0")/Table3[[#This Row],[Count]]</f>
        <v>0.76470588235294112</v>
      </c>
      <c r="U87" s="1">
        <f>COUNTIFS(Table2[Sub-Sector],Table3[[#This Row],[Sub-Sector]],Table2[Rate of Change - Zone],"Positive")/Table3[[#This Row],[Count]]</f>
        <v>0.17647058823529413</v>
      </c>
      <c r="V87" s="1">
        <f>COUNTIFS(Table2[Sub-Sector],Table3[[#This Row],[Sub-Sector]],Table2[Sharpe Ratio],"&gt;=0.10")/Table3[[#This Row],[Count]]</f>
        <v>0.11764705882352941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438.5</v>
      </c>
      <c r="X87">
        <f>_xlfn.RANK.AVG(Table3[[#This Row],[Score]],Table3[Score],1)</f>
        <v>67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306.5</v>
      </c>
      <c r="Z87">
        <f>_xlfn.RANK.AVG(Table3[[#This Row],[Score 2 ]],Table3[[Score 2 ]],1)</f>
        <v>86</v>
      </c>
    </row>
    <row r="88" spans="1:26" x14ac:dyDescent="0.3">
      <c r="A88" t="s">
        <v>241</v>
      </c>
      <c r="B88">
        <f>COUNTIFS(Table2[Sub-Sector],Table3[[#This Row],[Sub-Sector]])</f>
        <v>3</v>
      </c>
      <c r="C88" s="1">
        <f>COUNTIFS(Table2[Sub-Sector],Table3[[#This Row],[Sub-Sector]],Table2[Uptrend],"Uptrend")/Table3[[#This Row],[Count]]</f>
        <v>0.66666666666666663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0.33333333333333331</v>
      </c>
      <c r="G88" s="1">
        <f>COUNTIFS(Table2[Sub-Sector],Table3[[#This Row],[Sub-Sector]],Table2[1Y Return vs Nifty],"&gt;=10")/Table3[[#This Row],[Count]]</f>
        <v>0.33333333333333331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0.33333333333333331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0.33333333333333331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0.33333333333333331</v>
      </c>
      <c r="O88" s="1">
        <f>COUNTIFS(Table2[Sub-Sector],Table3[[#This Row],[Sub-Sector]],Table2[% Away From Current Month High],"&lt;=0.05")/Table3[[#This Row],[Count]]</f>
        <v>0.33333333333333331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0.33333333333333331</v>
      </c>
      <c r="T88" s="1">
        <f>COUNTIFS(Table2[Sub-Sector],Table3[[#This Row],[Sub-Sector]],Table2[% Price above 200 EMA],"&gt;=0")/Table3[[#This Row],[Count]]</f>
        <v>1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</v>
      </c>
      <c r="X88">
        <f>_xlfn.RANK.AVG(Table3[[#This Row],[Score]],Table3[Score],1)</f>
        <v>85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88">
        <f>_xlfn.RANK.AVG(Table3[[#This Row],[Score 2 ]],Table3[[Score 2 ]],1)</f>
        <v>87</v>
      </c>
    </row>
    <row r="89" spans="1:26" x14ac:dyDescent="0.3">
      <c r="A89" t="s">
        <v>607</v>
      </c>
      <c r="B89">
        <f>COUNTIFS(Table2[Sub-Sector],Table3[[#This Row],[Sub-Sector]])</f>
        <v>13</v>
      </c>
      <c r="C89" s="1">
        <f>COUNTIFS(Table2[Sub-Sector],Table3[[#This Row],[Sub-Sector]],Table2[Uptrend],"Uptrend")/Table3[[#This Row],[Count]]</f>
        <v>0.30769230769230771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7.6923076923076927E-2</v>
      </c>
      <c r="F89" s="1">
        <f>COUNTIFS(Table2[Sub-Sector],Table3[[#This Row],[Sub-Sector]],Table2[6M Return vs Nifty],"&gt;=10")/Table3[[#This Row],[Count]]</f>
        <v>0.30769230769230771</v>
      </c>
      <c r="G89" s="1">
        <f>COUNTIFS(Table2[Sub-Sector],Table3[[#This Row],[Sub-Sector]],Table2[1Y Return vs Nifty],"&gt;=10")/Table3[[#This Row],[Count]]</f>
        <v>0.46153846153846156</v>
      </c>
      <c r="H89" s="1">
        <f>COUNTIFS(Table2[Sub-Sector],Table3[[#This Row],[Sub-Sector]],Table2[RSI Exponential â€“ 14D],"&gt;=50")/Table3[[#This Row],[Count]]</f>
        <v>0.46153846153846156</v>
      </c>
      <c r="I89" s="1">
        <f>COUNTIFS(Table2[Sub-Sector],Table3[[#This Row],[Sub-Sector]],Table2[Relative Volume],"&gt;=1")/Table3[[#This Row],[Count]]</f>
        <v>0.15384615384615385</v>
      </c>
      <c r="J89" s="1">
        <f>COUNTIFS(Table2[Sub-Sector],Table3[[#This Row],[Sub-Sector]],Table2[% Away From Day Low],"&gt;=0.05")/Table3[[#This Row],[Count]]</f>
        <v>7.6923076923076927E-2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0.69230769230769229</v>
      </c>
      <c r="M89" s="1">
        <f>COUNTIFS(Table2[Sub-Sector],Table3[[#This Row],[Sub-Sector]],Table2[% Away From Current Week High],"&lt;=0.05")/Table3[[#This Row],[Count]]</f>
        <v>0.84615384615384615</v>
      </c>
      <c r="N89" s="1">
        <f>COUNTIFS(Table2[Sub-Sector],Table3[[#This Row],[Sub-Sector]],Table2[% Away From Current Month Low],"&gt;=0.05")/Table3[[#This Row],[Count]]</f>
        <v>0.69230769230769229</v>
      </c>
      <c r="O89" s="1">
        <f>COUNTIFS(Table2[Sub-Sector],Table3[[#This Row],[Sub-Sector]],Table2[% Away From Current Month High],"&lt;=0.05")/Table3[[#This Row],[Count]]</f>
        <v>0.53846153846153844</v>
      </c>
      <c r="P89" s="1">
        <f>COUNTIFS(Table2[Sub-Sector],Table3[[#This Row],[Sub-Sector]],Table2[% Away From 52W High],"&lt;=10")/Table3[[#This Row],[Count]]</f>
        <v>7.6923076923076927E-2</v>
      </c>
      <c r="Q89" s="1">
        <f>COUNTIFS(Table2[Sub-Sector],Table3[[#This Row],[Sub-Sector]],Table2[% Away From 52W Low],"&gt;=10")/Table3[[#This Row],[Count]]</f>
        <v>0.92307692307692313</v>
      </c>
      <c r="R89" s="1">
        <f>COUNTIFS(Table2[Sub-Sector],Table3[[#This Row],[Sub-Sector]],Table2[% Price above 20 EMA],"&gt;=0")/Table3[[#This Row],[Count]]</f>
        <v>0.38461538461538464</v>
      </c>
      <c r="S89" s="1">
        <f>COUNTIFS(Table2[Sub-Sector],Table3[[#This Row],[Sub-Sector]],Table2[% Price above 50 EMA],"&gt;=0")/Table3[[#This Row],[Count]]</f>
        <v>0.46153846153846156</v>
      </c>
      <c r="T89" s="1">
        <f>COUNTIFS(Table2[Sub-Sector],Table3[[#This Row],[Sub-Sector]],Table2[% Price above 200 EMA],"&gt;=0")/Table3[[#This Row],[Count]]</f>
        <v>0.61538461538461542</v>
      </c>
      <c r="U89" s="1">
        <f>COUNTIFS(Table2[Sub-Sector],Table3[[#This Row],[Sub-Sector]],Table2[Rate of Change - Zone],"Positive")/Table3[[#This Row],[Count]]</f>
        <v>0.15384615384615385</v>
      </c>
      <c r="V89" s="1">
        <f>COUNTIFS(Table2[Sub-Sector],Table3[[#This Row],[Sub-Sector]],Table2[Sharpe Ratio],"&gt;=0.10")/Table3[[#This Row],[Count]]</f>
        <v>0.15384615384615385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</v>
      </c>
      <c r="X89">
        <f>_xlfn.RANK.AVG(Table3[[#This Row],[Score]],Table3[Score],1)</f>
        <v>90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</v>
      </c>
      <c r="Z89">
        <f>_xlfn.RANK.AVG(Table3[[#This Row],[Score 2 ]],Table3[[Score 2 ]],1)</f>
        <v>88</v>
      </c>
    </row>
    <row r="90" spans="1:26" x14ac:dyDescent="0.3">
      <c r="A90" t="s">
        <v>384</v>
      </c>
      <c r="B90">
        <f>COUNTIFS(Table2[Sub-Sector],Table3[[#This Row],[Sub-Sector]])</f>
        <v>5</v>
      </c>
      <c r="C90" s="1">
        <f>COUNTIFS(Table2[Sub-Sector],Table3[[#This Row],[Sub-Sector]],Table2[Uptrend],"Uptrend")/Table3[[#This Row],[Count]]</f>
        <v>0.2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0.4</v>
      </c>
      <c r="G90" s="1">
        <f>COUNTIFS(Table2[Sub-Sector],Table3[[#This Row],[Sub-Sector]],Table2[1Y Return vs Nifty],"&gt;=10")/Table3[[#This Row],[Count]]</f>
        <v>0.4</v>
      </c>
      <c r="H90" s="1">
        <f>COUNTIFS(Table2[Sub-Sector],Table3[[#This Row],[Sub-Sector]],Table2[RSI Exponential â€“ 14D],"&gt;=50")/Table3[[#This Row],[Count]]</f>
        <v>0.4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0.6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0.6</v>
      </c>
      <c r="O90" s="1">
        <f>COUNTIFS(Table2[Sub-Sector],Table3[[#This Row],[Sub-Sector]],Table2[% Away From Current Month High],"&lt;=0.05")/Table3[[#This Row],[Count]]</f>
        <v>0.6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0.4</v>
      </c>
      <c r="S90" s="1">
        <f>COUNTIFS(Table2[Sub-Sector],Table3[[#This Row],[Sub-Sector]],Table2[% Price above 50 EMA],"&gt;=0")/Table3[[#This Row],[Count]]</f>
        <v>0.2</v>
      </c>
      <c r="T90" s="1">
        <f>COUNTIFS(Table2[Sub-Sector],Table3[[#This Row],[Sub-Sector]],Table2[% Price above 200 EMA],"&gt;=0")/Table3[[#This Row],[Count]]</f>
        <v>0.6</v>
      </c>
      <c r="U90" s="1">
        <f>COUNTIFS(Table2[Sub-Sector],Table3[[#This Row],[Sub-Sector]],Table2[Rate of Change - Zone],"Positive")/Table3[[#This Row],[Count]]</f>
        <v>0.2</v>
      </c>
      <c r="V90" s="1">
        <f>COUNTIFS(Table2[Sub-Sector],Table3[[#This Row],[Sub-Sector]],Table2[Sharpe Ratio],"&gt;=0.10")/Table3[[#This Row],[Count]]</f>
        <v>0.2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576.5</v>
      </c>
      <c r="X90">
        <f>_xlfn.RANK.AVG(Table3[[#This Row],[Score]],Table3[Score],1)</f>
        <v>99.5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309.5</v>
      </c>
      <c r="Z90">
        <f>_xlfn.RANK.AVG(Table3[[#This Row],[Score 2 ]],Table3[[Score 2 ]],1)</f>
        <v>89</v>
      </c>
    </row>
    <row r="91" spans="1:26" x14ac:dyDescent="0.3">
      <c r="A91" t="s">
        <v>37</v>
      </c>
      <c r="B91">
        <f>COUNTIFS(Table2[Sub-Sector],Table3[[#This Row],[Sub-Sector]])</f>
        <v>3</v>
      </c>
      <c r="C91" s="1">
        <f>COUNTIFS(Table2[Sub-Sector],Table3[[#This Row],[Sub-Sector]],Table2[Uptrend],"Uptrend")/Table3[[#This Row],[Count]]</f>
        <v>0.66666666666666663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0.66666666666666663</v>
      </c>
      <c r="G91" s="1">
        <f>COUNTIFS(Table2[Sub-Sector],Table3[[#This Row],[Sub-Sector]],Table2[1Y Return vs Nifty],"&gt;=10")/Table3[[#This Row],[Count]]</f>
        <v>0.33333333333333331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0.33333333333333331</v>
      </c>
      <c r="P91" s="1">
        <f>COUNTIFS(Table2[Sub-Sector],Table3[[#This Row],[Sub-Sector]],Table2[% Away From 52W High],"&lt;=10")/Table3[[#This Row],[Count]]</f>
        <v>0.33333333333333331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1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91">
        <f>_xlfn.RANK.AVG(Table3[[#This Row],[Score]],Table3[Score],1)</f>
        <v>87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91">
        <f>_xlfn.RANK.AVG(Table3[[#This Row],[Score 2 ]],Table3[[Score 2 ]],1)</f>
        <v>90</v>
      </c>
    </row>
    <row r="92" spans="1:26" x14ac:dyDescent="0.3">
      <c r="A92" t="s">
        <v>54</v>
      </c>
      <c r="B92">
        <f>COUNTIFS(Table2[Sub-Sector],Table3[[#This Row],[Sub-Sector]])</f>
        <v>17</v>
      </c>
      <c r="C92" s="1">
        <f>COUNTIFS(Table2[Sub-Sector],Table3[[#This Row],[Sub-Sector]],Table2[Uptrend],"Uptrend")/Table3[[#This Row],[Count]]</f>
        <v>0.52941176470588236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0.11764705882352941</v>
      </c>
      <c r="F92" s="1">
        <f>COUNTIFS(Table2[Sub-Sector],Table3[[#This Row],[Sub-Sector]],Table2[6M Return vs Nifty],"&gt;=10")/Table3[[#This Row],[Count]]</f>
        <v>0.11764705882352941</v>
      </c>
      <c r="G92" s="1">
        <f>COUNTIFS(Table2[Sub-Sector],Table3[[#This Row],[Sub-Sector]],Table2[1Y Return vs Nifty],"&gt;=10")/Table3[[#This Row],[Count]]</f>
        <v>0.29411764705882354</v>
      </c>
      <c r="H92" s="1">
        <f>COUNTIFS(Table2[Sub-Sector],Table3[[#This Row],[Sub-Sector]],Table2[RSI Exponential â€“ 14D],"&gt;=50")/Table3[[#This Row],[Count]]</f>
        <v>5.8823529411764705E-2</v>
      </c>
      <c r="I92" s="1">
        <f>COUNTIFS(Table2[Sub-Sector],Table3[[#This Row],[Sub-Sector]],Table2[Relative Volume],"&gt;=1")/Table3[[#This Row],[Count]]</f>
        <v>0.29411764705882354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0.41176470588235292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0.17647058823529413</v>
      </c>
      <c r="P92" s="1">
        <f>COUNTIFS(Table2[Sub-Sector],Table3[[#This Row],[Sub-Sector]],Table2[% Away From 52W High],"&lt;=10")/Table3[[#This Row],[Count]]</f>
        <v>0.23529411764705882</v>
      </c>
      <c r="Q92" s="1">
        <f>COUNTIFS(Table2[Sub-Sector],Table3[[#This Row],[Sub-Sector]],Table2[% Away From 52W Low],"&gt;=10")/Table3[[#This Row],[Count]]</f>
        <v>0.76470588235294112</v>
      </c>
      <c r="R92" s="1">
        <f>COUNTIFS(Table2[Sub-Sector],Table3[[#This Row],[Sub-Sector]],Table2[% Price above 20 EMA],"&gt;=0")/Table3[[#This Row],[Count]]</f>
        <v>5.8823529411764705E-2</v>
      </c>
      <c r="S92" s="1">
        <f>COUNTIFS(Table2[Sub-Sector],Table3[[#This Row],[Sub-Sector]],Table2[% Price above 50 EMA],"&gt;=0")/Table3[[#This Row],[Count]]</f>
        <v>0.35294117647058826</v>
      </c>
      <c r="T92" s="1">
        <f>COUNTIFS(Table2[Sub-Sector],Table3[[#This Row],[Sub-Sector]],Table2[% Price above 200 EMA],"&gt;=0")/Table3[[#This Row],[Count]]</f>
        <v>0.47058823529411764</v>
      </c>
      <c r="U92" s="1">
        <f>COUNTIFS(Table2[Sub-Sector],Table3[[#This Row],[Sub-Sector]],Table2[Rate of Change - Zone],"Positive")/Table3[[#This Row],[Count]]</f>
        <v>0.11764705882352941</v>
      </c>
      <c r="V92" s="1">
        <f>COUNTIFS(Table2[Sub-Sector],Table3[[#This Row],[Sub-Sector]],Table2[Sharpe Ratio],"&gt;=0.10")/Table3[[#This Row],[Count]]</f>
        <v>0.11764705882352941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92">
        <f>_xlfn.RANK.AVG(Table3[[#This Row],[Score]],Table3[Score],1)</f>
        <v>76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92">
        <f>_xlfn.RANK.AVG(Table3[[#This Row],[Score 2 ]],Table3[[Score 2 ]],1)</f>
        <v>91</v>
      </c>
    </row>
    <row r="93" spans="1:26" x14ac:dyDescent="0.3">
      <c r="A93" t="s">
        <v>34</v>
      </c>
      <c r="B93">
        <f>COUNTIFS(Table2[Sub-Sector],Table3[[#This Row],[Sub-Sector]])</f>
        <v>11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0.18181818181818182</v>
      </c>
      <c r="H93" s="1">
        <f>COUNTIFS(Table2[Sub-Sector],Table3[[#This Row],[Sub-Sector]],Table2[RSI Exponential â€“ 14D],"&gt;=50")/Table3[[#This Row],[Count]]</f>
        <v>9.0909090909090912E-2</v>
      </c>
      <c r="I93" s="1">
        <f>COUNTIFS(Table2[Sub-Sector],Table3[[#This Row],[Sub-Sector]],Table2[Relative Volume],"&gt;=1")/Table3[[#This Row],[Count]]</f>
        <v>0.45454545454545453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0.81818181818181823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0.36363636363636365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9.0909090909090912E-2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0.18181818181818182</v>
      </c>
      <c r="U93" s="1">
        <f>COUNTIFS(Table2[Sub-Sector],Table3[[#This Row],[Sub-Sector]],Table2[Rate of Change - Zone],"Positive")/Table3[[#This Row],[Count]]</f>
        <v>9.0909090909090912E-2</v>
      </c>
      <c r="V93" s="1">
        <f>COUNTIFS(Table2[Sub-Sector],Table3[[#This Row],[Sub-Sector]],Table2[Sharpe Ratio],"&gt;=0.10")/Table3[[#This Row],[Count]]</f>
        <v>0.63636363636363635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599.5</v>
      </c>
      <c r="X93">
        <f>_xlfn.RANK.AVG(Table3[[#This Row],[Score]],Table3[Score],1)</f>
        <v>104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316.5</v>
      </c>
      <c r="Z93">
        <f>_xlfn.RANK.AVG(Table3[[#This Row],[Score 2 ]],Table3[[Score 2 ]],1)</f>
        <v>92</v>
      </c>
    </row>
    <row r="94" spans="1:26" x14ac:dyDescent="0.3">
      <c r="A94" t="s">
        <v>1979</v>
      </c>
      <c r="B94">
        <f>COUNTIFS(Table2[Sub-Sector],Table3[[#This Row],[Sub-Sector]])</f>
        <v>3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0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0.33333333333333331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0.66666666666666663</v>
      </c>
      <c r="M94" s="1">
        <f>COUNTIFS(Table2[Sub-Sector],Table3[[#This Row],[Sub-Sector]],Table2[% Away From Current Week High],"&lt;=0.05")/Table3[[#This Row],[Count]]</f>
        <v>0.66666666666666663</v>
      </c>
      <c r="N94" s="1">
        <f>COUNTIFS(Table2[Sub-Sector],Table3[[#This Row],[Sub-Sector]],Table2[% Away From Current Month Low],"&gt;=0.05")/Table3[[#This Row],[Count]]</f>
        <v>0.66666666666666663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0.33333333333333331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0.33333333333333331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600</v>
      </c>
      <c r="X94">
        <f>_xlfn.RANK.AVG(Table3[[#This Row],[Score]],Table3[Score],1)</f>
        <v>105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4">
        <f>_xlfn.RANK.AVG(Table3[[#This Row],[Score 2 ]],Table3[[Score 2 ]],1)</f>
        <v>93</v>
      </c>
    </row>
    <row r="95" spans="1:26" x14ac:dyDescent="0.3">
      <c r="A95" t="s">
        <v>67</v>
      </c>
      <c r="B95">
        <f>COUNTIFS(Table2[Sub-Sector],Table3[[#This Row],[Sub-Sector]])</f>
        <v>3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0.33333333333333331</v>
      </c>
      <c r="G95" s="1">
        <f>COUNTIFS(Table2[Sub-Sector],Table3[[#This Row],[Sub-Sector]],Table2[1Y Return vs Nifty],"&gt;=10")/Table3[[#This Row],[Count]]</f>
        <v>0.66666666666666663</v>
      </c>
      <c r="H95" s="1">
        <f>COUNTIFS(Table2[Sub-Sector],Table3[[#This Row],[Sub-Sector]],Table2[RSI Exponential â€“ 14D],"&gt;=50")/Table3[[#This Row],[Count]]</f>
        <v>0.33333333333333331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0.33333333333333331</v>
      </c>
      <c r="M95" s="1">
        <f>COUNTIFS(Table2[Sub-Sector],Table3[[#This Row],[Sub-Sector]],Table2[% Away From Current Week High],"&lt;=0.05")/Table3[[#This Row],[Count]]</f>
        <v>0.66666666666666663</v>
      </c>
      <c r="N95" s="1">
        <f>COUNTIFS(Table2[Sub-Sector],Table3[[#This Row],[Sub-Sector]],Table2[% Away From Current Month Low],"&gt;=0.05")/Table3[[#This Row],[Count]]</f>
        <v>0.33333333333333331</v>
      </c>
      <c r="O95" s="1">
        <f>COUNTIFS(Table2[Sub-Sector],Table3[[#This Row],[Sub-Sector]],Table2[% Away From Current Month High],"&lt;=0.05")/Table3[[#This Row],[Count]]</f>
        <v>0.66666666666666663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0.33333333333333331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0.33333333333333331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605</v>
      </c>
      <c r="X95">
        <f>_xlfn.RANK.AVG(Table3[[#This Row],[Score]],Table3[Score],1)</f>
        <v>106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95">
        <f>_xlfn.RANK.AVG(Table3[[#This Row],[Score 2 ]],Table3[[Score 2 ]],1)</f>
        <v>94.5</v>
      </c>
    </row>
    <row r="96" spans="1:26" x14ac:dyDescent="0.3">
      <c r="A96" t="s">
        <v>870</v>
      </c>
      <c r="B96">
        <f>COUNTIFS(Table2[Sub-Sector],Table3[[#This Row],[Sub-Sector]])</f>
        <v>3</v>
      </c>
      <c r="C96" s="1">
        <f>COUNTIFS(Table2[Sub-Sector],Table3[[#This Row],[Sub-Sector]],Table2[Uptrend],"Uptrend")/Table3[[#This Row],[Count]]</f>
        <v>0.33333333333333331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0.33333333333333331</v>
      </c>
      <c r="G96" s="1">
        <f>COUNTIFS(Table2[Sub-Sector],Table3[[#This Row],[Sub-Sector]],Table2[1Y Return vs Nifty],"&gt;=10")/Table3[[#This Row],[Count]]</f>
        <v>0.66666666666666663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0.66666666666666663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0.66666666666666663</v>
      </c>
      <c r="O96" s="1">
        <f>COUNTIFS(Table2[Sub-Sector],Table3[[#This Row],[Sub-Sector]],Table2[% Away From Current Month High],"&lt;=0.05")/Table3[[#This Row],[Count]]</f>
        <v>0.66666666666666663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0.33333333333333331</v>
      </c>
      <c r="T96" s="1">
        <f>COUNTIFS(Table2[Sub-Sector],Table3[[#This Row],[Sub-Sector]],Table2[% Price above 200 EMA],"&gt;=0")/Table3[[#This Row],[Count]]</f>
        <v>0.33333333333333331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576.5</v>
      </c>
      <c r="X96">
        <f>_xlfn.RANK.AVG(Table3[[#This Row],[Score]],Table3[Score],1)</f>
        <v>99.5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</v>
      </c>
      <c r="Z96">
        <f>_xlfn.RANK.AVG(Table3[[#This Row],[Score 2 ]],Table3[[Score 2 ]],1)</f>
        <v>94.5</v>
      </c>
    </row>
    <row r="97" spans="1:26" x14ac:dyDescent="0.3">
      <c r="A97" t="s">
        <v>43</v>
      </c>
      <c r="B97">
        <f>COUNTIFS(Table2[Sub-Sector],Table3[[#This Row],[Sub-Sector]])</f>
        <v>10</v>
      </c>
      <c r="C97" s="1">
        <f>COUNTIFS(Table2[Sub-Sector],Table3[[#This Row],[Sub-Sector]],Table2[Uptrend],"Uptrend")/Table3[[#This Row],[Count]]</f>
        <v>0.6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0.2</v>
      </c>
      <c r="G97" s="1">
        <f>COUNTIFS(Table2[Sub-Sector],Table3[[#This Row],[Sub-Sector]],Table2[1Y Return vs Nifty],"&gt;=10")/Table3[[#This Row],[Count]]</f>
        <v>0.5</v>
      </c>
      <c r="H97" s="1">
        <f>COUNTIFS(Table2[Sub-Sector],Table3[[#This Row],[Sub-Sector]],Table2[RSI Exponential â€“ 14D],"&gt;=50")/Table3[[#This Row],[Count]]</f>
        <v>0.3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0.1</v>
      </c>
      <c r="M97" s="1">
        <f>COUNTIFS(Table2[Sub-Sector],Table3[[#This Row],[Sub-Sector]],Table2[% Away From Current Week High],"&lt;=0.05")/Table3[[#This Row],[Count]]</f>
        <v>0.8</v>
      </c>
      <c r="N97" s="1">
        <f>COUNTIFS(Table2[Sub-Sector],Table3[[#This Row],[Sub-Sector]],Table2[% Away From Current Month Low],"&gt;=0.05")/Table3[[#This Row],[Count]]</f>
        <v>0.1</v>
      </c>
      <c r="O97" s="1">
        <f>COUNTIFS(Table2[Sub-Sector],Table3[[#This Row],[Sub-Sector]],Table2[% Away From Current Month High],"&lt;=0.05")/Table3[[#This Row],[Count]]</f>
        <v>0.3</v>
      </c>
      <c r="P97" s="1">
        <f>COUNTIFS(Table2[Sub-Sector],Table3[[#This Row],[Sub-Sector]],Table2[% Away From 52W High],"&lt;=10")/Table3[[#This Row],[Count]]</f>
        <v>0.4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0.3</v>
      </c>
      <c r="S97" s="1">
        <f>COUNTIFS(Table2[Sub-Sector],Table3[[#This Row],[Sub-Sector]],Table2[% Price above 50 EMA],"&gt;=0")/Table3[[#This Row],[Count]]</f>
        <v>0.4</v>
      </c>
      <c r="T97" s="1">
        <f>COUNTIFS(Table2[Sub-Sector],Table3[[#This Row],[Sub-Sector]],Table2[% Price above 200 EMA],"&gt;=0")/Table3[[#This Row],[Count]]</f>
        <v>0.7</v>
      </c>
      <c r="U97" s="1">
        <f>COUNTIFS(Table2[Sub-Sector],Table3[[#This Row],[Sub-Sector]],Table2[Rate of Change - Zone],"Positive")/Table3[[#This Row],[Count]]</f>
        <v>0.2</v>
      </c>
      <c r="V97" s="1">
        <f>COUNTIFS(Table2[Sub-Sector],Table3[[#This Row],[Sub-Sector]],Table2[Sharpe Ratio],"&gt;=0.10")/Table3[[#This Row],[Count]]</f>
        <v>0.1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97">
        <f>_xlfn.RANK.AVG(Table3[[#This Row],[Score]],Table3[Score],1)</f>
        <v>93.5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7">
        <f>_xlfn.RANK.AVG(Table3[[#This Row],[Score 2 ]],Table3[[Score 2 ]],1)</f>
        <v>97</v>
      </c>
    </row>
    <row r="98" spans="1:26" x14ac:dyDescent="0.3">
      <c r="A98" t="s">
        <v>511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1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1</v>
      </c>
      <c r="F98" s="1">
        <f>COUNTIFS(Table2[Sub-Sector],Table3[[#This Row],[Sub-Sector]],Table2[6M Return vs Nifty],"&gt;=10")/Table3[[#This Row],[Count]]</f>
        <v>1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98">
        <f>_xlfn.RANK.AVG(Table3[[#This Row],[Score]],Table3[Score],1)</f>
        <v>60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8">
        <f>_xlfn.RANK.AVG(Table3[[#This Row],[Score 2 ]],Table3[[Score 2 ]],1)</f>
        <v>97</v>
      </c>
    </row>
    <row r="99" spans="1:26" x14ac:dyDescent="0.3">
      <c r="A99" t="s">
        <v>524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1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1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508.5</v>
      </c>
      <c r="X99">
        <f>_xlfn.RANK.AVG(Table3[[#This Row],[Score]],Table3[Score],1)</f>
        <v>79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99">
        <f>_xlfn.RANK.AVG(Table3[[#This Row],[Score 2 ]],Table3[[Score 2 ]],1)</f>
        <v>97</v>
      </c>
    </row>
    <row r="100" spans="1:26" x14ac:dyDescent="0.3">
      <c r="A100" t="s">
        <v>550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608.5</v>
      </c>
      <c r="X100">
        <f>_xlfn.RANK.AVG(Table3[[#This Row],[Score]],Table3[Score],1)</f>
        <v>111.5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0">
        <f>_xlfn.RANK.AVG(Table3[[#This Row],[Score 2 ]],Table3[[Score 2 ]],1)</f>
        <v>99.5</v>
      </c>
    </row>
    <row r="101" spans="1:26" x14ac:dyDescent="0.3">
      <c r="A101" t="s">
        <v>1214</v>
      </c>
      <c r="B101">
        <f>COUNTIFS(Table2[Sub-Sector],Table3[[#This Row],[Sub-Sector]])</f>
        <v>2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0.5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1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1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0.5</v>
      </c>
      <c r="R101" s="1">
        <f>COUNTIFS(Table2[Sub-Sector],Table3[[#This Row],[Sub-Sector]],Table2[% Price above 20 EMA],"&gt;=0")/Table3[[#This Row],[Count]]</f>
        <v>0.5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608.5</v>
      </c>
      <c r="X101">
        <f>_xlfn.RANK.AVG(Table3[[#This Row],[Score]],Table3[Score],1)</f>
        <v>111.5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325.5</v>
      </c>
      <c r="Z101">
        <f>_xlfn.RANK.AVG(Table3[[#This Row],[Score 2 ]],Table3[[Score 2 ]],1)</f>
        <v>99.5</v>
      </c>
    </row>
    <row r="102" spans="1:26" x14ac:dyDescent="0.3">
      <c r="A102" t="s">
        <v>92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1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2">
        <f>_xlfn.RANK.AVG(Table3[[#This Row],[Score]],Table3[Score],1)</f>
        <v>114.5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2">
        <f>_xlfn.RANK.AVG(Table3[[#This Row],[Score 2 ]],Table3[[Score 2 ]],1)</f>
        <v>103.5</v>
      </c>
    </row>
    <row r="103" spans="1:26" x14ac:dyDescent="0.3">
      <c r="A103" t="s">
        <v>1417</v>
      </c>
      <c r="B103">
        <f>COUNTIFS(Table2[Sub-Sector],Table3[[#This Row],[Sub-Sector]])</f>
        <v>2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1</v>
      </c>
      <c r="H103" s="1">
        <f>COUNTIFS(Table2[Sub-Sector],Table3[[#This Row],[Sub-Sector]],Table2[RSI Exponential â€“ 14D],"&gt;=50")/Table3[[#This Row],[Count]]</f>
        <v>0.5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1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0.5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0.5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3">
        <f>_xlfn.RANK.AVG(Table3[[#This Row],[Score]],Table3[Score],1)</f>
        <v>114.5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3">
        <f>_xlfn.RANK.AVG(Table3[[#This Row],[Score 2 ]],Table3[[Score 2 ]],1)</f>
        <v>103.5</v>
      </c>
    </row>
    <row r="104" spans="1:26" x14ac:dyDescent="0.3">
      <c r="A104" t="s">
        <v>286</v>
      </c>
      <c r="B104">
        <f>COUNTIFS(Table2[Sub-Sector],Table3[[#This Row],[Sub-Sector]])</f>
        <v>1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1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1</v>
      </c>
      <c r="O104" s="1">
        <f>COUNTIFS(Table2[Sub-Sector],Table3[[#This Row],[Sub-Sector]],Table2[% Away From Current Month High],"&lt;=0.05")/Table3[[#This Row],[Count]]</f>
        <v>1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1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4">
        <f>_xlfn.RANK.AVG(Table3[[#This Row],[Score]],Table3[Score],1)</f>
        <v>114.5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4">
        <f>_xlfn.RANK.AVG(Table3[[#This Row],[Score 2 ]],Table3[[Score 2 ]],1)</f>
        <v>103.5</v>
      </c>
    </row>
    <row r="105" spans="1:26" x14ac:dyDescent="0.3">
      <c r="A105" t="s">
        <v>633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1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</v>
      </c>
      <c r="X105">
        <f>_xlfn.RANK.AVG(Table3[[#This Row],[Score]],Table3[Score],1)</f>
        <v>81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5">
        <f>_xlfn.RANK.AVG(Table3[[#This Row],[Score 2 ]],Table3[[Score 2 ]],1)</f>
        <v>103.5</v>
      </c>
    </row>
    <row r="106" spans="1:26" x14ac:dyDescent="0.3">
      <c r="A106" t="s">
        <v>1174</v>
      </c>
      <c r="B106">
        <f>COUNTIFS(Table2[Sub-Sector],Table3[[#This Row],[Sub-Sector]])</f>
        <v>1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</v>
      </c>
      <c r="H106" s="1">
        <f>COUNTIFS(Table2[Sub-Sector],Table3[[#This Row],[Sub-Sector]],Table2[RSI Exponential â€“ 14D],"&gt;=50")/Table3[[#This Row],[Count]]</f>
        <v>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1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1</v>
      </c>
      <c r="O106" s="1">
        <f>COUNTIFS(Table2[Sub-Sector],Table3[[#This Row],[Sub-Sector]],Table2[% Away From Current Month High],"&lt;=0.05")/Table3[[#This Row],[Count]]</f>
        <v>1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1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1</v>
      </c>
      <c r="V106" s="1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06">
        <f>_xlfn.RANK.AVG(Table3[[#This Row],[Score]],Table3[Score],1)</f>
        <v>114.5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6">
        <f>_xlfn.RANK.AVG(Table3[[#This Row],[Score 2 ]],Table3[[Score 2 ]],1)</f>
        <v>103.5</v>
      </c>
    </row>
    <row r="107" spans="1:26" x14ac:dyDescent="0.3">
      <c r="A107" t="s">
        <v>1567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1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</v>
      </c>
      <c r="H107" s="1">
        <f>COUNTIFS(Table2[Sub-Sector],Table3[[#This Row],[Sub-Sector]],Table2[RSI Exponential â€“ 14D],"&gt;=50")/Table3[[#This Row],[Count]]</f>
        <v>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1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1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1</v>
      </c>
      <c r="S107" s="1">
        <f>COUNTIFS(Table2[Sub-Sector],Table3[[#This Row],[Sub-Sector]],Table2[% Price above 50 EMA],"&gt;=0")/Table3[[#This Row],[Count]]</f>
        <v>1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1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107">
        <f>_xlfn.RANK.AVG(Table3[[#This Row],[Score]],Table3[Score],1)</f>
        <v>84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327.5</v>
      </c>
      <c r="Z107">
        <f>_xlfn.RANK.AVG(Table3[[#This Row],[Score 2 ]],Table3[[Score 2 ]],1)</f>
        <v>103.5</v>
      </c>
    </row>
    <row r="108" spans="1:26" x14ac:dyDescent="0.3">
      <c r="A108" t="s">
        <v>24</v>
      </c>
      <c r="B108">
        <f>COUNTIFS(Table2[Sub-Sector],Table3[[#This Row],[Sub-Sector]])</f>
        <v>20</v>
      </c>
      <c r="C108" s="1">
        <f>COUNTIFS(Table2[Sub-Sector],Table3[[#This Row],[Sub-Sector]],Table2[Uptrend],"Uptrend")/Table3[[#This Row],[Count]]</f>
        <v>0.2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0.05</v>
      </c>
      <c r="G108" s="1">
        <f>COUNTIFS(Table2[Sub-Sector],Table3[[#This Row],[Sub-Sector]],Table2[1Y Return vs Nifty],"&gt;=10")/Table3[[#This Row],[Count]]</f>
        <v>0.05</v>
      </c>
      <c r="H108" s="1">
        <f>COUNTIFS(Table2[Sub-Sector],Table3[[#This Row],[Sub-Sector]],Table2[RSI Exponential â€“ 14D],"&gt;=50")/Table3[[#This Row],[Count]]</f>
        <v>0.15</v>
      </c>
      <c r="I108" s="1">
        <f>COUNTIFS(Table2[Sub-Sector],Table3[[#This Row],[Sub-Sector]],Table2[Relative Volume],"&gt;=1")/Table3[[#This Row],[Count]]</f>
        <v>0.3</v>
      </c>
      <c r="J108" s="1">
        <f>COUNTIFS(Table2[Sub-Sector],Table3[[#This Row],[Sub-Sector]],Table2[% Away From Day Low],"&gt;=0.05")/Table3[[#This Row],[Count]]</f>
        <v>0.05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0.15</v>
      </c>
      <c r="M108" s="1">
        <f>COUNTIFS(Table2[Sub-Sector],Table3[[#This Row],[Sub-Sector]],Table2[% Away From Current Week High],"&lt;=0.05")/Table3[[#This Row],[Count]]</f>
        <v>0.9</v>
      </c>
      <c r="N108" s="1">
        <f>COUNTIFS(Table2[Sub-Sector],Table3[[#This Row],[Sub-Sector]],Table2[% Away From Current Month Low],"&gt;=0.05")/Table3[[#This Row],[Count]]</f>
        <v>0.15</v>
      </c>
      <c r="O108" s="1">
        <f>COUNTIFS(Table2[Sub-Sector],Table3[[#This Row],[Sub-Sector]],Table2[% Away From Current Month High],"&lt;=0.05")/Table3[[#This Row],[Count]]</f>
        <v>0.4</v>
      </c>
      <c r="P108" s="1">
        <f>COUNTIFS(Table2[Sub-Sector],Table3[[#This Row],[Sub-Sector]],Table2[% Away From 52W High],"&lt;=10")/Table3[[#This Row],[Count]]</f>
        <v>0.1</v>
      </c>
      <c r="Q108" s="1">
        <f>COUNTIFS(Table2[Sub-Sector],Table3[[#This Row],[Sub-Sector]],Table2[% Away From 52W Low],"&gt;=10")/Table3[[#This Row],[Count]]</f>
        <v>0.55000000000000004</v>
      </c>
      <c r="R108" s="1">
        <f>COUNTIFS(Table2[Sub-Sector],Table3[[#This Row],[Sub-Sector]],Table2[% Price above 20 EMA],"&gt;=0")/Table3[[#This Row],[Count]]</f>
        <v>0.1</v>
      </c>
      <c r="S108" s="1">
        <f>COUNTIFS(Table2[Sub-Sector],Table3[[#This Row],[Sub-Sector]],Table2[% Price above 50 EMA],"&gt;=0")/Table3[[#This Row],[Count]]</f>
        <v>0.15</v>
      </c>
      <c r="T108" s="1">
        <f>COUNTIFS(Table2[Sub-Sector],Table3[[#This Row],[Sub-Sector]],Table2[% Price above 200 EMA],"&gt;=0")/Table3[[#This Row],[Count]]</f>
        <v>0.4</v>
      </c>
      <c r="U108" s="1">
        <f>COUNTIFS(Table2[Sub-Sector],Table3[[#This Row],[Sub-Sector]],Table2[Rate of Change - Zone],"Positive")/Table3[[#This Row],[Count]]</f>
        <v>0.05</v>
      </c>
      <c r="V108" s="1">
        <f>COUNTIFS(Table2[Sub-Sector],Table3[[#This Row],[Sub-Sector]],Table2[Sharpe Ratio],"&gt;=0.10")/Table3[[#This Row],[Count]]</f>
        <v>0.15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598.5</v>
      </c>
      <c r="X108">
        <f>_xlfn.RANK.AVG(Table3[[#This Row],[Score]],Table3[Score],1)</f>
        <v>103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8">
        <f>_xlfn.RANK.AVG(Table3[[#This Row],[Score 2 ]],Table3[[Score 2 ]],1)</f>
        <v>107</v>
      </c>
    </row>
    <row r="109" spans="1:26" x14ac:dyDescent="0.3">
      <c r="A109" t="s">
        <v>106</v>
      </c>
      <c r="B109">
        <f>COUNTIFS(Table2[Sub-Sector],Table3[[#This Row],[Sub-Sector]])</f>
        <v>4</v>
      </c>
      <c r="C109" s="1">
        <f>COUNTIFS(Table2[Sub-Sector],Table3[[#This Row],[Sub-Sector]],Table2[Uptrend],"Uptrend")/Table3[[#This Row],[Count]]</f>
        <v>1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0.25</v>
      </c>
      <c r="I109" s="1">
        <f>COUNTIFS(Table2[Sub-Sector],Table3[[#This Row],[Sub-Sector]],Table2[Relative Volume],"&gt;=1")/Table3[[#This Row],[Count]]</f>
        <v>0.25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0.25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0.25</v>
      </c>
      <c r="O109" s="1">
        <f>COUNTIFS(Table2[Sub-Sector],Table3[[#This Row],[Sub-Sector]],Table2[% Away From Current Month High],"&lt;=0.05")/Table3[[#This Row],[Count]]</f>
        <v>0.25</v>
      </c>
      <c r="P109" s="1">
        <f>COUNTIFS(Table2[Sub-Sector],Table3[[#This Row],[Sub-Sector]],Table2[% Away From 52W High],"&lt;=10")/Table3[[#This Row],[Count]]</f>
        <v>0.25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0.25</v>
      </c>
      <c r="S109" s="1">
        <f>COUNTIFS(Table2[Sub-Sector],Table3[[#This Row],[Sub-Sector]],Table2[% Price above 50 EMA],"&gt;=0")/Table3[[#This Row],[Count]]</f>
        <v>0.25</v>
      </c>
      <c r="T109" s="1">
        <f>COUNTIFS(Table2[Sub-Sector],Table3[[#This Row],[Sub-Sector]],Table2[% Price above 200 EMA],"&gt;=0")/Table3[[#This Row],[Count]]</f>
        <v>0.5</v>
      </c>
      <c r="U109" s="1">
        <f>COUNTIFS(Table2[Sub-Sector],Table3[[#This Row],[Sub-Sector]],Table2[Rate of Change - Zone],"Positive")/Table3[[#This Row],[Count]]</f>
        <v>0.25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528.5</v>
      </c>
      <c r="X109">
        <f>_xlfn.RANK.AVG(Table3[[#This Row],[Score]],Table3[Score],1)</f>
        <v>86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</v>
      </c>
      <c r="Z109">
        <f>_xlfn.RANK.AVG(Table3[[#This Row],[Score 2 ]],Table3[[Score 2 ]],1)</f>
        <v>108</v>
      </c>
    </row>
    <row r="110" spans="1:26" x14ac:dyDescent="0.3">
      <c r="A110" t="s">
        <v>757</v>
      </c>
      <c r="B110">
        <f>COUNTIFS(Table2[Sub-Sector],Table3[[#This Row],[Sub-Sector]])</f>
        <v>2</v>
      </c>
      <c r="C110" s="1">
        <f>COUNTIFS(Table2[Sub-Sector],Table3[[#This Row],[Sub-Sector]],Table2[Uptrend],"Uptrend")/Table3[[#This Row],[Count]]</f>
        <v>0.5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0.5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0.5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110">
        <f>_xlfn.RANK.AVG(Table3[[#This Row],[Score]],Table3[Score],1)</f>
        <v>101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</v>
      </c>
      <c r="Z110">
        <f>_xlfn.RANK.AVG(Table3[[#This Row],[Score 2 ]],Table3[[Score 2 ]],1)</f>
        <v>109</v>
      </c>
    </row>
    <row r="111" spans="1:26" x14ac:dyDescent="0.3">
      <c r="A111" t="s">
        <v>40</v>
      </c>
      <c r="B111">
        <f>COUNTIFS(Table2[Sub-Sector],Table3[[#This Row],[Sub-Sector]])</f>
        <v>3</v>
      </c>
      <c r="C111" s="1">
        <f>COUNTIFS(Table2[Sub-Sector],Table3[[#This Row],[Sub-Sector]],Table2[Uptrend],"Uptrend")/Table3[[#This Row],[Count]]</f>
        <v>0.66666666666666663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0.33333333333333331</v>
      </c>
      <c r="G111" s="1">
        <f>COUNTIFS(Table2[Sub-Sector],Table3[[#This Row],[Sub-Sector]],Table2[1Y Return vs Nifty],"&gt;=10")/Table3[[#This Row],[Count]]</f>
        <v>0.33333333333333331</v>
      </c>
      <c r="H111" s="1">
        <f>COUNTIFS(Table2[Sub-Sector],Table3[[#This Row],[Sub-Sector]],Table2[RSI Exponential â€“ 14D],"&gt;=50")/Table3[[#This Row],[Count]]</f>
        <v>0.66666666666666663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0.66666666666666663</v>
      </c>
      <c r="M111" s="1">
        <f>COUNTIFS(Table2[Sub-Sector],Table3[[#This Row],[Sub-Sector]],Table2[% Away From Current Week High],"&lt;=0.05")/Table3[[#This Row],[Count]]</f>
        <v>0.66666666666666663</v>
      </c>
      <c r="N111" s="1">
        <f>COUNTIFS(Table2[Sub-Sector],Table3[[#This Row],[Sub-Sector]],Table2[% Away From Current Month Low],"&gt;=0.05")/Table3[[#This Row],[Count]]</f>
        <v>0.66666666666666663</v>
      </c>
      <c r="O111" s="1">
        <f>COUNTIFS(Table2[Sub-Sector],Table3[[#This Row],[Sub-Sector]],Table2[% Away From Current Month High],"&lt;=0.05")/Table3[[#This Row],[Count]]</f>
        <v>0.66666666666666663</v>
      </c>
      <c r="P111" s="1">
        <f>COUNTIFS(Table2[Sub-Sector],Table3[[#This Row],[Sub-Sector]],Table2[% Away From 52W High],"&lt;=10")/Table3[[#This Row],[Count]]</f>
        <v>0.33333333333333331</v>
      </c>
      <c r="Q111" s="1">
        <f>COUNTIFS(Table2[Sub-Sector],Table3[[#This Row],[Sub-Sector]],Table2[% Away From 52W Low],"&gt;=10")/Table3[[#This Row],[Count]]</f>
        <v>1</v>
      </c>
      <c r="R111" s="1">
        <f>COUNTIFS(Table2[Sub-Sector],Table3[[#This Row],[Sub-Sector]],Table2[% Price above 20 EMA],"&gt;=0")/Table3[[#This Row],[Count]]</f>
        <v>0.33333333333333331</v>
      </c>
      <c r="S111" s="1">
        <f>COUNTIFS(Table2[Sub-Sector],Table3[[#This Row],[Sub-Sector]],Table2[% Price above 50 EMA],"&gt;=0")/Table3[[#This Row],[Count]]</f>
        <v>0.33333333333333331</v>
      </c>
      <c r="T111" s="1">
        <f>COUNTIFS(Table2[Sub-Sector],Table3[[#This Row],[Sub-Sector]],Table2[% Price above 200 EMA],"&gt;=0")/Table3[[#This Row],[Count]]</f>
        <v>1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0.33333333333333331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</v>
      </c>
      <c r="X111">
        <f>_xlfn.RANK.AVG(Table3[[#This Row],[Score]],Table3[Score],1)</f>
        <v>98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359.5</v>
      </c>
      <c r="Z111">
        <f>_xlfn.RANK.AVG(Table3[[#This Row],[Score 2 ]],Table3[[Score 2 ]],1)</f>
        <v>110</v>
      </c>
    </row>
    <row r="112" spans="1:26" x14ac:dyDescent="0.3">
      <c r="A112" t="s">
        <v>527</v>
      </c>
      <c r="B112">
        <f>COUNTIFS(Table2[Sub-Sector],Table3[[#This Row],[Sub-Sector]])</f>
        <v>5</v>
      </c>
      <c r="C112" s="1">
        <f>COUNTIFS(Table2[Sub-Sector],Table3[[#This Row],[Sub-Sector]],Table2[Uptrend],"Uptrend")/Table3[[#This Row],[Count]]</f>
        <v>0.8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0.4</v>
      </c>
      <c r="F112" s="1">
        <f>COUNTIFS(Table2[Sub-Sector],Table3[[#This Row],[Sub-Sector]],Table2[6M Return vs Nifty],"&gt;=10")/Table3[[#This Row],[Count]]</f>
        <v>0.2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0.2</v>
      </c>
      <c r="I112" s="1">
        <f>COUNTIFS(Table2[Sub-Sector],Table3[[#This Row],[Sub-Sector]],Table2[Relative Volume],"&gt;=1")/Table3[[#This Row],[Count]]</f>
        <v>0.2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0.4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0.4</v>
      </c>
      <c r="O112" s="1">
        <f>COUNTIFS(Table2[Sub-Sector],Table3[[#This Row],[Sub-Sector]],Table2[% Away From Current Month High],"&lt;=0.05")/Table3[[#This Row],[Count]]</f>
        <v>0.2</v>
      </c>
      <c r="P112" s="1">
        <f>COUNTIFS(Table2[Sub-Sector],Table3[[#This Row],[Sub-Sector]],Table2[% Away From 52W High],"&lt;=10")/Table3[[#This Row],[Count]]</f>
        <v>0.4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0.4</v>
      </c>
      <c r="S112" s="1">
        <f>COUNTIFS(Table2[Sub-Sector],Table3[[#This Row],[Sub-Sector]],Table2[% Price above 50 EMA],"&gt;=0")/Table3[[#This Row],[Count]]</f>
        <v>0.4</v>
      </c>
      <c r="T112" s="1">
        <f>COUNTIFS(Table2[Sub-Sector],Table3[[#This Row],[Sub-Sector]],Table2[% Price above 200 EMA],"&gt;=0")/Table3[[#This Row],[Count]]</f>
        <v>0.8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112">
        <f>_xlfn.RANK.AVG(Table3[[#This Row],[Score]],Table3[Score],1)</f>
        <v>78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373.5</v>
      </c>
      <c r="Z112">
        <f>_xlfn.RANK.AVG(Table3[[#This Row],[Score 2 ]],Table3[[Score 2 ]],1)</f>
        <v>111</v>
      </c>
    </row>
    <row r="113" spans="1:26" x14ac:dyDescent="0.3">
      <c r="A113" t="s">
        <v>27</v>
      </c>
      <c r="B113">
        <f>COUNTIFS(Table2[Sub-Sector],Table3[[#This Row],[Sub-Sector]])</f>
        <v>4</v>
      </c>
      <c r="C113" s="1">
        <f>COUNTIFS(Table2[Sub-Sector],Table3[[#This Row],[Sub-Sector]],Table2[Uptrend],"Uptrend")/Table3[[#This Row],[Count]]</f>
        <v>0.5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0.25</v>
      </c>
      <c r="F113" s="1">
        <f>COUNTIFS(Table2[Sub-Sector],Table3[[#This Row],[Sub-Sector]],Table2[6M Return vs Nifty],"&gt;=10")/Table3[[#This Row],[Count]]</f>
        <v>0.25</v>
      </c>
      <c r="G113" s="1">
        <f>COUNTIFS(Table2[Sub-Sector],Table3[[#This Row],[Sub-Sector]],Table2[1Y Return vs Nifty],"&gt;=10")/Table3[[#This Row],[Count]]</f>
        <v>0.25</v>
      </c>
      <c r="H113" s="1">
        <f>COUNTIFS(Table2[Sub-Sector],Table3[[#This Row],[Sub-Sector]],Table2[RSI Exponential â€“ 14D],"&gt;=50")/Table3[[#This Row],[Count]]</f>
        <v>0.25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0.25</v>
      </c>
      <c r="M113" s="1">
        <f>COUNTIFS(Table2[Sub-Sector],Table3[[#This Row],[Sub-Sector]],Table2[% Away From Current Week High],"&lt;=0.05")/Table3[[#This Row],[Count]]</f>
        <v>0.25</v>
      </c>
      <c r="N113" s="1">
        <f>COUNTIFS(Table2[Sub-Sector],Table3[[#This Row],[Sub-Sector]],Table2[% Away From Current Month Low],"&gt;=0.05")/Table3[[#This Row],[Count]]</f>
        <v>0.25</v>
      </c>
      <c r="O113" s="1">
        <f>COUNTIFS(Table2[Sub-Sector],Table3[[#This Row],[Sub-Sector]],Table2[% Away From Current Month High],"&lt;=0.05")/Table3[[#This Row],[Count]]</f>
        <v>0.25</v>
      </c>
      <c r="P113" s="1">
        <f>COUNTIFS(Table2[Sub-Sector],Table3[[#This Row],[Sub-Sector]],Table2[% Away From 52W High],"&lt;=10")/Table3[[#This Row],[Count]]</f>
        <v>0.25</v>
      </c>
      <c r="Q113" s="1">
        <f>COUNTIFS(Table2[Sub-Sector],Table3[[#This Row],[Sub-Sector]],Table2[% Away From 52W Low],"&gt;=10")/Table3[[#This Row],[Count]]</f>
        <v>0.75</v>
      </c>
      <c r="R113" s="1">
        <f>COUNTIFS(Table2[Sub-Sector],Table3[[#This Row],[Sub-Sector]],Table2[% Price above 20 EMA],"&gt;=0")/Table3[[#This Row],[Count]]</f>
        <v>0.25</v>
      </c>
      <c r="S113" s="1">
        <f>COUNTIFS(Table2[Sub-Sector],Table3[[#This Row],[Sub-Sector]],Table2[% Price above 50 EMA],"&gt;=0")/Table3[[#This Row],[Count]]</f>
        <v>0.25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0.25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113">
        <f>_xlfn.RANK.AVG(Table3[[#This Row],[Score]],Table3[Score],1)</f>
        <v>96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377.5</v>
      </c>
      <c r="Z113">
        <f>_xlfn.RANK.AVG(Table3[[#This Row],[Score 2 ]],Table3[[Score 2 ]],1)</f>
        <v>112</v>
      </c>
    </row>
    <row r="114" spans="1:26" x14ac:dyDescent="0.3">
      <c r="A114" t="s">
        <v>1167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0.5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0.5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0.5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0.5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1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</v>
      </c>
      <c r="X114">
        <f>_xlfn.RANK.AVG(Table3[[#This Row],[Score]],Table3[Score],1)</f>
        <v>117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380</v>
      </c>
      <c r="Z114">
        <f>_xlfn.RANK.AVG(Table3[[#This Row],[Score 2 ]],Table3[[Score 2 ]],1)</f>
        <v>113</v>
      </c>
    </row>
    <row r="115" spans="1:26" x14ac:dyDescent="0.3">
      <c r="A115" t="s">
        <v>1426</v>
      </c>
      <c r="B115">
        <f>COUNTIFS(Table2[Sub-Sector],Table3[[#This Row],[Sub-Sector]])</f>
        <v>1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1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1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1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706.5</v>
      </c>
      <c r="X115">
        <f>_xlfn.RANK.AVG(Table3[[#This Row],[Score]],Table3[Score],1)</f>
        <v>120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5">
        <f>_xlfn.RANK.AVG(Table3[[#This Row],[Score 2 ]],Table3[[Score 2 ]],1)</f>
        <v>118</v>
      </c>
    </row>
    <row r="116" spans="1:26" x14ac:dyDescent="0.3">
      <c r="A116" t="s">
        <v>596</v>
      </c>
      <c r="B116">
        <f>COUNTIFS(Table2[Sub-Sector],Table3[[#This Row],[Sub-Sector]])</f>
        <v>2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0.5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0.5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0.5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0.5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706.5</v>
      </c>
      <c r="X116">
        <f>_xlfn.RANK.AVG(Table3[[#This Row],[Score]],Table3[Score],1)</f>
        <v>120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6">
        <f>_xlfn.RANK.AVG(Table3[[#This Row],[Score 2 ]],Table3[[Score 2 ]],1)</f>
        <v>118</v>
      </c>
    </row>
    <row r="117" spans="1:26" x14ac:dyDescent="0.3">
      <c r="A117" t="s">
        <v>1840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1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1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706.5</v>
      </c>
      <c r="X117">
        <f>_xlfn.RANK.AVG(Table3[[#This Row],[Score]],Table3[Score],1)</f>
        <v>120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7">
        <f>_xlfn.RANK.AVG(Table3[[#This Row],[Score 2 ]],Table3[[Score 2 ]],1)</f>
        <v>118</v>
      </c>
    </row>
    <row r="118" spans="1:26" x14ac:dyDescent="0.3">
      <c r="A118" t="s">
        <v>310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1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1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706.5</v>
      </c>
      <c r="X118">
        <f>_xlfn.RANK.AVG(Table3[[#This Row],[Score]],Table3[Score],1)</f>
        <v>120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8">
        <f>_xlfn.RANK.AVG(Table3[[#This Row],[Score 2 ]],Table3[[Score 2 ]],1)</f>
        <v>118</v>
      </c>
    </row>
    <row r="119" spans="1:26" x14ac:dyDescent="0.3">
      <c r="A119" t="s">
        <v>1504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1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1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1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1</v>
      </c>
      <c r="S119" s="1">
        <f>COUNTIFS(Table2[Sub-Sector],Table3[[#This Row],[Sub-Sector]],Table2[% Price above 50 EMA],"&gt;=0")/Table3[[#This Row],[Count]]</f>
        <v>1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19">
        <f>_xlfn.RANK.AVG(Table3[[#This Row],[Score]],Table3[Score],1)</f>
        <v>108.5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19">
        <f>_xlfn.RANK.AVG(Table3[[#This Row],[Score 2 ]],Table3[[Score 2 ]],1)</f>
        <v>118</v>
      </c>
    </row>
    <row r="120" spans="1:26" x14ac:dyDescent="0.3">
      <c r="A120" t="s">
        <v>427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1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1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20">
        <f>_xlfn.RANK.AVG(Table3[[#This Row],[Score]],Table3[Score],1)</f>
        <v>108.5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20">
        <f>_xlfn.RANK.AVG(Table3[[#This Row],[Score 2 ]],Table3[[Score 2 ]],1)</f>
        <v>118</v>
      </c>
    </row>
    <row r="121" spans="1:26" x14ac:dyDescent="0.3">
      <c r="A121" t="s">
        <v>1451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1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1</v>
      </c>
      <c r="M121" s="1">
        <f>COUNTIFS(Table2[Sub-Sector],Table3[[#This Row],[Sub-Sector]],Table2[% Away From Current Week High],"&lt;=0.05")/Table3[[#This Row],[Count]]</f>
        <v>0</v>
      </c>
      <c r="N121" s="1">
        <f>COUNTIFS(Table2[Sub-Sector],Table3[[#This Row],[Sub-Sector]],Table2[% Away From Current Month Low],"&gt;=0.05")/Table3[[#This Row],[Count]]</f>
        <v>1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1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706.5</v>
      </c>
      <c r="X121">
        <f>_xlfn.RANK.AVG(Table3[[#This Row],[Score]],Table3[Score],1)</f>
        <v>120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21">
        <f>_xlfn.RANK.AVG(Table3[[#This Row],[Score 2 ]],Table3[[Score 2 ]],1)</f>
        <v>118</v>
      </c>
    </row>
    <row r="122" spans="1:26" x14ac:dyDescent="0.3">
      <c r="A122" t="s">
        <v>942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1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1</v>
      </c>
      <c r="T122" s="1">
        <f>COUNTIFS(Table2[Sub-Sector],Table3[[#This Row],[Sub-Sector]],Table2[% Price above 200 EMA],"&gt;=0")/Table3[[#This Row],[Count]]</f>
        <v>1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22">
        <f>_xlfn.RANK.AVG(Table3[[#This Row],[Score]],Table3[Score],1)</f>
        <v>108.5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22">
        <f>_xlfn.RANK.AVG(Table3[[#This Row],[Score 2 ]],Table3[[Score 2 ]],1)</f>
        <v>118</v>
      </c>
    </row>
    <row r="123" spans="1:26" x14ac:dyDescent="0.3">
      <c r="A123" t="s">
        <v>351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1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608</v>
      </c>
      <c r="X123">
        <f>_xlfn.RANK.AVG(Table3[[#This Row],[Score]],Table3[Score],1)</f>
        <v>108.5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423.5</v>
      </c>
      <c r="Z123">
        <f>_xlfn.RANK.AVG(Table3[[#This Row],[Score 2 ]],Table3[[Score 2 ]],1)</f>
        <v>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B9D8-CB8D-4B5A-BC72-5367D699C889}">
  <dimension ref="A1:AV731"/>
  <sheetViews>
    <sheetView tabSelected="1" workbookViewId="0">
      <selection activeCell="D530" sqref="D530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3140</v>
      </c>
      <c r="D1" t="s">
        <v>2</v>
      </c>
      <c r="E1" t="s">
        <v>3</v>
      </c>
      <c r="F1" t="s">
        <v>4</v>
      </c>
      <c r="G1" t="s">
        <v>5</v>
      </c>
      <c r="H1" t="s">
        <v>3163</v>
      </c>
      <c r="I1" t="s">
        <v>6</v>
      </c>
      <c r="J1" t="s">
        <v>3164</v>
      </c>
      <c r="K1" t="s">
        <v>7</v>
      </c>
      <c r="L1" t="s">
        <v>3165</v>
      </c>
      <c r="M1" t="s">
        <v>8</v>
      </c>
      <c r="N1" t="s">
        <v>3166</v>
      </c>
      <c r="O1" t="s">
        <v>3167</v>
      </c>
      <c r="P1" t="s">
        <v>9</v>
      </c>
      <c r="Q1" t="s">
        <v>10</v>
      </c>
      <c r="R1" t="s">
        <v>11</v>
      </c>
      <c r="S1" s="1" t="s">
        <v>3168</v>
      </c>
      <c r="T1" s="1" t="s">
        <v>3169</v>
      </c>
      <c r="U1" s="1" t="s">
        <v>3170</v>
      </c>
      <c r="V1" t="s">
        <v>12</v>
      </c>
      <c r="W1" t="s">
        <v>3171</v>
      </c>
      <c r="X1" t="s">
        <v>3172</v>
      </c>
      <c r="Y1" t="s">
        <v>3173</v>
      </c>
      <c r="Z1" t="s">
        <v>3174</v>
      </c>
      <c r="AA1" t="s">
        <v>3175</v>
      </c>
      <c r="AB1" t="s">
        <v>3176</v>
      </c>
      <c r="AC1" s="1" t="s">
        <v>3177</v>
      </c>
      <c r="AD1" s="1" t="s">
        <v>3178</v>
      </c>
      <c r="AE1" s="1" t="s">
        <v>3179</v>
      </c>
      <c r="AF1" s="1" t="s">
        <v>3180</v>
      </c>
      <c r="AG1" s="1" t="s">
        <v>3181</v>
      </c>
      <c r="AH1" s="1" t="s">
        <v>3182</v>
      </c>
      <c r="AI1" t="s">
        <v>13</v>
      </c>
      <c r="AJ1" t="s">
        <v>14</v>
      </c>
      <c r="AK1" t="s">
        <v>3183</v>
      </c>
      <c r="AL1" t="s">
        <v>3184</v>
      </c>
      <c r="AM1" t="s">
        <v>3185</v>
      </c>
      <c r="AN1" t="s">
        <v>3186</v>
      </c>
      <c r="AO1" t="s">
        <v>3187</v>
      </c>
      <c r="AP1" t="s">
        <v>15</v>
      </c>
      <c r="AQ1" s="2" t="s">
        <v>3191</v>
      </c>
      <c r="AR1" s="2" t="s">
        <v>3192</v>
      </c>
      <c r="AS1" s="2" t="s">
        <v>3193</v>
      </c>
      <c r="AT1" s="2" t="s">
        <v>3194</v>
      </c>
      <c r="AU1" s="2" t="s">
        <v>3195</v>
      </c>
      <c r="AV1" s="2" t="s">
        <v>3196</v>
      </c>
    </row>
    <row r="2" spans="1:48" x14ac:dyDescent="0.3">
      <c r="A2" t="s">
        <v>101</v>
      </c>
      <c r="B2" t="s">
        <v>102</v>
      </c>
      <c r="C2" t="s">
        <v>3154</v>
      </c>
      <c r="D2" t="s">
        <v>103</v>
      </c>
      <c r="E2">
        <v>292742.14669619501</v>
      </c>
      <c r="F2">
        <v>8234.9500000000007</v>
      </c>
      <c r="G2">
        <v>265.88803495044101</v>
      </c>
      <c r="H2">
        <f>(Table2[[#This Row],[1Y Return vs Nifty]]-AVERAGE(Table2[1Y Return vs Nifty]))/_xlfn.STDEV.P(Table2[1Y Return vs Nifty])</f>
        <v>4.0263744865383062</v>
      </c>
      <c r="I2">
        <v>11.7969252866808</v>
      </c>
      <c r="J2">
        <f>(Table2[[#This Row],[1M Return vs Nifty]]-AVERAGE(Table2[1M Return vs Nifty]))/_xlfn.STDEV.P(Table2[1M Return vs Nifty])</f>
        <v>1.4313500686387621</v>
      </c>
      <c r="K2">
        <v>93.4243502582882</v>
      </c>
      <c r="L2">
        <f>(Table2[[#This Row],[6M Return vs Nifty]]-AVERAGE(Table2[6M Return vs Nifty]))/_xlfn.STDEV.P(Table2[6M Return vs Nifty])</f>
        <v>2.5996787200772786</v>
      </c>
      <c r="M2">
        <v>8.3361269260211408</v>
      </c>
      <c r="N2">
        <f>(Table2[[#This Row],[1W Return vs Nifty]]-AVERAGE(Table2[1W Return vs Nifty]))/_xlfn.STDEV.P(Table2[1W Return vs Nifty])</f>
        <v>2.011390812671825</v>
      </c>
      <c r="O2">
        <v>7646.08</v>
      </c>
      <c r="P2">
        <v>7069.6497301033396</v>
      </c>
      <c r="Q2">
        <v>5231.0046181075904</v>
      </c>
      <c r="R2">
        <v>70.491473526294399</v>
      </c>
      <c r="S2" s="1">
        <f>(Table2[[#This Row],[Close Price]]-Table2[[#This Row],[20D EMA]])/Table2[[#This Row],[20D EMA]]</f>
        <v>7.7015934962752261E-2</v>
      </c>
      <c r="T2" s="1">
        <f>(Table2[[#This Row],[Close Price]]-Table2[[#This Row],[50D EMA]])/Table2[[#This Row],[50D EMA]]</f>
        <v>0.16483140104306518</v>
      </c>
      <c r="U2" s="1">
        <f>(Table2[[#This Row],[Close Price]]-Table2[[#This Row],[200D EMA]])/Table2[[#This Row],[200D EMA]]</f>
        <v>0.57425783404854669</v>
      </c>
      <c r="V2">
        <v>1.88162660878917</v>
      </c>
      <c r="W2">
        <v>7950</v>
      </c>
      <c r="X2">
        <v>8308.7999999999993</v>
      </c>
      <c r="Y2">
        <v>7284</v>
      </c>
      <c r="Z2">
        <v>8322.2000000000007</v>
      </c>
      <c r="AA2">
        <v>7272</v>
      </c>
      <c r="AB2">
        <v>8322.2000000000007</v>
      </c>
      <c r="AC2" s="1">
        <f>(Table2[[#This Row],[Close Price]]/Table2[[#This Row],[Day Low]])-1</f>
        <v>3.5842767295597655E-2</v>
      </c>
      <c r="AD2" s="1">
        <f>(Table2[[#This Row],[Day High]]/Table2[[#This Row],[Close Price]])-1</f>
        <v>8.9678747290509175E-3</v>
      </c>
      <c r="AE2" s="1">
        <f>(Table2[[#This Row],[Close Price]]/Table2[[#This Row],[Current Week Low]])-1</f>
        <v>0.13055326743547502</v>
      </c>
      <c r="AF2" s="1">
        <f>(Table2[[#This Row],[Current Week High]]/Table2[[#This Row],[Close Price]])-1</f>
        <v>1.0595085580361818E-2</v>
      </c>
      <c r="AG2" s="1">
        <f>(Table2[[#This Row],[Close Price]]/Table2[[#This Row],[Current Month Low]])-1</f>
        <v>0.1324188668866888</v>
      </c>
      <c r="AH2" s="1">
        <f>(Table2[[#This Row],[Current Month High]]/Table2[[#This Row],[Close Price]])-1</f>
        <v>1.0595085580361818E-2</v>
      </c>
      <c r="AI2">
        <v>1.05950855803618</v>
      </c>
      <c r="AJ2">
        <v>323.39074550128498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0.45</v>
      </c>
      <c r="AM2" t="s">
        <v>3189</v>
      </c>
      <c r="AN2">
        <v>8.0500000000000007</v>
      </c>
      <c r="AO2" t="s">
        <v>3189</v>
      </c>
      <c r="AP2">
        <v>0.28375142206195703</v>
      </c>
      <c r="AQ2">
        <f>(Table2[[#This Row],[Sharpe Ratio]]-AVERAGE(Table2[Sharpe Ratio]))/_xlfn.STDEV.P(Table2[Sharpe Ratio])</f>
        <v>2.5718784619065103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12.640672549832683</v>
      </c>
      <c r="AS2">
        <f>_xlfn.RANK.AVG(Table2[[#This Row],[1Y Return vs Nifty Z-Score]],Table2[1Y Return vs Nifty Z-Score])</f>
        <v>5</v>
      </c>
      <c r="AT2">
        <f>_xlfn.RANK.AVG(Table2[[#This Row],[6M Return vs Nifty Z-Score]],Table2[6M Return vs Nifty Z-Score])</f>
        <v>17</v>
      </c>
      <c r="AU2">
        <f>_xlfn.RANK.AVG(Table2[[#This Row],[Sharpe Ratio Z-Score]],Table2[Sharpe Ratio Z-Score])</f>
        <v>3</v>
      </c>
      <c r="AV2">
        <f>(Table2[[#This Row],[Rank 1Y]]+Table2[[#This Row],[Rank 6M]]+Table2[[#This Row],[Rank Sharpe]])/3</f>
        <v>8.3333333333333339</v>
      </c>
    </row>
    <row r="3" spans="1:48" x14ac:dyDescent="0.3">
      <c r="A3" t="s">
        <v>701</v>
      </c>
      <c r="B3" t="s">
        <v>702</v>
      </c>
      <c r="C3" t="s">
        <v>3156</v>
      </c>
      <c r="D3" t="s">
        <v>135</v>
      </c>
      <c r="E3">
        <v>25648.644290060001</v>
      </c>
      <c r="F3">
        <v>750.2</v>
      </c>
      <c r="G3">
        <v>202.73687561428801</v>
      </c>
      <c r="H3">
        <f>(Table2[[#This Row],[1Y Return vs Nifty]]-AVERAGE(Table2[1Y Return vs Nifty]))/_xlfn.STDEV.P(Table2[1Y Return vs Nifty])</f>
        <v>2.9637829006556147</v>
      </c>
      <c r="I3">
        <v>23.727282391551999</v>
      </c>
      <c r="J3">
        <f>(Table2[[#This Row],[1M Return vs Nifty]]-AVERAGE(Table2[1M Return vs Nifty]))/_xlfn.STDEV.P(Table2[1M Return vs Nifty])</f>
        <v>2.7080125183157704</v>
      </c>
      <c r="K3">
        <v>112.008426758228</v>
      </c>
      <c r="L3">
        <f>(Table2[[#This Row],[6M Return vs Nifty]]-AVERAGE(Table2[6M Return vs Nifty]))/_xlfn.STDEV.P(Table2[6M Return vs Nifty])</f>
        <v>3.1861117051457608</v>
      </c>
      <c r="M3">
        <v>7.6102699368278603</v>
      </c>
      <c r="N3">
        <f>(Table2[[#This Row],[1W Return vs Nifty]]-AVERAGE(Table2[1W Return vs Nifty]))/_xlfn.STDEV.P(Table2[1W Return vs Nifty])</f>
        <v>1.8417225690326022</v>
      </c>
      <c r="O3">
        <v>702.4</v>
      </c>
      <c r="P3">
        <v>639.29465521422503</v>
      </c>
      <c r="Q3">
        <v>466.58422620936398</v>
      </c>
      <c r="R3">
        <v>62.238214188933597</v>
      </c>
      <c r="S3" s="1">
        <f>(Table2[[#This Row],[Close Price]]-Table2[[#This Row],[20D EMA]])/Table2[[#This Row],[20D EMA]]</f>
        <v>6.8052391799544518E-2</v>
      </c>
      <c r="T3" s="1">
        <f>(Table2[[#This Row],[Close Price]]-Table2[[#This Row],[50D EMA]])/Table2[[#This Row],[50D EMA]]</f>
        <v>0.17348079462452426</v>
      </c>
      <c r="U3" s="1">
        <f>(Table2[[#This Row],[Close Price]]-Table2[[#This Row],[200D EMA]])/Table2[[#This Row],[200D EMA]]</f>
        <v>0.60785546930035528</v>
      </c>
      <c r="V3">
        <v>0.761915261699604</v>
      </c>
      <c r="W3">
        <v>741.8</v>
      </c>
      <c r="X3">
        <v>767</v>
      </c>
      <c r="Y3">
        <v>653.5</v>
      </c>
      <c r="Z3">
        <v>767</v>
      </c>
      <c r="AA3">
        <v>653.5</v>
      </c>
      <c r="AB3">
        <v>767</v>
      </c>
      <c r="AC3" s="1">
        <f>(Table2[[#This Row],[Close Price]]/Table2[[#This Row],[Day Low]])-1</f>
        <v>1.1323806956053062E-2</v>
      </c>
      <c r="AD3" s="1">
        <f>(Table2[[#This Row],[Day High]]/Table2[[#This Row],[Close Price]])-1</f>
        <v>2.2394028259130838E-2</v>
      </c>
      <c r="AE3" s="1">
        <f>(Table2[[#This Row],[Close Price]]/Table2[[#This Row],[Current Week Low]])-1</f>
        <v>0.14797245600612086</v>
      </c>
      <c r="AF3" s="1">
        <f>(Table2[[#This Row],[Current Week High]]/Table2[[#This Row],[Close Price]])-1</f>
        <v>2.2394028259130838E-2</v>
      </c>
      <c r="AG3" s="1">
        <f>(Table2[[#This Row],[Close Price]]/Table2[[#This Row],[Current Month Low]])-1</f>
        <v>0.14797245600612086</v>
      </c>
      <c r="AH3" s="1">
        <f>(Table2[[#This Row],[Current Month High]]/Table2[[#This Row],[Close Price]])-1</f>
        <v>2.2394028259130838E-2</v>
      </c>
      <c r="AI3">
        <v>2.2394028259130798</v>
      </c>
      <c r="AJ3">
        <v>241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0.49</v>
      </c>
      <c r="AM3" t="s">
        <v>3189</v>
      </c>
      <c r="AN3">
        <v>4.21</v>
      </c>
      <c r="AO3" t="s">
        <v>3189</v>
      </c>
      <c r="AP3">
        <v>0.25645178929656398</v>
      </c>
      <c r="AQ3">
        <f>(Table2[[#This Row],[Sharpe Ratio]]-AVERAGE(Table2[Sharpe Ratio]))/_xlfn.STDEV.P(Table2[Sharpe Ratio])</f>
        <v>2.2552772380456978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12.954906931195445</v>
      </c>
      <c r="AS3">
        <f>_xlfn.RANK.AVG(Table2[[#This Row],[1Y Return vs Nifty Z-Score]],Table2[1Y Return vs Nifty Z-Score])</f>
        <v>12</v>
      </c>
      <c r="AT3">
        <f>_xlfn.RANK.AVG(Table2[[#This Row],[6M Return vs Nifty Z-Score]],Table2[6M Return vs Nifty Z-Score])</f>
        <v>7</v>
      </c>
      <c r="AU3">
        <f>_xlfn.RANK.AVG(Table2[[#This Row],[Sharpe Ratio Z-Score]],Table2[Sharpe Ratio Z-Score])</f>
        <v>7</v>
      </c>
      <c r="AV3">
        <f>(Table2[[#This Row],[Rank 1Y]]+Table2[[#This Row],[Rank 6M]]+Table2[[#This Row],[Rank Sharpe]])/3</f>
        <v>8.6666666666666661</v>
      </c>
    </row>
    <row r="4" spans="1:48" x14ac:dyDescent="0.3">
      <c r="A4" t="s">
        <v>936</v>
      </c>
      <c r="B4" t="s">
        <v>937</v>
      </c>
      <c r="C4" t="s">
        <v>3152</v>
      </c>
      <c r="D4" t="s">
        <v>138</v>
      </c>
      <c r="E4">
        <v>15986.927425149999</v>
      </c>
      <c r="F4">
        <v>611.04999999999995</v>
      </c>
      <c r="G4">
        <v>189.615162204998</v>
      </c>
      <c r="H4">
        <f>(Table2[[#This Row],[1Y Return vs Nifty]]-AVERAGE(Table2[1Y Return vs Nifty]))/_xlfn.STDEV.P(Table2[1Y Return vs Nifty])</f>
        <v>2.7429948358339207</v>
      </c>
      <c r="I4">
        <v>-2.03565140599747</v>
      </c>
      <c r="J4">
        <f>(Table2[[#This Row],[1M Return vs Nifty]]-AVERAGE(Table2[1M Return vs Nifty]))/_xlfn.STDEV.P(Table2[1M Return vs Nifty])</f>
        <v>-4.8868091688500537E-2</v>
      </c>
      <c r="K4">
        <v>222.73911300958</v>
      </c>
      <c r="L4">
        <f>(Table2[[#This Row],[6M Return vs Nifty]]-AVERAGE(Table2[6M Return vs Nifty]))/_xlfn.STDEV.P(Table2[6M Return vs Nifty])</f>
        <v>6.6802926980658128</v>
      </c>
      <c r="M4">
        <v>1.65342766557002</v>
      </c>
      <c r="N4">
        <f>(Table2[[#This Row],[1W Return vs Nifty]]-AVERAGE(Table2[1W Return vs Nifty]))/_xlfn.STDEV.P(Table2[1W Return vs Nifty])</f>
        <v>0.44931747981044723</v>
      </c>
      <c r="O4">
        <v>608.62</v>
      </c>
      <c r="P4">
        <v>555.57590645782204</v>
      </c>
      <c r="Q4">
        <v>373.18852924332799</v>
      </c>
      <c r="R4">
        <v>48.920432584074099</v>
      </c>
      <c r="S4" s="1">
        <f>(Table2[[#This Row],[Close Price]]-Table2[[#This Row],[20D EMA]])/Table2[[#This Row],[20D EMA]]</f>
        <v>3.9926390851433569E-3</v>
      </c>
      <c r="T4" s="1">
        <f>(Table2[[#This Row],[Close Price]]-Table2[[#This Row],[50D EMA]])/Table2[[#This Row],[50D EMA]]</f>
        <v>9.9849710718852722E-2</v>
      </c>
      <c r="U4" s="1">
        <f>(Table2[[#This Row],[Close Price]]-Table2[[#This Row],[200D EMA]])/Table2[[#This Row],[200D EMA]]</f>
        <v>0.63737615740482878</v>
      </c>
      <c r="V4">
        <v>0.85773080389374901</v>
      </c>
      <c r="W4">
        <v>606</v>
      </c>
      <c r="X4">
        <v>620.95000000000005</v>
      </c>
      <c r="Y4">
        <v>532.20000000000005</v>
      </c>
      <c r="Z4">
        <v>636.9</v>
      </c>
      <c r="AA4">
        <v>532.20000000000005</v>
      </c>
      <c r="AB4">
        <v>648.4</v>
      </c>
      <c r="AC4" s="1">
        <f>(Table2[[#This Row],[Close Price]]/Table2[[#This Row],[Day Low]])-1</f>
        <v>8.3333333333333037E-3</v>
      </c>
      <c r="AD4" s="1">
        <f>(Table2[[#This Row],[Day High]]/Table2[[#This Row],[Close Price]])-1</f>
        <v>1.6201620162016317E-2</v>
      </c>
      <c r="AE4" s="1">
        <f>(Table2[[#This Row],[Close Price]]/Table2[[#This Row],[Current Week Low]])-1</f>
        <v>0.14815858699736917</v>
      </c>
      <c r="AF4" s="1">
        <f>(Table2[[#This Row],[Current Week High]]/Table2[[#This Row],[Close Price]])-1</f>
        <v>4.2304230423042322E-2</v>
      </c>
      <c r="AG4" s="1">
        <f>(Table2[[#This Row],[Close Price]]/Table2[[#This Row],[Current Month Low]])-1</f>
        <v>0.14815858699736917</v>
      </c>
      <c r="AH4" s="1">
        <f>(Table2[[#This Row],[Current Month High]]/Table2[[#This Row],[Close Price]])-1</f>
        <v>6.1124294247606681E-2</v>
      </c>
      <c r="AI4">
        <v>13.5749938630226</v>
      </c>
      <c r="AJ4">
        <v>316.51613782761302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0.54</v>
      </c>
      <c r="AM4" t="s">
        <v>3189</v>
      </c>
      <c r="AN4">
        <v>-3.62</v>
      </c>
      <c r="AO4" t="s">
        <v>3188</v>
      </c>
      <c r="AP4">
        <v>0.25314851574980901</v>
      </c>
      <c r="AQ4">
        <f>(Table2[[#This Row],[Sharpe Ratio]]-AVERAGE(Table2[Sharpe Ratio]))/_xlfn.STDEV.P(Table2[Sharpe Ratio])</f>
        <v>2.2169682814147706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12.040705203436451</v>
      </c>
      <c r="AS4">
        <f>_xlfn.RANK.AVG(Table2[[#This Row],[1Y Return vs Nifty Z-Score]],Table2[1Y Return vs Nifty Z-Score])</f>
        <v>15</v>
      </c>
      <c r="AT4">
        <f>_xlfn.RANK.AVG(Table2[[#This Row],[6M Return vs Nifty Z-Score]],Table2[6M Return vs Nifty Z-Score])</f>
        <v>1</v>
      </c>
      <c r="AU4">
        <f>_xlfn.RANK.AVG(Table2[[#This Row],[Sharpe Ratio Z-Score]],Table2[Sharpe Ratio Z-Score])</f>
        <v>10</v>
      </c>
      <c r="AV4">
        <f>(Table2[[#This Row],[Rank 1Y]]+Table2[[#This Row],[Rank 6M]]+Table2[[#This Row],[Rank Sharpe]])/3</f>
        <v>8.6666666666666661</v>
      </c>
    </row>
    <row r="5" spans="1:48" x14ac:dyDescent="0.3">
      <c r="A5" t="s">
        <v>480</v>
      </c>
      <c r="B5" t="s">
        <v>481</v>
      </c>
      <c r="C5" t="s">
        <v>3155</v>
      </c>
      <c r="D5" t="s">
        <v>159</v>
      </c>
      <c r="E5">
        <v>45466.183219949999</v>
      </c>
      <c r="F5">
        <v>1775.7</v>
      </c>
      <c r="G5">
        <v>313.30238387743799</v>
      </c>
      <c r="H5">
        <f>(Table2[[#This Row],[1Y Return vs Nifty]]-AVERAGE(Table2[1Y Return vs Nifty]))/_xlfn.STDEV.P(Table2[1Y Return vs Nifty])</f>
        <v>4.8241759639704096</v>
      </c>
      <c r="I5">
        <v>3.02912210537797</v>
      </c>
      <c r="J5">
        <f>(Table2[[#This Row],[1M Return vs Nifty]]-AVERAGE(Table2[1M Return vs Nifty]))/_xlfn.STDEV.P(Table2[1M Return vs Nifty])</f>
        <v>0.49311117190384446</v>
      </c>
      <c r="K5">
        <v>86.484463950879999</v>
      </c>
      <c r="L5">
        <f>(Table2[[#This Row],[6M Return vs Nifty]]-AVERAGE(Table2[6M Return vs Nifty]))/_xlfn.STDEV.P(Table2[6M Return vs Nifty])</f>
        <v>2.3806859580047348</v>
      </c>
      <c r="M5">
        <v>8.8633039986712792</v>
      </c>
      <c r="N5">
        <f>(Table2[[#This Row],[1W Return vs Nifty]]-AVERAGE(Table2[1W Return vs Nifty]))/_xlfn.STDEV.P(Table2[1W Return vs Nifty])</f>
        <v>2.1346178523436827</v>
      </c>
      <c r="O5">
        <v>1684.04</v>
      </c>
      <c r="P5">
        <v>1651.0770812128301</v>
      </c>
      <c r="Q5">
        <v>1274.08550716742</v>
      </c>
      <c r="R5">
        <v>70.282909608172702</v>
      </c>
      <c r="S5" s="1">
        <f>(Table2[[#This Row],[Close Price]]-Table2[[#This Row],[20D EMA]])/Table2[[#This Row],[20D EMA]]</f>
        <v>5.4428635899384861E-2</v>
      </c>
      <c r="T5" s="1">
        <f>(Table2[[#This Row],[Close Price]]-Table2[[#This Row],[50D EMA]])/Table2[[#This Row],[50D EMA]]</f>
        <v>7.5479770269493304E-2</v>
      </c>
      <c r="U5" s="1">
        <f>(Table2[[#This Row],[Close Price]]-Table2[[#This Row],[200D EMA]])/Table2[[#This Row],[200D EMA]]</f>
        <v>0.39370551663191145</v>
      </c>
      <c r="V5">
        <v>1.2083023374442601</v>
      </c>
      <c r="W5">
        <v>1721.5</v>
      </c>
      <c r="X5">
        <v>1824.8</v>
      </c>
      <c r="Y5">
        <v>1577.9</v>
      </c>
      <c r="Z5">
        <v>1824.8</v>
      </c>
      <c r="AA5">
        <v>1577.9</v>
      </c>
      <c r="AB5">
        <v>1824.8</v>
      </c>
      <c r="AC5" s="1">
        <f>(Table2[[#This Row],[Close Price]]/Table2[[#This Row],[Day Low]])-1</f>
        <v>3.1484170781295395E-2</v>
      </c>
      <c r="AD5" s="1">
        <f>(Table2[[#This Row],[Day High]]/Table2[[#This Row],[Close Price]])-1</f>
        <v>2.765106718477206E-2</v>
      </c>
      <c r="AE5" s="1">
        <f>(Table2[[#This Row],[Close Price]]/Table2[[#This Row],[Current Week Low]])-1</f>
        <v>0.12535648646935793</v>
      </c>
      <c r="AF5" s="1">
        <f>(Table2[[#This Row],[Current Week High]]/Table2[[#This Row],[Close Price]])-1</f>
        <v>2.765106718477206E-2</v>
      </c>
      <c r="AG5" s="1">
        <f>(Table2[[#This Row],[Close Price]]/Table2[[#This Row],[Current Month Low]])-1</f>
        <v>0.12535648646935793</v>
      </c>
      <c r="AH5" s="1">
        <f>(Table2[[#This Row],[Current Month High]]/Table2[[#This Row],[Close Price]])-1</f>
        <v>2.765106718477206E-2</v>
      </c>
      <c r="AI5">
        <v>6.4312665427718603</v>
      </c>
      <c r="AJ5">
        <v>408.79656160458399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0.21</v>
      </c>
      <c r="AM5" t="s">
        <v>3189</v>
      </c>
      <c r="AN5">
        <v>14.37</v>
      </c>
      <c r="AO5" t="s">
        <v>3189</v>
      </c>
      <c r="AP5">
        <v>0.24095662274226101</v>
      </c>
      <c r="AQ5">
        <f>(Table2[[#This Row],[Sharpe Ratio]]-AVERAGE(Table2[Sharpe Ratio]))/_xlfn.STDEV.P(Table2[Sharpe Ratio])</f>
        <v>2.0755756011343625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11.908166547357034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24</v>
      </c>
      <c r="AU5">
        <f>_xlfn.RANK.AVG(Table2[[#This Row],[Sharpe Ratio Z-Score]],Table2[Sharpe Ratio Z-Score])</f>
        <v>16</v>
      </c>
      <c r="AV5">
        <f>(Table2[[#This Row],[Rank 1Y]]+Table2[[#This Row],[Rank 6M]]+Table2[[#This Row],[Rank Sharpe]])/3</f>
        <v>14</v>
      </c>
    </row>
    <row r="6" spans="1:48" x14ac:dyDescent="0.3">
      <c r="A6" t="s">
        <v>911</v>
      </c>
      <c r="B6" t="s">
        <v>912</v>
      </c>
      <c r="C6" t="s">
        <v>3150</v>
      </c>
      <c r="D6" t="s">
        <v>913</v>
      </c>
      <c r="E6">
        <v>16785.63376294</v>
      </c>
      <c r="F6">
        <v>2467.1</v>
      </c>
      <c r="G6">
        <v>149.18257715201401</v>
      </c>
      <c r="H6">
        <f>(Table2[[#This Row],[1Y Return vs Nifty]]-AVERAGE(Table2[1Y Return vs Nifty]))/_xlfn.STDEV.P(Table2[1Y Return vs Nifty])</f>
        <v>2.0626696426875251</v>
      </c>
      <c r="I6">
        <v>5.9677399604237999</v>
      </c>
      <c r="J6">
        <f>(Table2[[#This Row],[1M Return vs Nifty]]-AVERAGE(Table2[1M Return vs Nifty]))/_xlfn.STDEV.P(Table2[1M Return vs Nifty])</f>
        <v>0.80757142120816805</v>
      </c>
      <c r="K6">
        <v>136.00021376696401</v>
      </c>
      <c r="L6">
        <f>(Table2[[#This Row],[6M Return vs Nifty]]-AVERAGE(Table2[6M Return vs Nifty]))/_xlfn.STDEV.P(Table2[6M Return vs Nifty])</f>
        <v>3.9431886184218046</v>
      </c>
      <c r="M6">
        <v>5.6584968539498899</v>
      </c>
      <c r="N6">
        <f>(Table2[[#This Row],[1W Return vs Nifty]]-AVERAGE(Table2[1W Return vs Nifty]))/_xlfn.STDEV.P(Table2[1W Return vs Nifty])</f>
        <v>1.3854978362208934</v>
      </c>
      <c r="O6">
        <v>2403.79</v>
      </c>
      <c r="P6">
        <v>2208.294309804</v>
      </c>
      <c r="Q6">
        <v>1544.78690742392</v>
      </c>
      <c r="R6">
        <v>55.606304077106302</v>
      </c>
      <c r="S6" s="1">
        <f>(Table2[[#This Row],[Close Price]]-Table2[[#This Row],[20D EMA]])/Table2[[#This Row],[20D EMA]]</f>
        <v>2.6337575245757718E-2</v>
      </c>
      <c r="T6" s="1">
        <f>(Table2[[#This Row],[Close Price]]-Table2[[#This Row],[50D EMA]])/Table2[[#This Row],[50D EMA]]</f>
        <v>0.11719710051644815</v>
      </c>
      <c r="U6" s="1">
        <f>(Table2[[#This Row],[Close Price]]-Table2[[#This Row],[200D EMA]])/Table2[[#This Row],[200D EMA]]</f>
        <v>0.59704875031218729</v>
      </c>
      <c r="V6">
        <v>0.49444395667195601</v>
      </c>
      <c r="W6">
        <v>2406.15</v>
      </c>
      <c r="X6">
        <v>2485.6</v>
      </c>
      <c r="Y6">
        <v>2210</v>
      </c>
      <c r="Z6">
        <v>2489</v>
      </c>
      <c r="AA6">
        <v>2210</v>
      </c>
      <c r="AB6">
        <v>2497.4</v>
      </c>
      <c r="AC6" s="1">
        <f>(Table2[[#This Row],[Close Price]]/Table2[[#This Row],[Day Low]])-1</f>
        <v>2.5330922843546766E-2</v>
      </c>
      <c r="AD6" s="1">
        <f>(Table2[[#This Row],[Day High]]/Table2[[#This Row],[Close Price]])-1</f>
        <v>7.4986826638563375E-3</v>
      </c>
      <c r="AE6" s="1">
        <f>(Table2[[#This Row],[Close Price]]/Table2[[#This Row],[Current Week Low]])-1</f>
        <v>0.11633484162895913</v>
      </c>
      <c r="AF6" s="1">
        <f>(Table2[[#This Row],[Current Week High]]/Table2[[#This Row],[Close Price]])-1</f>
        <v>8.8768189372137041E-3</v>
      </c>
      <c r="AG6" s="1">
        <f>(Table2[[#This Row],[Close Price]]/Table2[[#This Row],[Current Month Low]])-1</f>
        <v>0.11633484162895913</v>
      </c>
      <c r="AH6" s="1">
        <f>(Table2[[#This Row],[Current Month High]]/Table2[[#This Row],[Close Price]])-1</f>
        <v>1.2281626200802531E-2</v>
      </c>
      <c r="AI6">
        <v>9.4402334724980701</v>
      </c>
      <c r="AJ6">
        <v>237.95890410958901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0.35</v>
      </c>
      <c r="AM6" t="s">
        <v>3189</v>
      </c>
      <c r="AN6">
        <v>-1.1399999999999999</v>
      </c>
      <c r="AO6" t="s">
        <v>3188</v>
      </c>
      <c r="AP6">
        <v>0.25489808827121702</v>
      </c>
      <c r="AQ6">
        <f>(Table2[[#This Row],[Sharpe Ratio]]-AVERAGE(Table2[Sharpe Ratio]))/_xlfn.STDEV.P(Table2[Sharpe Ratio])</f>
        <v>2.2372585470850552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10.436186065623446</v>
      </c>
      <c r="AS6">
        <f>_xlfn.RANK.AVG(Table2[[#This Row],[1Y Return vs Nifty Z-Score]],Table2[1Y Return vs Nifty Z-Score])</f>
        <v>35</v>
      </c>
      <c r="AT6">
        <f>_xlfn.RANK.AVG(Table2[[#This Row],[6M Return vs Nifty Z-Score]],Table2[6M Return vs Nifty Z-Score])</f>
        <v>4</v>
      </c>
      <c r="AU6">
        <f>_xlfn.RANK.AVG(Table2[[#This Row],[Sharpe Ratio Z-Score]],Table2[Sharpe Ratio Z-Score])</f>
        <v>9</v>
      </c>
      <c r="AV6">
        <f>(Table2[[#This Row],[Rank 1Y]]+Table2[[#This Row],[Rank 6M]]+Table2[[#This Row],[Rank Sharpe]])/3</f>
        <v>16</v>
      </c>
    </row>
    <row r="7" spans="1:48" x14ac:dyDescent="0.3">
      <c r="A7" t="s">
        <v>809</v>
      </c>
      <c r="B7" t="s">
        <v>810</v>
      </c>
      <c r="C7" t="s">
        <v>3146</v>
      </c>
      <c r="D7" t="s">
        <v>48</v>
      </c>
      <c r="E7">
        <v>19998.293247170001</v>
      </c>
      <c r="F7">
        <v>1719.55</v>
      </c>
      <c r="G7">
        <v>208.826108072002</v>
      </c>
      <c r="H7">
        <f>(Table2[[#This Row],[1Y Return vs Nifty]]-AVERAGE(Table2[1Y Return vs Nifty]))/_xlfn.STDEV.P(Table2[1Y Return vs Nifty])</f>
        <v>3.0662413074697947</v>
      </c>
      <c r="I7">
        <v>3.4631254114211698</v>
      </c>
      <c r="J7">
        <f>(Table2[[#This Row],[1M Return vs Nifty]]-AVERAGE(Table2[1M Return vs Nifty]))/_xlfn.STDEV.P(Table2[1M Return vs Nifty])</f>
        <v>0.53955368146081328</v>
      </c>
      <c r="K7">
        <v>100.31955949092399</v>
      </c>
      <c r="L7">
        <f>(Table2[[#This Row],[6M Return vs Nifty]]-AVERAGE(Table2[6M Return vs Nifty]))/_xlfn.STDEV.P(Table2[6M Return vs Nifty])</f>
        <v>2.8172616671222643</v>
      </c>
      <c r="M7">
        <v>11.5210663460833</v>
      </c>
      <c r="N7">
        <f>(Table2[[#This Row],[1W Return vs Nifty]]-AVERAGE(Table2[1W Return vs Nifty]))/_xlfn.STDEV.P(Table2[1W Return vs Nifty])</f>
        <v>2.7558667708076743</v>
      </c>
      <c r="O7">
        <v>1617.15</v>
      </c>
      <c r="P7">
        <v>1590.9488777802301</v>
      </c>
      <c r="Q7">
        <v>1250.80485314566</v>
      </c>
      <c r="R7">
        <v>72.344859590281203</v>
      </c>
      <c r="S7" s="1">
        <f>(Table2[[#This Row],[Close Price]]-Table2[[#This Row],[20D EMA]])/Table2[[#This Row],[20D EMA]]</f>
        <v>6.3321275082707143E-2</v>
      </c>
      <c r="T7" s="1">
        <f>(Table2[[#This Row],[Close Price]]-Table2[[#This Row],[50D EMA]])/Table2[[#This Row],[50D EMA]]</f>
        <v>8.0832969566690588E-2</v>
      </c>
      <c r="U7" s="1">
        <f>(Table2[[#This Row],[Close Price]]-Table2[[#This Row],[200D EMA]])/Table2[[#This Row],[200D EMA]]</f>
        <v>0.37475481940727101</v>
      </c>
      <c r="V7">
        <v>1.08352278309258</v>
      </c>
      <c r="W7">
        <v>1710.45</v>
      </c>
      <c r="X7">
        <v>1749.45</v>
      </c>
      <c r="Y7">
        <v>1520</v>
      </c>
      <c r="Z7">
        <v>1796</v>
      </c>
      <c r="AA7">
        <v>1511</v>
      </c>
      <c r="AB7">
        <v>1796</v>
      </c>
      <c r="AC7" s="1">
        <f>(Table2[[#This Row],[Close Price]]/Table2[[#This Row],[Day Low]])-1</f>
        <v>5.3202373644360978E-3</v>
      </c>
      <c r="AD7" s="1">
        <f>(Table2[[#This Row],[Day High]]/Table2[[#This Row],[Close Price]])-1</f>
        <v>1.7388270186967647E-2</v>
      </c>
      <c r="AE7" s="1">
        <f>(Table2[[#This Row],[Close Price]]/Table2[[#This Row],[Current Week Low]])-1</f>
        <v>0.13128289473684207</v>
      </c>
      <c r="AF7" s="1">
        <f>(Table2[[#This Row],[Current Week High]]/Table2[[#This Row],[Close Price]])-1</f>
        <v>4.4459306213834981E-2</v>
      </c>
      <c r="AG7" s="1">
        <f>(Table2[[#This Row],[Close Price]]/Table2[[#This Row],[Current Month Low]])-1</f>
        <v>0.13802117802779623</v>
      </c>
      <c r="AH7" s="1">
        <f>(Table2[[#This Row],[Current Month High]]/Table2[[#This Row],[Close Price]])-1</f>
        <v>4.4459306213834981E-2</v>
      </c>
      <c r="AI7">
        <v>4.4866389462359297</v>
      </c>
      <c r="AJ7">
        <v>258.23958333333297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0.06</v>
      </c>
      <c r="AM7" t="s">
        <v>3189</v>
      </c>
      <c r="AN7">
        <v>8.99</v>
      </c>
      <c r="AO7" t="s">
        <v>3189</v>
      </c>
      <c r="AP7">
        <v>0.204839850597027</v>
      </c>
      <c r="AQ7">
        <f>(Table2[[#This Row],[Sharpe Ratio]]-AVERAGE(Table2[Sharpe Ratio]))/_xlfn.STDEV.P(Table2[Sharpe Ratio])</f>
        <v>1.6567196274533347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10.835643054313881</v>
      </c>
      <c r="AS7">
        <f>_xlfn.RANK.AVG(Table2[[#This Row],[1Y Return vs Nifty Z-Score]],Table2[1Y Return vs Nifty Z-Score])</f>
        <v>11</v>
      </c>
      <c r="AT7">
        <f>_xlfn.RANK.AVG(Table2[[#This Row],[6M Return vs Nifty Z-Score]],Table2[6M Return vs Nifty Z-Score])</f>
        <v>15</v>
      </c>
      <c r="AU7">
        <f>_xlfn.RANK.AVG(Table2[[#This Row],[Sharpe Ratio Z-Score]],Table2[Sharpe Ratio Z-Score])</f>
        <v>33</v>
      </c>
      <c r="AV7">
        <f>(Table2[[#This Row],[Rank 1Y]]+Table2[[#This Row],[Rank 6M]]+Table2[[#This Row],[Rank Sharpe]])/3</f>
        <v>19.666666666666668</v>
      </c>
    </row>
    <row r="8" spans="1:48" x14ac:dyDescent="0.3">
      <c r="A8" t="s">
        <v>367</v>
      </c>
      <c r="B8" t="s">
        <v>368</v>
      </c>
      <c r="C8" t="s">
        <v>3155</v>
      </c>
      <c r="D8" t="s">
        <v>159</v>
      </c>
      <c r="E8">
        <v>67383.472716000004</v>
      </c>
      <c r="F8">
        <v>15899.2</v>
      </c>
      <c r="G8">
        <v>260.14144883353299</v>
      </c>
      <c r="H8">
        <f>(Table2[[#This Row],[1Y Return vs Nifty]]-AVERAGE(Table2[1Y Return vs Nifty]))/_xlfn.STDEV.P(Table2[1Y Return vs Nifty])</f>
        <v>3.9296815022832887</v>
      </c>
      <c r="I8">
        <v>33.9007418029015</v>
      </c>
      <c r="J8">
        <f>(Table2[[#This Row],[1M Return vs Nifty]]-AVERAGE(Table2[1M Return vs Nifty]))/_xlfn.STDEV.P(Table2[1M Return vs Nifty])</f>
        <v>3.7966700915647729</v>
      </c>
      <c r="K8">
        <v>106.782155568422</v>
      </c>
      <c r="L8">
        <f>(Table2[[#This Row],[6M Return vs Nifty]]-AVERAGE(Table2[6M Return vs Nifty]))/_xlfn.STDEV.P(Table2[6M Return vs Nifty])</f>
        <v>3.021193216211147</v>
      </c>
      <c r="M8">
        <v>14.2589753771797</v>
      </c>
      <c r="N8">
        <f>(Table2[[#This Row],[1W Return vs Nifty]]-AVERAGE(Table2[1W Return vs Nifty]))/_xlfn.STDEV.P(Table2[1W Return vs Nifty])</f>
        <v>3.395849885203774</v>
      </c>
      <c r="O8">
        <v>13884.68</v>
      </c>
      <c r="P8">
        <v>12926.622155668299</v>
      </c>
      <c r="Q8">
        <v>10056.6962254791</v>
      </c>
      <c r="R8">
        <v>81.074803767237199</v>
      </c>
      <c r="S8" s="1">
        <f>(Table2[[#This Row],[Close Price]]-Table2[[#This Row],[20D EMA]])/Table2[[#This Row],[20D EMA]]</f>
        <v>0.14508940789416827</v>
      </c>
      <c r="T8" s="1">
        <f>(Table2[[#This Row],[Close Price]]-Table2[[#This Row],[50D EMA]])/Table2[[#This Row],[50D EMA]]</f>
        <v>0.22995781949333388</v>
      </c>
      <c r="U8" s="1">
        <f>(Table2[[#This Row],[Close Price]]-Table2[[#This Row],[200D EMA]])/Table2[[#This Row],[200D EMA]]</f>
        <v>0.58095657296664194</v>
      </c>
      <c r="V8">
        <v>1.6090884584095</v>
      </c>
      <c r="W8">
        <v>15557.45</v>
      </c>
      <c r="X8">
        <v>16549.95</v>
      </c>
      <c r="Y8">
        <v>13324.5</v>
      </c>
      <c r="Z8">
        <v>16549.95</v>
      </c>
      <c r="AA8">
        <v>13324.5</v>
      </c>
      <c r="AB8">
        <v>16549.95</v>
      </c>
      <c r="AC8" s="1">
        <f>(Table2[[#This Row],[Close Price]]/Table2[[#This Row],[Day Low]])-1</f>
        <v>2.1966967594303721E-2</v>
      </c>
      <c r="AD8" s="1">
        <f>(Table2[[#This Row],[Day High]]/Table2[[#This Row],[Close Price]])-1</f>
        <v>4.0929732313575551E-2</v>
      </c>
      <c r="AE8" s="1">
        <f>(Table2[[#This Row],[Close Price]]/Table2[[#This Row],[Current Week Low]])-1</f>
        <v>0.19323051521633094</v>
      </c>
      <c r="AF8" s="1">
        <f>(Table2[[#This Row],[Current Week High]]/Table2[[#This Row],[Close Price]])-1</f>
        <v>4.0929732313575551E-2</v>
      </c>
      <c r="AG8" s="1">
        <f>(Table2[[#This Row],[Close Price]]/Table2[[#This Row],[Current Month Low]])-1</f>
        <v>0.19323051521633094</v>
      </c>
      <c r="AH8" s="1">
        <f>(Table2[[#This Row],[Current Month High]]/Table2[[#This Row],[Close Price]])-1</f>
        <v>4.0929732313575551E-2</v>
      </c>
      <c r="AI8">
        <v>4.0929732313575498</v>
      </c>
      <c r="AJ8">
        <v>295.01118012422302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0.31</v>
      </c>
      <c r="AM8" t="s">
        <v>3189</v>
      </c>
      <c r="AN8">
        <v>24.22</v>
      </c>
      <c r="AO8" t="s">
        <v>3189</v>
      </c>
      <c r="AP8">
        <v>0.185597133975891</v>
      </c>
      <c r="AQ8">
        <f>(Table2[[#This Row],[Sharpe Ratio]]-AVERAGE(Table2[Sharpe Ratio]))/_xlfn.STDEV.P(Table2[Sharpe Ratio])</f>
        <v>1.4335566389613632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15.576951334224345</v>
      </c>
      <c r="AS8">
        <f>_xlfn.RANK.AVG(Table2[[#This Row],[1Y Return vs Nifty Z-Score]],Table2[1Y Return vs Nifty Z-Score])</f>
        <v>6</v>
      </c>
      <c r="AT8">
        <f>_xlfn.RANK.AVG(Table2[[#This Row],[6M Return vs Nifty Z-Score]],Table2[6M Return vs Nifty Z-Score])</f>
        <v>12</v>
      </c>
      <c r="AU8">
        <f>_xlfn.RANK.AVG(Table2[[#This Row],[Sharpe Ratio Z-Score]],Table2[Sharpe Ratio Z-Score])</f>
        <v>52</v>
      </c>
      <c r="AV8">
        <f>(Table2[[#This Row],[Rank 1Y]]+Table2[[#This Row],[Rank 6M]]+Table2[[#This Row],[Rank Sharpe]])/3</f>
        <v>23.333333333333332</v>
      </c>
    </row>
    <row r="9" spans="1:48" x14ac:dyDescent="0.3">
      <c r="A9" t="s">
        <v>618</v>
      </c>
      <c r="B9" t="s">
        <v>619</v>
      </c>
      <c r="C9" t="s">
        <v>3157</v>
      </c>
      <c r="D9" t="s">
        <v>258</v>
      </c>
      <c r="E9">
        <v>31512.54505904</v>
      </c>
      <c r="F9">
        <v>638.35</v>
      </c>
      <c r="G9">
        <v>133.32390179467899</v>
      </c>
      <c r="H9">
        <f>(Table2[[#This Row],[1Y Return vs Nifty]]-AVERAGE(Table2[1Y Return vs Nifty]))/_xlfn.STDEV.P(Table2[1Y Return vs Nifty])</f>
        <v>1.7958290149763203</v>
      </c>
      <c r="I9">
        <v>11.2981409557693</v>
      </c>
      <c r="J9">
        <f>(Table2[[#This Row],[1M Return vs Nifty]]-AVERAGE(Table2[1M Return vs Nifty]))/_xlfn.STDEV.P(Table2[1M Return vs Nifty])</f>
        <v>1.3779753691084367</v>
      </c>
      <c r="K9">
        <v>91.403821436934507</v>
      </c>
      <c r="L9">
        <f>(Table2[[#This Row],[6M Return vs Nifty]]-AVERAGE(Table2[6M Return vs Nifty]))/_xlfn.STDEV.P(Table2[6M Return vs Nifty])</f>
        <v>2.5359195793888949</v>
      </c>
      <c r="M9">
        <v>-1.9586118850558301</v>
      </c>
      <c r="N9">
        <f>(Table2[[#This Row],[1W Return vs Nifty]]-AVERAGE(Table2[1W Return vs Nifty]))/_xlfn.STDEV.P(Table2[1W Return vs Nifty])</f>
        <v>-0.39499264688712138</v>
      </c>
      <c r="O9">
        <v>620.89</v>
      </c>
      <c r="P9">
        <v>565.56817246707101</v>
      </c>
      <c r="Q9">
        <v>423.15791280550002</v>
      </c>
      <c r="R9">
        <v>55.909557212600298</v>
      </c>
      <c r="S9" s="1">
        <f>(Table2[[#This Row],[Close Price]]-Table2[[#This Row],[20D EMA]])/Table2[[#This Row],[20D EMA]]</f>
        <v>2.8120923190903441E-2</v>
      </c>
      <c r="T9" s="1">
        <f>(Table2[[#This Row],[Close Price]]-Table2[[#This Row],[50D EMA]])/Table2[[#This Row],[50D EMA]]</f>
        <v>0.12868798329907183</v>
      </c>
      <c r="U9" s="1">
        <f>(Table2[[#This Row],[Close Price]]-Table2[[#This Row],[200D EMA]])/Table2[[#This Row],[200D EMA]]</f>
        <v>0.50853849279999341</v>
      </c>
      <c r="V9">
        <v>0.941105760515769</v>
      </c>
      <c r="W9">
        <v>622.54999999999995</v>
      </c>
      <c r="X9">
        <v>645.70000000000005</v>
      </c>
      <c r="Y9">
        <v>582.25</v>
      </c>
      <c r="Z9">
        <v>645.70000000000005</v>
      </c>
      <c r="AA9">
        <v>582.25</v>
      </c>
      <c r="AB9">
        <v>674</v>
      </c>
      <c r="AC9" s="1">
        <f>(Table2[[#This Row],[Close Price]]/Table2[[#This Row],[Day Low]])-1</f>
        <v>2.5379487591358219E-2</v>
      </c>
      <c r="AD9" s="1">
        <f>(Table2[[#This Row],[Day High]]/Table2[[#This Row],[Close Price]])-1</f>
        <v>1.1514059685125755E-2</v>
      </c>
      <c r="AE9" s="1">
        <f>(Table2[[#This Row],[Close Price]]/Table2[[#This Row],[Current Week Low]])-1</f>
        <v>9.6350364963503798E-2</v>
      </c>
      <c r="AF9" s="1">
        <f>(Table2[[#This Row],[Current Week High]]/Table2[[#This Row],[Close Price]])-1</f>
        <v>1.1514059685125755E-2</v>
      </c>
      <c r="AG9" s="1">
        <f>(Table2[[#This Row],[Close Price]]/Table2[[#This Row],[Current Month Low]])-1</f>
        <v>9.6350364963503798E-2</v>
      </c>
      <c r="AH9" s="1">
        <f>(Table2[[#This Row],[Current Month High]]/Table2[[#This Row],[Close Price]])-1</f>
        <v>5.5847105819691434E-2</v>
      </c>
      <c r="AI9">
        <v>7.8875225189942899</v>
      </c>
      <c r="AJ9">
        <v>184.97767857142799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0.54</v>
      </c>
      <c r="AM9" t="s">
        <v>3189</v>
      </c>
      <c r="AN9">
        <v>-1.02</v>
      </c>
      <c r="AO9" t="s">
        <v>3188</v>
      </c>
      <c r="AP9">
        <v>0.249796284469994</v>
      </c>
      <c r="AQ9">
        <f>(Table2[[#This Row],[Sharpe Ratio]]-AVERAGE(Table2[Sharpe Ratio]))/_xlfn.STDEV.P(Table2[Sharpe Ratio])</f>
        <v>2.1780915487138337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7.4928228653003641</v>
      </c>
      <c r="AS9">
        <f>_xlfn.RANK.AVG(Table2[[#This Row],[1Y Return vs Nifty Z-Score]],Table2[1Y Return vs Nifty Z-Score])</f>
        <v>44</v>
      </c>
      <c r="AT9">
        <f>_xlfn.RANK.AVG(Table2[[#This Row],[6M Return vs Nifty Z-Score]],Table2[6M Return vs Nifty Z-Score])</f>
        <v>18</v>
      </c>
      <c r="AU9">
        <f>_xlfn.RANK.AVG(Table2[[#This Row],[Sharpe Ratio Z-Score]],Table2[Sharpe Ratio Z-Score])</f>
        <v>11</v>
      </c>
      <c r="AV9">
        <f>(Table2[[#This Row],[Rank 1Y]]+Table2[[#This Row],[Rank 6M]]+Table2[[#This Row],[Rank Sharpe]])/3</f>
        <v>24.333333333333332</v>
      </c>
    </row>
    <row r="10" spans="1:48" x14ac:dyDescent="0.3">
      <c r="A10" t="s">
        <v>866</v>
      </c>
      <c r="B10" t="s">
        <v>867</v>
      </c>
      <c r="C10" t="s">
        <v>3147</v>
      </c>
      <c r="D10" t="s">
        <v>51</v>
      </c>
      <c r="E10">
        <v>18279.576801085001</v>
      </c>
      <c r="F10">
        <v>14247.65</v>
      </c>
      <c r="G10">
        <v>247.05807176365801</v>
      </c>
      <c r="H10">
        <f>(Table2[[#This Row],[1Y Return vs Nifty]]-AVERAGE(Table2[1Y Return vs Nifty]))/_xlfn.STDEV.P(Table2[1Y Return vs Nifty])</f>
        <v>3.7095384908877582</v>
      </c>
      <c r="I10">
        <v>-6.5652106130497198E-2</v>
      </c>
      <c r="J10">
        <f>(Table2[[#This Row],[1M Return vs Nifty]]-AVERAGE(Table2[1M Return vs Nifty]))/_xlfn.STDEV.P(Table2[1M Return vs Nifty])</f>
        <v>0.16194069717862145</v>
      </c>
      <c r="K10">
        <v>104.040722448126</v>
      </c>
      <c r="L10">
        <f>(Table2[[#This Row],[6M Return vs Nifty]]-AVERAGE(Table2[6M Return vs Nifty]))/_xlfn.STDEV.P(Table2[6M Return vs Nifty])</f>
        <v>2.9346854573722294</v>
      </c>
      <c r="M10">
        <v>3.7139118506345001</v>
      </c>
      <c r="N10">
        <f>(Table2[[#This Row],[1W Return vs Nifty]]-AVERAGE(Table2[1W Return vs Nifty]))/_xlfn.STDEV.P(Table2[1W Return vs Nifty])</f>
        <v>0.93095330881146021</v>
      </c>
      <c r="O10">
        <v>12425.09</v>
      </c>
      <c r="P10">
        <v>11700.7573380421</v>
      </c>
      <c r="Q10">
        <v>8561.0381647239901</v>
      </c>
      <c r="R10">
        <v>75.049907874827596</v>
      </c>
      <c r="S10" s="1">
        <f>(Table2[[#This Row],[Close Price]]-Table2[[#This Row],[20D EMA]])/Table2[[#This Row],[20D EMA]]</f>
        <v>0.14668384695805017</v>
      </c>
      <c r="T10" s="1">
        <f>(Table2[[#This Row],[Close Price]]-Table2[[#This Row],[50D EMA]])/Table2[[#This Row],[50D EMA]]</f>
        <v>0.21766904383849686</v>
      </c>
      <c r="U10" s="1">
        <f>(Table2[[#This Row],[Close Price]]-Table2[[#This Row],[200D EMA]])/Table2[[#This Row],[200D EMA]]</f>
        <v>0.66424325249569161</v>
      </c>
      <c r="V10">
        <v>1.0612669509141599</v>
      </c>
      <c r="W10">
        <v>12343.05</v>
      </c>
      <c r="X10">
        <v>14489.9</v>
      </c>
      <c r="Y10">
        <v>11100</v>
      </c>
      <c r="Z10">
        <v>14489.9</v>
      </c>
      <c r="AA10">
        <v>11100</v>
      </c>
      <c r="AB10">
        <v>14489.9</v>
      </c>
      <c r="AC10" s="1">
        <f>(Table2[[#This Row],[Close Price]]/Table2[[#This Row],[Day Low]])-1</f>
        <v>0.15430545934756812</v>
      </c>
      <c r="AD10" s="1">
        <f>(Table2[[#This Row],[Day High]]/Table2[[#This Row],[Close Price]])-1</f>
        <v>1.7002803971181146E-2</v>
      </c>
      <c r="AE10" s="1">
        <f>(Table2[[#This Row],[Close Price]]/Table2[[#This Row],[Current Week Low]])-1</f>
        <v>0.28357207207207202</v>
      </c>
      <c r="AF10" s="1">
        <f>(Table2[[#This Row],[Current Week High]]/Table2[[#This Row],[Close Price]])-1</f>
        <v>1.7002803971181146E-2</v>
      </c>
      <c r="AG10" s="1">
        <f>(Table2[[#This Row],[Close Price]]/Table2[[#This Row],[Current Month Low]])-1</f>
        <v>0.28357207207207202</v>
      </c>
      <c r="AH10" s="1">
        <f>(Table2[[#This Row],[Current Month High]]/Table2[[#This Row],[Close Price]])-1</f>
        <v>1.7002803971181146E-2</v>
      </c>
      <c r="AI10">
        <v>1.70028039711811</v>
      </c>
      <c r="AJ10">
        <v>294.55152169698903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0.51</v>
      </c>
      <c r="AM10" t="s">
        <v>3189</v>
      </c>
      <c r="AN10">
        <v>9.5299999999999994</v>
      </c>
      <c r="AO10" t="s">
        <v>3189</v>
      </c>
      <c r="AP10">
        <v>0.183720952389338</v>
      </c>
      <c r="AQ10">
        <f>(Table2[[#This Row],[Sharpe Ratio]]-AVERAGE(Table2[Sharpe Ratio]))/_xlfn.STDEV.P(Table2[Sharpe Ratio])</f>
        <v>1.4117980537235133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9.1489160079735825</v>
      </c>
      <c r="AS10">
        <f>_xlfn.RANK.AVG(Table2[[#This Row],[1Y Return vs Nifty Z-Score]],Table2[1Y Return vs Nifty Z-Score])</f>
        <v>8</v>
      </c>
      <c r="AT10">
        <f>_xlfn.RANK.AVG(Table2[[#This Row],[6M Return vs Nifty Z-Score]],Table2[6M Return vs Nifty Z-Score])</f>
        <v>13</v>
      </c>
      <c r="AU10">
        <f>_xlfn.RANK.AVG(Table2[[#This Row],[Sharpe Ratio Z-Score]],Table2[Sharpe Ratio Z-Score])</f>
        <v>57</v>
      </c>
      <c r="AV10">
        <f>(Table2[[#This Row],[Rank 1Y]]+Table2[[#This Row],[Rank 6M]]+Table2[[#This Row],[Rank Sharpe]])/3</f>
        <v>26</v>
      </c>
    </row>
    <row r="11" spans="1:48" x14ac:dyDescent="0.3">
      <c r="A11" t="s">
        <v>1235</v>
      </c>
      <c r="B11" t="s">
        <v>1236</v>
      </c>
      <c r="C11" t="s">
        <v>3161</v>
      </c>
      <c r="D11" t="s">
        <v>1237</v>
      </c>
      <c r="E11">
        <v>9716.9434228600003</v>
      </c>
      <c r="F11">
        <v>1562.45</v>
      </c>
      <c r="G11">
        <v>219.85623857467201</v>
      </c>
      <c r="H11">
        <f>(Table2[[#This Row],[1Y Return vs Nifty]]-AVERAGE(Table2[1Y Return vs Nifty]))/_xlfn.STDEV.P(Table2[1Y Return vs Nifty])</f>
        <v>3.2518360611771162</v>
      </c>
      <c r="I11">
        <v>12.463902852856499</v>
      </c>
      <c r="J11">
        <f>(Table2[[#This Row],[1M Return vs Nifty]]-AVERAGE(Table2[1M Return vs Nifty]))/_xlfn.STDEV.P(Table2[1M Return vs Nifty])</f>
        <v>1.5027230548812112</v>
      </c>
      <c r="K11">
        <v>86.993151954363299</v>
      </c>
      <c r="L11">
        <f>(Table2[[#This Row],[6M Return vs Nifty]]-AVERAGE(Table2[6M Return vs Nifty]))/_xlfn.STDEV.P(Table2[6M Return vs Nifty])</f>
        <v>2.3967379487696352</v>
      </c>
      <c r="M11">
        <v>2.3475174455920498</v>
      </c>
      <c r="N11">
        <f>(Table2[[#This Row],[1W Return vs Nifty]]-AVERAGE(Table2[1W Return vs Nifty]))/_xlfn.STDEV.P(Table2[1W Return vs Nifty])</f>
        <v>0.6115601745252236</v>
      </c>
      <c r="O11">
        <v>1469.71</v>
      </c>
      <c r="P11">
        <v>1390.63649023008</v>
      </c>
      <c r="Q11">
        <v>1076.2215499931001</v>
      </c>
      <c r="R11">
        <v>70.518956685389597</v>
      </c>
      <c r="S11" s="1">
        <f>(Table2[[#This Row],[Close Price]]-Table2[[#This Row],[20D EMA]])/Table2[[#This Row],[20D EMA]]</f>
        <v>6.3100883847833925E-2</v>
      </c>
      <c r="T11" s="1">
        <f>(Table2[[#This Row],[Close Price]]-Table2[[#This Row],[50D EMA]])/Table2[[#This Row],[50D EMA]]</f>
        <v>0.12355026707338423</v>
      </c>
      <c r="U11" s="1">
        <f>(Table2[[#This Row],[Close Price]]-Table2[[#This Row],[200D EMA]])/Table2[[#This Row],[200D EMA]]</f>
        <v>0.45179215191334654</v>
      </c>
      <c r="V11">
        <v>0.83228636444373805</v>
      </c>
      <c r="W11">
        <v>1536.85</v>
      </c>
      <c r="X11">
        <v>1577.4</v>
      </c>
      <c r="Y11">
        <v>1405.05</v>
      </c>
      <c r="Z11">
        <v>1577.9</v>
      </c>
      <c r="AA11">
        <v>1405.05</v>
      </c>
      <c r="AB11">
        <v>1577.9</v>
      </c>
      <c r="AC11" s="1">
        <f>(Table2[[#This Row],[Close Price]]/Table2[[#This Row],[Day Low]])-1</f>
        <v>1.665744867748975E-2</v>
      </c>
      <c r="AD11" s="1">
        <f>(Table2[[#This Row],[Day High]]/Table2[[#This Row],[Close Price]])-1</f>
        <v>9.56830618579807E-3</v>
      </c>
      <c r="AE11" s="1">
        <f>(Table2[[#This Row],[Close Price]]/Table2[[#This Row],[Current Week Low]])-1</f>
        <v>0.11202448311447988</v>
      </c>
      <c r="AF11" s="1">
        <f>(Table2[[#This Row],[Current Week High]]/Table2[[#This Row],[Close Price]])-1</f>
        <v>9.8883164261256429E-3</v>
      </c>
      <c r="AG11" s="1">
        <f>(Table2[[#This Row],[Close Price]]/Table2[[#This Row],[Current Month Low]])-1</f>
        <v>0.11202448311447988</v>
      </c>
      <c r="AH11" s="1">
        <f>(Table2[[#This Row],[Current Month High]]/Table2[[#This Row],[Close Price]])-1</f>
        <v>9.8883164261256429E-3</v>
      </c>
      <c r="AI11">
        <v>0.98883164261256395</v>
      </c>
      <c r="AJ11">
        <v>258.81272247100702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6.23</v>
      </c>
      <c r="AO11" t="s">
        <v>3189</v>
      </c>
      <c r="AP11">
        <v>0.18607710971720401</v>
      </c>
      <c r="AQ11">
        <f>(Table2[[#This Row],[Sharpe Ratio]]-AVERAGE(Table2[Sharpe Ratio]))/_xlfn.STDEV.P(Table2[Sharpe Ratio])</f>
        <v>1.4391230474339283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9.2019802867871157</v>
      </c>
      <c r="AS11">
        <f>_xlfn.RANK.AVG(Table2[[#This Row],[1Y Return vs Nifty Z-Score]],Table2[1Y Return vs Nifty Z-Score])</f>
        <v>10</v>
      </c>
      <c r="AT11">
        <f>_xlfn.RANK.AVG(Table2[[#This Row],[6M Return vs Nifty Z-Score]],Table2[6M Return vs Nifty Z-Score])</f>
        <v>23</v>
      </c>
      <c r="AU11">
        <f>_xlfn.RANK.AVG(Table2[[#This Row],[Sharpe Ratio Z-Score]],Table2[Sharpe Ratio Z-Score])</f>
        <v>51</v>
      </c>
      <c r="AV11">
        <f>(Table2[[#This Row],[Rank 1Y]]+Table2[[#This Row],[Rank 6M]]+Table2[[#This Row],[Rank Sharpe]])/3</f>
        <v>28</v>
      </c>
    </row>
    <row r="12" spans="1:48" x14ac:dyDescent="0.3">
      <c r="A12" t="s">
        <v>287</v>
      </c>
      <c r="B12" t="s">
        <v>288</v>
      </c>
      <c r="C12" t="s">
        <v>3146</v>
      </c>
      <c r="D12" t="s">
        <v>143</v>
      </c>
      <c r="E12">
        <v>99121.855553999994</v>
      </c>
      <c r="F12">
        <v>475.4</v>
      </c>
      <c r="G12">
        <v>161.762559299429</v>
      </c>
      <c r="H12">
        <f>(Table2[[#This Row],[1Y Return vs Nifty]]-AVERAGE(Table2[1Y Return vs Nifty]))/_xlfn.STDEV.P(Table2[1Y Return vs Nifty])</f>
        <v>2.2743424499790459</v>
      </c>
      <c r="I12">
        <v>-15.325950357606599</v>
      </c>
      <c r="J12">
        <f>(Table2[[#This Row],[1M Return vs Nifty]]-AVERAGE(Table2[1M Return vs Nifty]))/_xlfn.STDEV.P(Table2[1M Return vs Nifty])</f>
        <v>-1.4710573411262498</v>
      </c>
      <c r="K12">
        <v>72.990969997466905</v>
      </c>
      <c r="L12">
        <f>(Table2[[#This Row],[6M Return vs Nifty]]-AVERAGE(Table2[6M Return vs Nifty]))/_xlfn.STDEV.P(Table2[6M Return vs Nifty])</f>
        <v>1.9548897158223919</v>
      </c>
      <c r="M12">
        <v>-5.1183904875781501</v>
      </c>
      <c r="N12">
        <f>(Table2[[#This Row],[1W Return vs Nifty]]-AVERAGE(Table2[1W Return vs Nifty]))/_xlfn.STDEV.P(Table2[1W Return vs Nifty])</f>
        <v>-1.1335872926101001</v>
      </c>
      <c r="O12">
        <v>510.91</v>
      </c>
      <c r="P12">
        <v>524.79549757230905</v>
      </c>
      <c r="Q12">
        <v>405.600461930704</v>
      </c>
      <c r="R12">
        <v>34.150258936831897</v>
      </c>
      <c r="S12" s="1">
        <f>(Table2[[#This Row],[Close Price]]-Table2[[#This Row],[20D EMA]])/Table2[[#This Row],[20D EMA]]</f>
        <v>-6.9503435047268691E-2</v>
      </c>
      <c r="T12" s="1">
        <f>(Table2[[#This Row],[Close Price]]-Table2[[#This Row],[50D EMA]])/Table2[[#This Row],[50D EMA]]</f>
        <v>-9.4123325754148834E-2</v>
      </c>
      <c r="U12" s="1">
        <f>(Table2[[#This Row],[Close Price]]-Table2[[#This Row],[200D EMA]])/Table2[[#This Row],[200D EMA]]</f>
        <v>0.17208939491104694</v>
      </c>
      <c r="V12">
        <v>0.34130908623019601</v>
      </c>
      <c r="W12">
        <v>472</v>
      </c>
      <c r="X12">
        <v>487.35</v>
      </c>
      <c r="Y12">
        <v>426.45</v>
      </c>
      <c r="Z12">
        <v>500.75</v>
      </c>
      <c r="AA12">
        <v>426.45</v>
      </c>
      <c r="AB12">
        <v>533.5</v>
      </c>
      <c r="AC12" s="1">
        <f>(Table2[[#This Row],[Close Price]]/Table2[[#This Row],[Day Low]])-1</f>
        <v>7.2033898305083888E-3</v>
      </c>
      <c r="AD12" s="1">
        <f>(Table2[[#This Row],[Day High]]/Table2[[#This Row],[Close Price]])-1</f>
        <v>2.5136726966764833E-2</v>
      </c>
      <c r="AE12" s="1">
        <f>(Table2[[#This Row],[Close Price]]/Table2[[#This Row],[Current Week Low]])-1</f>
        <v>0.11478485168249497</v>
      </c>
      <c r="AF12" s="1">
        <f>(Table2[[#This Row],[Current Week High]]/Table2[[#This Row],[Close Price]])-1</f>
        <v>5.332351703828353E-2</v>
      </c>
      <c r="AG12" s="1">
        <f>(Table2[[#This Row],[Close Price]]/Table2[[#This Row],[Current Month Low]])-1</f>
        <v>0.11478485168249497</v>
      </c>
      <c r="AH12" s="1">
        <f>(Table2[[#This Row],[Current Month High]]/Table2[[#This Row],[Close Price]])-1</f>
        <v>0.12221287336979381</v>
      </c>
      <c r="AI12">
        <v>36.095919225914997</v>
      </c>
      <c r="AJ12">
        <v>234.43545550474801</v>
      </c>
      <c r="AK12" t="str">
        <f>IF(AND(Table2[[#This Row],[20D EMA]]&gt;Table2[[#This Row],[50D EMA]],Table2[[#This Row],[50D EMA]]&gt;Table2[[#This Row],[200D EMA]]),"Uptrend","Downtrend/NoTrend")</f>
        <v>Downtrend/NoTrend</v>
      </c>
      <c r="AL12">
        <v>-0.2</v>
      </c>
      <c r="AM12" t="s">
        <v>3188</v>
      </c>
      <c r="AN12">
        <v>-9.66</v>
      </c>
      <c r="AO12" t="s">
        <v>3188</v>
      </c>
      <c r="AP12">
        <v>0.21280133507940199</v>
      </c>
      <c r="AQ12">
        <f>(Table2[[#This Row],[Sharpe Ratio]]-AVERAGE(Table2[Sharpe Ratio]))/_xlfn.STDEV.P(Table2[Sharpe Ratio])</f>
        <v>1.7490511160316025</v>
      </c>
      <c r="AR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">
        <f>_xlfn.RANK.AVG(Table2[[#This Row],[1Y Return vs Nifty Z-Score]],Table2[1Y Return vs Nifty Z-Score])</f>
        <v>25</v>
      </c>
      <c r="AT12">
        <f>_xlfn.RANK.AVG(Table2[[#This Row],[6M Return vs Nifty Z-Score]],Table2[6M Return vs Nifty Z-Score])</f>
        <v>37</v>
      </c>
      <c r="AU12">
        <f>_xlfn.RANK.AVG(Table2[[#This Row],[Sharpe Ratio Z-Score]],Table2[Sharpe Ratio Z-Score])</f>
        <v>26</v>
      </c>
      <c r="AV12">
        <f>(Table2[[#This Row],[Rank 1Y]]+Table2[[#This Row],[Rank 6M]]+Table2[[#This Row],[Rank Sharpe]])/3</f>
        <v>29.333333333333332</v>
      </c>
    </row>
    <row r="13" spans="1:48" x14ac:dyDescent="0.3">
      <c r="A13" t="s">
        <v>561</v>
      </c>
      <c r="B13" t="s">
        <v>562</v>
      </c>
      <c r="C13" t="s">
        <v>3145</v>
      </c>
      <c r="D13" t="s">
        <v>40</v>
      </c>
      <c r="E13">
        <v>36277.468891500001</v>
      </c>
      <c r="F13">
        <v>7005.75</v>
      </c>
      <c r="G13">
        <v>186.426053923323</v>
      </c>
      <c r="H13">
        <f>(Table2[[#This Row],[1Y Return vs Nifty]]-AVERAGE(Table2[1Y Return vs Nifty]))/_xlfn.STDEV.P(Table2[1Y Return vs Nifty])</f>
        <v>2.6893343858564536</v>
      </c>
      <c r="I13">
        <v>1.60350988441331</v>
      </c>
      <c r="J13">
        <f>(Table2[[#This Row],[1M Return vs Nifty]]-AVERAGE(Table2[1M Return vs Nifty]))/_xlfn.STDEV.P(Table2[1M Return vs Nifty])</f>
        <v>0.34055701327240651</v>
      </c>
      <c r="K13">
        <v>120.12902947252</v>
      </c>
      <c r="L13">
        <f>(Table2[[#This Row],[6M Return vs Nifty]]-AVERAGE(Table2[6M Return vs Nifty]))/_xlfn.STDEV.P(Table2[6M Return vs Nifty])</f>
        <v>3.4423627645036419</v>
      </c>
      <c r="M13">
        <v>3.86744786458241</v>
      </c>
      <c r="N13">
        <f>(Table2[[#This Row],[1W Return vs Nifty]]-AVERAGE(Table2[1W Return vs Nifty]))/_xlfn.STDEV.P(Table2[1W Return vs Nifty])</f>
        <v>0.96684217701793895</v>
      </c>
      <c r="O13">
        <v>6885.22</v>
      </c>
      <c r="P13">
        <v>6284.9802491678101</v>
      </c>
      <c r="Q13">
        <v>4414.7250682589302</v>
      </c>
      <c r="R13">
        <v>53.090563158297599</v>
      </c>
      <c r="S13" s="1">
        <f>(Table2[[#This Row],[Close Price]]-Table2[[#This Row],[20D EMA]])/Table2[[#This Row],[20D EMA]]</f>
        <v>1.7505613473498268E-2</v>
      </c>
      <c r="T13" s="1">
        <f>(Table2[[#This Row],[Close Price]]-Table2[[#This Row],[50D EMA]])/Table2[[#This Row],[50D EMA]]</f>
        <v>0.11468130722091394</v>
      </c>
      <c r="U13" s="1">
        <f>(Table2[[#This Row],[Close Price]]-Table2[[#This Row],[200D EMA]])/Table2[[#This Row],[200D EMA]]</f>
        <v>0.58690516208360688</v>
      </c>
      <c r="V13">
        <v>0.26890635552876402</v>
      </c>
      <c r="W13">
        <v>6871.8</v>
      </c>
      <c r="X13">
        <v>7080</v>
      </c>
      <c r="Y13">
        <v>6262.65</v>
      </c>
      <c r="Z13">
        <v>7231</v>
      </c>
      <c r="AA13">
        <v>6262.65</v>
      </c>
      <c r="AB13">
        <v>7231</v>
      </c>
      <c r="AC13" s="1">
        <f>(Table2[[#This Row],[Close Price]]/Table2[[#This Row],[Day Low]])-1</f>
        <v>1.9492709333798874E-2</v>
      </c>
      <c r="AD13" s="1">
        <f>(Table2[[#This Row],[Day High]]/Table2[[#This Row],[Close Price]])-1</f>
        <v>1.0598436998179972E-2</v>
      </c>
      <c r="AE13" s="1">
        <f>(Table2[[#This Row],[Close Price]]/Table2[[#This Row],[Current Week Low]])-1</f>
        <v>0.11865584057866885</v>
      </c>
      <c r="AF13" s="1">
        <f>(Table2[[#This Row],[Current Week High]]/Table2[[#This Row],[Close Price]])-1</f>
        <v>3.2152160725118728E-2</v>
      </c>
      <c r="AG13" s="1">
        <f>(Table2[[#This Row],[Close Price]]/Table2[[#This Row],[Current Month Low]])-1</f>
        <v>0.11865584057866885</v>
      </c>
      <c r="AH13" s="1">
        <f>(Table2[[#This Row],[Current Month High]]/Table2[[#This Row],[Close Price]])-1</f>
        <v>3.2152160725118728E-2</v>
      </c>
      <c r="AI13">
        <v>21.0434286122114</v>
      </c>
      <c r="AJ13">
        <v>251.676622659505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0.68</v>
      </c>
      <c r="AM13" t="s">
        <v>3189</v>
      </c>
      <c r="AN13">
        <v>-4.13</v>
      </c>
      <c r="AO13" t="s">
        <v>3188</v>
      </c>
      <c r="AP13">
        <v>0.1745656591858</v>
      </c>
      <c r="AQ13">
        <f>(Table2[[#This Row],[Sharpe Ratio]]-AVERAGE(Table2[Sharpe Ratio]))/_xlfn.STDEV.P(Table2[Sharpe Ratio])</f>
        <v>1.305621642562439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8.7447179832128796</v>
      </c>
      <c r="AS13">
        <f>_xlfn.RANK.AVG(Table2[[#This Row],[1Y Return vs Nifty Z-Score]],Table2[1Y Return vs Nifty Z-Score])</f>
        <v>16</v>
      </c>
      <c r="AT13">
        <f>_xlfn.RANK.AVG(Table2[[#This Row],[6M Return vs Nifty Z-Score]],Table2[6M Return vs Nifty Z-Score])</f>
        <v>5</v>
      </c>
      <c r="AU13">
        <f>_xlfn.RANK.AVG(Table2[[#This Row],[Sharpe Ratio Z-Score]],Table2[Sharpe Ratio Z-Score])</f>
        <v>74</v>
      </c>
      <c r="AV13">
        <f>(Table2[[#This Row],[Rank 1Y]]+Table2[[#This Row],[Rank 6M]]+Table2[[#This Row],[Rank Sharpe]])/3</f>
        <v>31.666666666666668</v>
      </c>
    </row>
    <row r="14" spans="1:48" x14ac:dyDescent="0.3">
      <c r="A14" t="s">
        <v>263</v>
      </c>
      <c r="B14" t="s">
        <v>264</v>
      </c>
      <c r="C14" t="s">
        <v>3155</v>
      </c>
      <c r="D14" t="s">
        <v>265</v>
      </c>
      <c r="E14">
        <v>101506.872077419</v>
      </c>
      <c r="F14">
        <v>74.39</v>
      </c>
      <c r="G14">
        <v>143.031753525071</v>
      </c>
      <c r="H14">
        <f>(Table2[[#This Row],[1Y Return vs Nifty]]-AVERAGE(Table2[1Y Return vs Nifty]))/_xlfn.STDEV.P(Table2[1Y Return vs Nifty])</f>
        <v>1.9591748929324488</v>
      </c>
      <c r="I14">
        <v>-5.5644592807228204</v>
      </c>
      <c r="J14">
        <f>(Table2[[#This Row],[1M Return vs Nifty]]-AVERAGE(Table2[1M Return vs Nifty]))/_xlfn.STDEV.P(Table2[1M Return vs Nifty])</f>
        <v>-0.42648432447896245</v>
      </c>
      <c r="K14">
        <v>66.774089652664102</v>
      </c>
      <c r="L14">
        <f>(Table2[[#This Row],[6M Return vs Nifty]]-AVERAGE(Table2[6M Return vs Nifty]))/_xlfn.STDEV.P(Table2[6M Return vs Nifty])</f>
        <v>1.7587118913053601</v>
      </c>
      <c r="M14">
        <v>0.98952560402119805</v>
      </c>
      <c r="N14">
        <f>(Table2[[#This Row],[1W Return vs Nifty]]-AVERAGE(Table2[1W Return vs Nifty]))/_xlfn.STDEV.P(Table2[1W Return vs Nifty])</f>
        <v>0.29413112987030349</v>
      </c>
      <c r="O14">
        <v>77.400000000000006</v>
      </c>
      <c r="P14">
        <v>74.650911402408198</v>
      </c>
      <c r="Q14">
        <v>56.287712133204998</v>
      </c>
      <c r="R14">
        <v>39.186522988255803</v>
      </c>
      <c r="S14" s="1">
        <f>(Table2[[#This Row],[Close Price]]-Table2[[#This Row],[20D EMA]])/Table2[[#This Row],[20D EMA]]</f>
        <v>-3.8888888888888952E-2</v>
      </c>
      <c r="T14" s="1">
        <f>(Table2[[#This Row],[Close Price]]-Table2[[#This Row],[50D EMA]])/Table2[[#This Row],[50D EMA]]</f>
        <v>-3.4950866306473613E-3</v>
      </c>
      <c r="U14" s="1">
        <f>(Table2[[#This Row],[Close Price]]-Table2[[#This Row],[200D EMA]])/Table2[[#This Row],[200D EMA]]</f>
        <v>0.32160283622748598</v>
      </c>
      <c r="V14">
        <v>0.84611657224177395</v>
      </c>
      <c r="W14">
        <v>74.25</v>
      </c>
      <c r="X14">
        <v>76.069999999999993</v>
      </c>
      <c r="Y14">
        <v>66.099999999999994</v>
      </c>
      <c r="Z14">
        <v>80.599999999999994</v>
      </c>
      <c r="AA14">
        <v>66.099999999999994</v>
      </c>
      <c r="AB14">
        <v>81.53</v>
      </c>
      <c r="AC14" s="1">
        <f>(Table2[[#This Row],[Close Price]]/Table2[[#This Row],[Day Low]])-1</f>
        <v>1.8855218855218236E-3</v>
      </c>
      <c r="AD14" s="1">
        <f>(Table2[[#This Row],[Day High]]/Table2[[#This Row],[Close Price]])-1</f>
        <v>2.2583680602231482E-2</v>
      </c>
      <c r="AE14" s="1">
        <f>(Table2[[#This Row],[Close Price]]/Table2[[#This Row],[Current Week Low]])-1</f>
        <v>0.12541603630862341</v>
      </c>
      <c r="AF14" s="1">
        <f>(Table2[[#This Row],[Current Week High]]/Table2[[#This Row],[Close Price]])-1</f>
        <v>8.3478962226105624E-2</v>
      </c>
      <c r="AG14" s="1">
        <f>(Table2[[#This Row],[Close Price]]/Table2[[#This Row],[Current Month Low]])-1</f>
        <v>0.12541603630862341</v>
      </c>
      <c r="AH14" s="1">
        <f>(Table2[[#This Row],[Current Month High]]/Table2[[#This Row],[Close Price]])-1</f>
        <v>9.5980642559483798E-2</v>
      </c>
      <c r="AI14">
        <v>15.6607070842855</v>
      </c>
      <c r="AJ14">
        <v>181.24763705103899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0.22</v>
      </c>
      <c r="AM14" t="s">
        <v>3189</v>
      </c>
      <c r="AN14">
        <v>-11.22</v>
      </c>
      <c r="AO14" t="s">
        <v>3188</v>
      </c>
      <c r="AP14">
        <v>0.21513181301991699</v>
      </c>
      <c r="AQ14">
        <f>(Table2[[#This Row],[Sharpe Ratio]]-AVERAGE(Table2[Sharpe Ratio]))/_xlfn.STDEV.P(Table2[Sharpe Ratio])</f>
        <v>1.7760782989423924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5.3616118885715425</v>
      </c>
      <c r="AS14">
        <f>_xlfn.RANK.AVG(Table2[[#This Row],[1Y Return vs Nifty Z-Score]],Table2[1Y Return vs Nifty Z-Score])</f>
        <v>38</v>
      </c>
      <c r="AT14">
        <f>_xlfn.RANK.AVG(Table2[[#This Row],[6M Return vs Nifty Z-Score]],Table2[6M Return vs Nifty Z-Score])</f>
        <v>44</v>
      </c>
      <c r="AU14">
        <f>_xlfn.RANK.AVG(Table2[[#This Row],[Sharpe Ratio Z-Score]],Table2[Sharpe Ratio Z-Score])</f>
        <v>24</v>
      </c>
      <c r="AV14">
        <f>(Table2[[#This Row],[Rank 1Y]]+Table2[[#This Row],[Rank 6M]]+Table2[[#This Row],[Rank Sharpe]])/3</f>
        <v>35.333333333333336</v>
      </c>
    </row>
    <row r="15" spans="1:48" x14ac:dyDescent="0.3">
      <c r="A15" t="s">
        <v>901</v>
      </c>
      <c r="B15" t="s">
        <v>902</v>
      </c>
      <c r="C15" t="s">
        <v>3155</v>
      </c>
      <c r="D15" t="s">
        <v>138</v>
      </c>
      <c r="E15">
        <v>17074.450900520002</v>
      </c>
      <c r="F15">
        <v>1899.95</v>
      </c>
      <c r="G15">
        <v>130.98326378757599</v>
      </c>
      <c r="H15">
        <f>(Table2[[#This Row],[1Y Return vs Nifty]]-AVERAGE(Table2[1Y Return vs Nifty]))/_xlfn.STDEV.P(Table2[1Y Return vs Nifty])</f>
        <v>1.7564450625977766</v>
      </c>
      <c r="I15">
        <v>19.047561884588099</v>
      </c>
      <c r="J15">
        <f>(Table2[[#This Row],[1M Return vs Nifty]]-AVERAGE(Table2[1M Return vs Nifty]))/_xlfn.STDEV.P(Table2[1M Return vs Nifty])</f>
        <v>2.2072376132808751</v>
      </c>
      <c r="K15">
        <v>81.4752960359762</v>
      </c>
      <c r="L15">
        <f>(Table2[[#This Row],[6M Return vs Nifty]]-AVERAGE(Table2[6M Return vs Nifty]))/_xlfn.STDEV.P(Table2[6M Return vs Nifty])</f>
        <v>2.2226183083663029</v>
      </c>
      <c r="M15">
        <v>17.532110657963901</v>
      </c>
      <c r="N15">
        <f>(Table2[[#This Row],[1W Return vs Nifty]]-AVERAGE(Table2[1W Return vs Nifty]))/_xlfn.STDEV.P(Table2[1W Return vs Nifty])</f>
        <v>4.1609415252270283</v>
      </c>
      <c r="O15">
        <v>1726.9</v>
      </c>
      <c r="P15">
        <v>1650.7771118650901</v>
      </c>
      <c r="Q15">
        <v>1254.3994676924899</v>
      </c>
      <c r="R15">
        <v>73.776485330098296</v>
      </c>
      <c r="S15" s="1">
        <f>(Table2[[#This Row],[Close Price]]-Table2[[#This Row],[20D EMA]])/Table2[[#This Row],[20D EMA]]</f>
        <v>0.10020846603740804</v>
      </c>
      <c r="T15" s="1">
        <f>(Table2[[#This Row],[Close Price]]-Table2[[#This Row],[50D EMA]])/Table2[[#This Row],[50D EMA]]</f>
        <v>0.15094278103564696</v>
      </c>
      <c r="U15" s="1">
        <f>(Table2[[#This Row],[Close Price]]-Table2[[#This Row],[200D EMA]])/Table2[[#This Row],[200D EMA]]</f>
        <v>0.51462915038940671</v>
      </c>
      <c r="V15">
        <v>1.03469523521534</v>
      </c>
      <c r="W15">
        <v>1875</v>
      </c>
      <c r="X15">
        <v>1964.35</v>
      </c>
      <c r="Y15">
        <v>1583.5</v>
      </c>
      <c r="Z15">
        <v>1964.35</v>
      </c>
      <c r="AA15">
        <v>1583.5</v>
      </c>
      <c r="AB15">
        <v>1964.35</v>
      </c>
      <c r="AC15" s="1">
        <f>(Table2[[#This Row],[Close Price]]/Table2[[#This Row],[Day Low]])-1</f>
        <v>1.33066666666668E-2</v>
      </c>
      <c r="AD15" s="1">
        <f>(Table2[[#This Row],[Day High]]/Table2[[#This Row],[Close Price]])-1</f>
        <v>3.3895628832337543E-2</v>
      </c>
      <c r="AE15" s="1">
        <f>(Table2[[#This Row],[Close Price]]/Table2[[#This Row],[Current Week Low]])-1</f>
        <v>0.19984212188190709</v>
      </c>
      <c r="AF15" s="1">
        <f>(Table2[[#This Row],[Current Week High]]/Table2[[#This Row],[Close Price]])-1</f>
        <v>3.3895628832337543E-2</v>
      </c>
      <c r="AG15" s="1">
        <f>(Table2[[#This Row],[Close Price]]/Table2[[#This Row],[Current Month Low]])-1</f>
        <v>0.19984212188190709</v>
      </c>
      <c r="AH15" s="1">
        <f>(Table2[[#This Row],[Current Month High]]/Table2[[#This Row],[Close Price]])-1</f>
        <v>3.3895628832337543E-2</v>
      </c>
      <c r="AI15">
        <v>3.6869391299770999</v>
      </c>
      <c r="AJ15">
        <v>192.3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0.24</v>
      </c>
      <c r="AM15" t="s">
        <v>3189</v>
      </c>
      <c r="AN15">
        <v>11.16</v>
      </c>
      <c r="AO15" t="s">
        <v>3189</v>
      </c>
      <c r="AP15">
        <v>0.20786127822157499</v>
      </c>
      <c r="AQ15">
        <f>(Table2[[#This Row],[Sharpe Ratio]]-AVERAGE(Table2[Sharpe Ratio]))/_xlfn.STDEV.P(Table2[Sharpe Ratio])</f>
        <v>1.6917599407044126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12.039002450176396</v>
      </c>
      <c r="AS15">
        <f>_xlfn.RANK.AVG(Table2[[#This Row],[1Y Return vs Nifty Z-Score]],Table2[1Y Return vs Nifty Z-Score])</f>
        <v>47</v>
      </c>
      <c r="AT15">
        <f>_xlfn.RANK.AVG(Table2[[#This Row],[6M Return vs Nifty Z-Score]],Table2[6M Return vs Nifty Z-Score])</f>
        <v>30</v>
      </c>
      <c r="AU15">
        <f>_xlfn.RANK.AVG(Table2[[#This Row],[Sharpe Ratio Z-Score]],Table2[Sharpe Ratio Z-Score])</f>
        <v>30</v>
      </c>
      <c r="AV15">
        <f>(Table2[[#This Row],[Rank 1Y]]+Table2[[#This Row],[Rank 6M]]+Table2[[#This Row],[Rank Sharpe]])/3</f>
        <v>35.666666666666664</v>
      </c>
    </row>
    <row r="16" spans="1:48" x14ac:dyDescent="0.3">
      <c r="A16" t="s">
        <v>339</v>
      </c>
      <c r="B16" t="s">
        <v>340</v>
      </c>
      <c r="C16" t="s">
        <v>3152</v>
      </c>
      <c r="D16" t="s">
        <v>83</v>
      </c>
      <c r="E16">
        <v>74279.661776669993</v>
      </c>
      <c r="F16">
        <v>720.3</v>
      </c>
      <c r="G16">
        <v>139.58750733774201</v>
      </c>
      <c r="H16">
        <f>(Table2[[#This Row],[1Y Return vs Nifty]]-AVERAGE(Table2[1Y Return vs Nifty]))/_xlfn.STDEV.P(Table2[1Y Return vs Nifty])</f>
        <v>1.9012214514305581</v>
      </c>
      <c r="I16">
        <v>11.6046918921996</v>
      </c>
      <c r="J16">
        <f>(Table2[[#This Row],[1M Return vs Nifty]]-AVERAGE(Table2[1M Return vs Nifty]))/_xlfn.STDEV.P(Table2[1M Return vs Nifty])</f>
        <v>1.4107792546932272</v>
      </c>
      <c r="K16">
        <v>58.678111705212203</v>
      </c>
      <c r="L16">
        <f>(Table2[[#This Row],[6M Return vs Nifty]]-AVERAGE(Table2[6M Return vs Nifty]))/_xlfn.STDEV.P(Table2[6M Return vs Nifty])</f>
        <v>1.503237882963423</v>
      </c>
      <c r="M16">
        <v>-2.0426995970950301</v>
      </c>
      <c r="N16">
        <f>(Table2[[#This Row],[1W Return vs Nifty]]-AVERAGE(Table2[1W Return vs Nifty]))/_xlfn.STDEV.P(Table2[1W Return vs Nifty])</f>
        <v>-0.41464805370381153</v>
      </c>
      <c r="O16">
        <v>709.56</v>
      </c>
      <c r="P16">
        <v>655.68425351665996</v>
      </c>
      <c r="Q16">
        <v>492.09554059243197</v>
      </c>
      <c r="R16">
        <v>51.9108139284427</v>
      </c>
      <c r="S16" s="1">
        <f>(Table2[[#This Row],[Close Price]]-Table2[[#This Row],[20D EMA]])/Table2[[#This Row],[20D EMA]]</f>
        <v>1.5136140706916977E-2</v>
      </c>
      <c r="T16" s="1">
        <f>(Table2[[#This Row],[Close Price]]-Table2[[#This Row],[50D EMA]])/Table2[[#This Row],[50D EMA]]</f>
        <v>9.8547046290624704E-2</v>
      </c>
      <c r="U16" s="1">
        <f>(Table2[[#This Row],[Close Price]]-Table2[[#This Row],[200D EMA]])/Table2[[#This Row],[200D EMA]]</f>
        <v>0.46374014918491946</v>
      </c>
      <c r="V16">
        <v>1.1880241161354701</v>
      </c>
      <c r="W16">
        <v>712</v>
      </c>
      <c r="X16">
        <v>726.7</v>
      </c>
      <c r="Y16">
        <v>673.4</v>
      </c>
      <c r="Z16">
        <v>735.4</v>
      </c>
      <c r="AA16">
        <v>673.4</v>
      </c>
      <c r="AB16">
        <v>757.9</v>
      </c>
      <c r="AC16" s="1">
        <f>(Table2[[#This Row],[Close Price]]/Table2[[#This Row],[Day Low]])-1</f>
        <v>1.165730337078652E-2</v>
      </c>
      <c r="AD16" s="1">
        <f>(Table2[[#This Row],[Day High]]/Table2[[#This Row],[Close Price]])-1</f>
        <v>8.8851867277524033E-3</v>
      </c>
      <c r="AE16" s="1">
        <f>(Table2[[#This Row],[Close Price]]/Table2[[#This Row],[Current Week Low]])-1</f>
        <v>6.9646569646569567E-2</v>
      </c>
      <c r="AF16" s="1">
        <f>(Table2[[#This Row],[Current Week High]]/Table2[[#This Row],[Close Price]])-1</f>
        <v>2.0963487435790684E-2</v>
      </c>
      <c r="AG16" s="1">
        <f>(Table2[[#This Row],[Close Price]]/Table2[[#This Row],[Current Month Low]])-1</f>
        <v>6.9646569646569567E-2</v>
      </c>
      <c r="AH16" s="1">
        <f>(Table2[[#This Row],[Current Month High]]/Table2[[#This Row],[Close Price]])-1</f>
        <v>5.2200472025544897E-2</v>
      </c>
      <c r="AI16">
        <v>9.1559072608635201</v>
      </c>
      <c r="AJ16">
        <v>171.14624505928799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0.14000000000000001</v>
      </c>
      <c r="AM16" t="s">
        <v>3189</v>
      </c>
      <c r="AN16">
        <v>-6.7</v>
      </c>
      <c r="AO16" t="s">
        <v>3188</v>
      </c>
      <c r="AP16">
        <v>0.242950201856168</v>
      </c>
      <c r="AQ16">
        <f>(Table2[[#This Row],[Sharpe Ratio]]-AVERAGE(Table2[Sharpe Ratio]))/_xlfn.STDEV.P(Table2[Sharpe Ratio])</f>
        <v>2.0986956772449257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6.4992862126283217</v>
      </c>
      <c r="AS16">
        <f>_xlfn.RANK.AVG(Table2[[#This Row],[1Y Return vs Nifty Z-Score]],Table2[1Y Return vs Nifty Z-Score])</f>
        <v>39</v>
      </c>
      <c r="AT16">
        <f>_xlfn.RANK.AVG(Table2[[#This Row],[6M Return vs Nifty Z-Score]],Table2[6M Return vs Nifty Z-Score])</f>
        <v>57</v>
      </c>
      <c r="AU16">
        <f>_xlfn.RANK.AVG(Table2[[#This Row],[Sharpe Ratio Z-Score]],Table2[Sharpe Ratio Z-Score])</f>
        <v>14</v>
      </c>
      <c r="AV16">
        <f>(Table2[[#This Row],[Rank 1Y]]+Table2[[#This Row],[Rank 6M]]+Table2[[#This Row],[Rank Sharpe]])/3</f>
        <v>36.666666666666664</v>
      </c>
    </row>
    <row r="17" spans="1:48" x14ac:dyDescent="0.3">
      <c r="A17" t="s">
        <v>971</v>
      </c>
      <c r="B17" t="s">
        <v>972</v>
      </c>
      <c r="C17" t="s">
        <v>3148</v>
      </c>
      <c r="D17" t="s">
        <v>119</v>
      </c>
      <c r="E17">
        <v>15136.89855616</v>
      </c>
      <c r="F17">
        <v>1043.2</v>
      </c>
      <c r="G17">
        <v>116.031925546065</v>
      </c>
      <c r="H17">
        <f>(Table2[[#This Row],[1Y Return vs Nifty]]-AVERAGE(Table2[1Y Return vs Nifty]))/_xlfn.STDEV.P(Table2[1Y Return vs Nifty])</f>
        <v>1.5048714354447343</v>
      </c>
      <c r="I17">
        <v>4.6232687830979202</v>
      </c>
      <c r="J17">
        <f>(Table2[[#This Row],[1M Return vs Nifty]]-AVERAGE(Table2[1M Return vs Nifty]))/_xlfn.STDEV.P(Table2[1M Return vs Nifty])</f>
        <v>0.66370013121432847</v>
      </c>
      <c r="K17">
        <v>100.205874071426</v>
      </c>
      <c r="L17">
        <f>(Table2[[#This Row],[6M Return vs Nifty]]-AVERAGE(Table2[6M Return vs Nifty]))/_xlfn.STDEV.P(Table2[6M Return vs Nifty])</f>
        <v>2.8136742475421102</v>
      </c>
      <c r="M17">
        <v>0.53579454127127102</v>
      </c>
      <c r="N17">
        <f>(Table2[[#This Row],[1W Return vs Nifty]]-AVERAGE(Table2[1W Return vs Nifty]))/_xlfn.STDEV.P(Table2[1W Return vs Nifty])</f>
        <v>0.188072011273267</v>
      </c>
      <c r="O17">
        <v>1078.1099999999999</v>
      </c>
      <c r="P17">
        <v>1013.19668601126</v>
      </c>
      <c r="Q17">
        <v>737.33290536722996</v>
      </c>
      <c r="R17">
        <v>40.244236600367003</v>
      </c>
      <c r="S17" s="1">
        <f>(Table2[[#This Row],[Close Price]]-Table2[[#This Row],[20D EMA]])/Table2[[#This Row],[20D EMA]]</f>
        <v>-3.2380740369720953E-2</v>
      </c>
      <c r="T17" s="1">
        <f>(Table2[[#This Row],[Close Price]]-Table2[[#This Row],[50D EMA]])/Table2[[#This Row],[50D EMA]]</f>
        <v>2.9612526770943868E-2</v>
      </c>
      <c r="U17" s="1">
        <f>(Table2[[#This Row],[Close Price]]-Table2[[#This Row],[200D EMA]])/Table2[[#This Row],[200D EMA]]</f>
        <v>0.41482903096591417</v>
      </c>
      <c r="V17">
        <v>0.40215849024059502</v>
      </c>
      <c r="W17">
        <v>1040.25</v>
      </c>
      <c r="X17">
        <v>1058.5999999999999</v>
      </c>
      <c r="Y17">
        <v>965</v>
      </c>
      <c r="Z17">
        <v>1085</v>
      </c>
      <c r="AA17">
        <v>965</v>
      </c>
      <c r="AB17">
        <v>1152.6500000000001</v>
      </c>
      <c r="AC17" s="1">
        <f>(Table2[[#This Row],[Close Price]]/Table2[[#This Row],[Day Low]])-1</f>
        <v>2.8358567652007061E-3</v>
      </c>
      <c r="AD17" s="1">
        <f>(Table2[[#This Row],[Day High]]/Table2[[#This Row],[Close Price]])-1</f>
        <v>1.4762269938650263E-2</v>
      </c>
      <c r="AE17" s="1">
        <f>(Table2[[#This Row],[Close Price]]/Table2[[#This Row],[Current Week Low]])-1</f>
        <v>8.1036269430051933E-2</v>
      </c>
      <c r="AF17" s="1">
        <f>(Table2[[#This Row],[Current Week High]]/Table2[[#This Row],[Close Price]])-1</f>
        <v>4.0069018404907952E-2</v>
      </c>
      <c r="AG17" s="1">
        <f>(Table2[[#This Row],[Close Price]]/Table2[[#This Row],[Current Month Low]])-1</f>
        <v>8.1036269430051933E-2</v>
      </c>
      <c r="AH17" s="1">
        <f>(Table2[[#This Row],[Current Month High]]/Table2[[#This Row],[Close Price]])-1</f>
        <v>0.10491756134969332</v>
      </c>
      <c r="AI17">
        <v>29.198619631901799</v>
      </c>
      <c r="AJ17">
        <v>178.85592087677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0.27</v>
      </c>
      <c r="AM17" t="s">
        <v>3189</v>
      </c>
      <c r="AN17">
        <v>-11.1</v>
      </c>
      <c r="AO17" t="s">
        <v>3188</v>
      </c>
      <c r="AP17">
        <v>0.199188070413404</v>
      </c>
      <c r="AQ17">
        <f>(Table2[[#This Row],[Sharpe Ratio]]-AVERAGE(Table2[Sharpe Ratio]))/_xlfn.STDEV.P(Table2[Sharpe Ratio])</f>
        <v>1.5911744042444844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6.7614922297189244</v>
      </c>
      <c r="AS17">
        <f>_xlfn.RANK.AVG(Table2[[#This Row],[1Y Return vs Nifty Z-Score]],Table2[1Y Return vs Nifty Z-Score])</f>
        <v>57</v>
      </c>
      <c r="AT17">
        <f>_xlfn.RANK.AVG(Table2[[#This Row],[6M Return vs Nifty Z-Score]],Table2[6M Return vs Nifty Z-Score])</f>
        <v>16</v>
      </c>
      <c r="AU17">
        <f>_xlfn.RANK.AVG(Table2[[#This Row],[Sharpe Ratio Z-Score]],Table2[Sharpe Ratio Z-Score])</f>
        <v>38</v>
      </c>
      <c r="AV17">
        <f>(Table2[[#This Row],[Rank 1Y]]+Table2[[#This Row],[Rank 6M]]+Table2[[#This Row],[Rank Sharpe]])/3</f>
        <v>37</v>
      </c>
    </row>
    <row r="18" spans="1:48" x14ac:dyDescent="0.3">
      <c r="A18" t="s">
        <v>1202</v>
      </c>
      <c r="B18" t="s">
        <v>1203</v>
      </c>
      <c r="C18" t="s">
        <v>3146</v>
      </c>
      <c r="D18" t="s">
        <v>48</v>
      </c>
      <c r="E18">
        <v>10137.185331839901</v>
      </c>
      <c r="F18">
        <v>590.1</v>
      </c>
      <c r="G18">
        <v>147.75494995726001</v>
      </c>
      <c r="H18">
        <f>(Table2[[#This Row],[1Y Return vs Nifty]]-AVERAGE(Table2[1Y Return vs Nifty]))/_xlfn.STDEV.P(Table2[1Y Return vs Nifty])</f>
        <v>2.0386481573993769</v>
      </c>
      <c r="I18">
        <v>22.2307039481205</v>
      </c>
      <c r="J18">
        <f>(Table2[[#This Row],[1M Return vs Nifty]]-AVERAGE(Table2[1M Return vs Nifty]))/_xlfn.STDEV.P(Table2[1M Return vs Nifty])</f>
        <v>2.547864294341406</v>
      </c>
      <c r="K18">
        <v>66.145886421235005</v>
      </c>
      <c r="L18">
        <f>(Table2[[#This Row],[6M Return vs Nifty]]-AVERAGE(Table2[6M Return vs Nifty]))/_xlfn.STDEV.P(Table2[6M Return vs Nifty])</f>
        <v>1.7388885174488318</v>
      </c>
      <c r="M18">
        <v>-6.5030667403472302</v>
      </c>
      <c r="N18">
        <f>(Table2[[#This Row],[1W Return vs Nifty]]-AVERAGE(Table2[1W Return vs Nifty]))/_xlfn.STDEV.P(Table2[1W Return vs Nifty])</f>
        <v>-1.4572537879584164</v>
      </c>
      <c r="O18">
        <v>571.03</v>
      </c>
      <c r="P18">
        <v>541.50972504514198</v>
      </c>
      <c r="Q18">
        <v>433.45816258772402</v>
      </c>
      <c r="R18">
        <v>53.527540711331199</v>
      </c>
      <c r="S18" s="1">
        <f>(Table2[[#This Row],[Close Price]]-Table2[[#This Row],[20D EMA]])/Table2[[#This Row],[20D EMA]]</f>
        <v>3.3395793566012383E-2</v>
      </c>
      <c r="T18" s="1">
        <f>(Table2[[#This Row],[Close Price]]-Table2[[#This Row],[50D EMA]])/Table2[[#This Row],[50D EMA]]</f>
        <v>8.9731121543214026E-2</v>
      </c>
      <c r="U18" s="1">
        <f>(Table2[[#This Row],[Close Price]]-Table2[[#This Row],[200D EMA]])/Table2[[#This Row],[200D EMA]]</f>
        <v>0.36137706226855182</v>
      </c>
      <c r="V18">
        <v>1.82957544873828</v>
      </c>
      <c r="W18">
        <v>582.95000000000005</v>
      </c>
      <c r="X18">
        <v>597.95000000000005</v>
      </c>
      <c r="Y18">
        <v>582.95000000000005</v>
      </c>
      <c r="Z18">
        <v>673.4</v>
      </c>
      <c r="AA18">
        <v>524.04999999999995</v>
      </c>
      <c r="AB18">
        <v>694.3</v>
      </c>
      <c r="AC18" s="1">
        <f>(Table2[[#This Row],[Close Price]]/Table2[[#This Row],[Day Low]])-1</f>
        <v>1.2265202847585588E-2</v>
      </c>
      <c r="AD18" s="1">
        <f>(Table2[[#This Row],[Day High]]/Table2[[#This Row],[Close Price]])-1</f>
        <v>1.3302830028808721E-2</v>
      </c>
      <c r="AE18" s="1">
        <f>(Table2[[#This Row],[Close Price]]/Table2[[#This Row],[Current Week Low]])-1</f>
        <v>1.2265202847585588E-2</v>
      </c>
      <c r="AF18" s="1">
        <f>(Table2[[#This Row],[Current Week High]]/Table2[[#This Row],[Close Price]])-1</f>
        <v>0.14116251482799513</v>
      </c>
      <c r="AG18" s="1">
        <f>(Table2[[#This Row],[Close Price]]/Table2[[#This Row],[Current Month Low]])-1</f>
        <v>0.12603759183284047</v>
      </c>
      <c r="AH18" s="1">
        <f>(Table2[[#This Row],[Current Month High]]/Table2[[#This Row],[Close Price]])-1</f>
        <v>0.17658024063717992</v>
      </c>
      <c r="AI18">
        <v>17.6580240637179</v>
      </c>
      <c r="AJ18">
        <v>213.88297872340399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0.15</v>
      </c>
      <c r="AM18" t="s">
        <v>3189</v>
      </c>
      <c r="AN18">
        <v>5.26</v>
      </c>
      <c r="AO18" t="s">
        <v>3189</v>
      </c>
      <c r="AP18">
        <v>0.208281104570223</v>
      </c>
      <c r="AQ18">
        <f>(Table2[[#This Row],[Sharpe Ratio]]-AVERAGE(Table2[Sharpe Ratio]))/_xlfn.STDEV.P(Table2[Sharpe Ratio])</f>
        <v>1.6966287804039515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6.5647759616351493</v>
      </c>
      <c r="AS18">
        <f>_xlfn.RANK.AVG(Table2[[#This Row],[1Y Return vs Nifty Z-Score]],Table2[1Y Return vs Nifty Z-Score])</f>
        <v>36</v>
      </c>
      <c r="AT18">
        <f>_xlfn.RANK.AVG(Table2[[#This Row],[6M Return vs Nifty Z-Score]],Table2[6M Return vs Nifty Z-Score])</f>
        <v>46</v>
      </c>
      <c r="AU18">
        <f>_xlfn.RANK.AVG(Table2[[#This Row],[Sharpe Ratio Z-Score]],Table2[Sharpe Ratio Z-Score])</f>
        <v>29</v>
      </c>
      <c r="AV18">
        <f>(Table2[[#This Row],[Rank 1Y]]+Table2[[#This Row],[Rank 6M]]+Table2[[#This Row],[Rank Sharpe]])/3</f>
        <v>37</v>
      </c>
    </row>
    <row r="19" spans="1:48" x14ac:dyDescent="0.3">
      <c r="A19" t="s">
        <v>393</v>
      </c>
      <c r="B19" t="s">
        <v>394</v>
      </c>
      <c r="C19" t="s">
        <v>3143</v>
      </c>
      <c r="D19" t="s">
        <v>395</v>
      </c>
      <c r="E19">
        <v>60871.302942554998</v>
      </c>
      <c r="F19">
        <v>4496.45</v>
      </c>
      <c r="G19">
        <v>177.445535918513</v>
      </c>
      <c r="H19">
        <f>(Table2[[#This Row],[1Y Return vs Nifty]]-AVERAGE(Table2[1Y Return vs Nifty]))/_xlfn.STDEV.P(Table2[1Y Return vs Nifty])</f>
        <v>2.5382267424007914</v>
      </c>
      <c r="I19">
        <v>47.663098787194599</v>
      </c>
      <c r="J19">
        <f>(Table2[[#This Row],[1M Return vs Nifty]]-AVERAGE(Table2[1M Return vs Nifty]))/_xlfn.STDEV.P(Table2[1M Return vs Nifty])</f>
        <v>5.2693740707041128</v>
      </c>
      <c r="K19">
        <v>49.229490143819604</v>
      </c>
      <c r="L19">
        <f>(Table2[[#This Row],[6M Return vs Nifty]]-AVERAGE(Table2[6M Return vs Nifty]))/_xlfn.STDEV.P(Table2[6M Return vs Nifty])</f>
        <v>1.2050802991282601</v>
      </c>
      <c r="M19">
        <v>5.8705264265369896</v>
      </c>
      <c r="N19">
        <f>(Table2[[#This Row],[1W Return vs Nifty]]-AVERAGE(Table2[1W Return vs Nifty]))/_xlfn.STDEV.P(Table2[1W Return vs Nifty])</f>
        <v>1.4350595070679437</v>
      </c>
      <c r="O19">
        <v>3828.57</v>
      </c>
      <c r="P19">
        <v>3349.1686975663501</v>
      </c>
      <c r="Q19">
        <v>2641.66181345003</v>
      </c>
      <c r="R19">
        <v>73.839513528561696</v>
      </c>
      <c r="S19" s="1">
        <f>(Table2[[#This Row],[Close Price]]-Table2[[#This Row],[20D EMA]])/Table2[[#This Row],[20D EMA]]</f>
        <v>0.17444633374863189</v>
      </c>
      <c r="T19" s="1">
        <f>(Table2[[#This Row],[Close Price]]-Table2[[#This Row],[50D EMA]])/Table2[[#This Row],[50D EMA]]</f>
        <v>0.34255703609893212</v>
      </c>
      <c r="U19" s="1">
        <f>(Table2[[#This Row],[Close Price]]-Table2[[#This Row],[200D EMA]])/Table2[[#This Row],[200D EMA]]</f>
        <v>0.70212931008288404</v>
      </c>
      <c r="V19">
        <v>2.2658550974004901</v>
      </c>
      <c r="W19">
        <v>4248.7</v>
      </c>
      <c r="X19">
        <v>4550</v>
      </c>
      <c r="Y19">
        <v>3781.05</v>
      </c>
      <c r="Z19">
        <v>4550</v>
      </c>
      <c r="AA19">
        <v>3690.1</v>
      </c>
      <c r="AB19">
        <v>4550</v>
      </c>
      <c r="AC19" s="1">
        <f>(Table2[[#This Row],[Close Price]]/Table2[[#This Row],[Day Low]])-1</f>
        <v>5.8311954244827824E-2</v>
      </c>
      <c r="AD19" s="1">
        <f>(Table2[[#This Row],[Day High]]/Table2[[#This Row],[Close Price]])-1</f>
        <v>1.1909395189538374E-2</v>
      </c>
      <c r="AE19" s="1">
        <f>(Table2[[#This Row],[Close Price]]/Table2[[#This Row],[Current Week Low]])-1</f>
        <v>0.18920670184208088</v>
      </c>
      <c r="AF19" s="1">
        <f>(Table2[[#This Row],[Current Week High]]/Table2[[#This Row],[Close Price]])-1</f>
        <v>1.1909395189538374E-2</v>
      </c>
      <c r="AG19" s="1">
        <f>(Table2[[#This Row],[Close Price]]/Table2[[#This Row],[Current Month Low]])-1</f>
        <v>0.21851711335736157</v>
      </c>
      <c r="AH19" s="1">
        <f>(Table2[[#This Row],[Current Month High]]/Table2[[#This Row],[Close Price]])-1</f>
        <v>1.1909395189538374E-2</v>
      </c>
      <c r="AI19">
        <v>1.1909395189538301</v>
      </c>
      <c r="AJ19">
        <v>212.89447131275799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0.83</v>
      </c>
      <c r="AM19" t="s">
        <v>3189</v>
      </c>
      <c r="AN19">
        <v>12.97</v>
      </c>
      <c r="AO19" t="s">
        <v>3189</v>
      </c>
      <c r="AP19">
        <v>0.20585336820473801</v>
      </c>
      <c r="AQ19">
        <f>(Table2[[#This Row],[Sharpe Ratio]]-AVERAGE(Table2[Sharpe Ratio]))/_xlfn.STDEV.P(Table2[Sharpe Ratio])</f>
        <v>1.6684736652370429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12.116214284538151</v>
      </c>
      <c r="AS19">
        <f>_xlfn.RANK.AVG(Table2[[#This Row],[1Y Return vs Nifty Z-Score]],Table2[1Y Return vs Nifty Z-Score])</f>
        <v>19</v>
      </c>
      <c r="AT19">
        <f>_xlfn.RANK.AVG(Table2[[#This Row],[6M Return vs Nifty Z-Score]],Table2[6M Return vs Nifty Z-Score])</f>
        <v>72</v>
      </c>
      <c r="AU19">
        <f>_xlfn.RANK.AVG(Table2[[#This Row],[Sharpe Ratio Z-Score]],Table2[Sharpe Ratio Z-Score])</f>
        <v>32</v>
      </c>
      <c r="AV19">
        <f>(Table2[[#This Row],[Rank 1Y]]+Table2[[#This Row],[Rank 6M]]+Table2[[#This Row],[Rank Sharpe]])/3</f>
        <v>41</v>
      </c>
    </row>
    <row r="20" spans="1:48" x14ac:dyDescent="0.3">
      <c r="A20" t="s">
        <v>897</v>
      </c>
      <c r="B20" t="s">
        <v>898</v>
      </c>
      <c r="C20" t="s">
        <v>3150</v>
      </c>
      <c r="D20" t="s">
        <v>119</v>
      </c>
      <c r="E20">
        <v>17601.444436500002</v>
      </c>
      <c r="F20">
        <v>499.5</v>
      </c>
      <c r="G20">
        <v>99.447169652527407</v>
      </c>
      <c r="H20">
        <f>(Table2[[#This Row],[1Y Return vs Nifty]]-AVERAGE(Table2[1Y Return vs Nifty]))/_xlfn.STDEV.P(Table2[1Y Return vs Nifty])</f>
        <v>1.2258136595995544</v>
      </c>
      <c r="I20">
        <v>32.6120426633383</v>
      </c>
      <c r="J20">
        <f>(Table2[[#This Row],[1M Return vs Nifty]]-AVERAGE(Table2[1M Return vs Nifty]))/_xlfn.STDEV.P(Table2[1M Return vs Nifty])</f>
        <v>3.6587669436581898</v>
      </c>
      <c r="K20">
        <v>109.94235101349</v>
      </c>
      <c r="L20">
        <f>(Table2[[#This Row],[6M Return vs Nifty]]-AVERAGE(Table2[6M Return vs Nifty]))/_xlfn.STDEV.P(Table2[6M Return vs Nifty])</f>
        <v>3.1209153007740817</v>
      </c>
      <c r="M20">
        <v>0.87818687618497704</v>
      </c>
      <c r="N20">
        <f>(Table2[[#This Row],[1W Return vs Nifty]]-AVERAGE(Table2[1W Return vs Nifty]))/_xlfn.STDEV.P(Table2[1W Return vs Nifty])</f>
        <v>0.26810582918126263</v>
      </c>
      <c r="O20">
        <v>448.82</v>
      </c>
      <c r="P20">
        <v>390.74080019505698</v>
      </c>
      <c r="Q20">
        <v>290.22429284562099</v>
      </c>
      <c r="R20">
        <v>73.607762164152007</v>
      </c>
      <c r="S20" s="1">
        <f>(Table2[[#This Row],[Close Price]]-Table2[[#This Row],[20D EMA]])/Table2[[#This Row],[20D EMA]]</f>
        <v>0.11291831914798807</v>
      </c>
      <c r="T20" s="1">
        <f>(Table2[[#This Row],[Close Price]]-Table2[[#This Row],[50D EMA]])/Table2[[#This Row],[50D EMA]]</f>
        <v>0.27834103771771634</v>
      </c>
      <c r="U20" s="1">
        <f>(Table2[[#This Row],[Close Price]]-Table2[[#This Row],[200D EMA]])/Table2[[#This Row],[200D EMA]]</f>
        <v>0.72108266714150981</v>
      </c>
      <c r="V20">
        <v>1.0538206316208101</v>
      </c>
      <c r="W20">
        <v>487.3</v>
      </c>
      <c r="X20">
        <v>505</v>
      </c>
      <c r="Y20">
        <v>443.95</v>
      </c>
      <c r="Z20">
        <v>518.29999999999995</v>
      </c>
      <c r="AA20">
        <v>433.2</v>
      </c>
      <c r="AB20">
        <v>518.29999999999995</v>
      </c>
      <c r="AC20" s="1">
        <f>(Table2[[#This Row],[Close Price]]/Table2[[#This Row],[Day Low]])-1</f>
        <v>2.5035912169095065E-2</v>
      </c>
      <c r="AD20" s="1">
        <f>(Table2[[#This Row],[Day High]]/Table2[[#This Row],[Close Price]])-1</f>
        <v>1.1011011011011096E-2</v>
      </c>
      <c r="AE20" s="1">
        <f>(Table2[[#This Row],[Close Price]]/Table2[[#This Row],[Current Week Low]])-1</f>
        <v>0.12512670345759669</v>
      </c>
      <c r="AF20" s="1">
        <f>(Table2[[#This Row],[Current Week High]]/Table2[[#This Row],[Close Price]])-1</f>
        <v>3.76376376376375E-2</v>
      </c>
      <c r="AG20" s="1">
        <f>(Table2[[#This Row],[Close Price]]/Table2[[#This Row],[Current Month Low]])-1</f>
        <v>0.15304709141274242</v>
      </c>
      <c r="AH20" s="1">
        <f>(Table2[[#This Row],[Current Month High]]/Table2[[#This Row],[Close Price]])-1</f>
        <v>3.76376376376375E-2</v>
      </c>
      <c r="AI20">
        <v>3.76376376376375</v>
      </c>
      <c r="AJ20">
        <v>177.115117891816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0.71</v>
      </c>
      <c r="AM20" t="s">
        <v>3189</v>
      </c>
      <c r="AN20">
        <v>12.89</v>
      </c>
      <c r="AO20" t="s">
        <v>3189</v>
      </c>
      <c r="AP20">
        <v>0.197875120250086</v>
      </c>
      <c r="AQ20">
        <f>(Table2[[#This Row],[Sharpe Ratio]]-AVERAGE(Table2[Sharpe Ratio]))/_xlfn.STDEV.P(Table2[Sharpe Ratio])</f>
        <v>1.5759477661374077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9.8495494993504966</v>
      </c>
      <c r="AS20">
        <f>_xlfn.RANK.AVG(Table2[[#This Row],[1Y Return vs Nifty Z-Score]],Table2[1Y Return vs Nifty Z-Score])</f>
        <v>74</v>
      </c>
      <c r="AT20">
        <f>_xlfn.RANK.AVG(Table2[[#This Row],[6M Return vs Nifty Z-Score]],Table2[6M Return vs Nifty Z-Score])</f>
        <v>9</v>
      </c>
      <c r="AU20">
        <f>_xlfn.RANK.AVG(Table2[[#This Row],[Sharpe Ratio Z-Score]],Table2[Sharpe Ratio Z-Score])</f>
        <v>40</v>
      </c>
      <c r="AV20">
        <f>(Table2[[#This Row],[Rank 1Y]]+Table2[[#This Row],[Rank 6M]]+Table2[[#This Row],[Rank Sharpe]])/3</f>
        <v>41</v>
      </c>
    </row>
    <row r="21" spans="1:48" x14ac:dyDescent="0.3">
      <c r="A21" t="s">
        <v>1060</v>
      </c>
      <c r="B21" t="s">
        <v>1061</v>
      </c>
      <c r="C21" t="s">
        <v>3143</v>
      </c>
      <c r="D21" t="s">
        <v>410</v>
      </c>
      <c r="E21">
        <v>12851.349468910001</v>
      </c>
      <c r="F21">
        <v>415.9</v>
      </c>
      <c r="G21">
        <v>345.26494974040901</v>
      </c>
      <c r="H21">
        <f>(Table2[[#This Row],[1Y Return vs Nifty]]-AVERAGE(Table2[1Y Return vs Nifty]))/_xlfn.STDEV.P(Table2[1Y Return vs Nifty])</f>
        <v>5.361983249002642</v>
      </c>
      <c r="I21">
        <v>34.992415578642003</v>
      </c>
      <c r="J21">
        <f>(Table2[[#This Row],[1M Return vs Nifty]]-AVERAGE(Table2[1M Return vs Nifty]))/_xlfn.STDEV.P(Table2[1M Return vs Nifty])</f>
        <v>3.9134896389206495</v>
      </c>
      <c r="K21">
        <v>188.42155964590299</v>
      </c>
      <c r="L21">
        <f>(Table2[[#This Row],[6M Return vs Nifty]]-AVERAGE(Table2[6M Return vs Nifty]))/_xlfn.STDEV.P(Table2[6M Return vs Nifty])</f>
        <v>5.597379309317482</v>
      </c>
      <c r="M21">
        <v>9.13922833878582</v>
      </c>
      <c r="N21">
        <f>(Table2[[#This Row],[1W Return vs Nifty]]-AVERAGE(Table2[1W Return vs Nifty]))/_xlfn.STDEV.P(Table2[1W Return vs Nifty])</f>
        <v>2.1991148522507538</v>
      </c>
      <c r="O21">
        <v>356.41</v>
      </c>
      <c r="P21">
        <v>307.68092451141501</v>
      </c>
      <c r="Q21">
        <v>212.46055282055801</v>
      </c>
      <c r="R21">
        <v>71.807895502370201</v>
      </c>
      <c r="S21" s="1">
        <f>(Table2[[#This Row],[Close Price]]-Table2[[#This Row],[20D EMA]])/Table2[[#This Row],[20D EMA]]</f>
        <v>0.16691450857158877</v>
      </c>
      <c r="T21" s="1">
        <f>(Table2[[#This Row],[Close Price]]-Table2[[#This Row],[50D EMA]])/Table2[[#This Row],[50D EMA]]</f>
        <v>0.35172500752340274</v>
      </c>
      <c r="U21" s="1">
        <f>(Table2[[#This Row],[Close Price]]-Table2[[#This Row],[200D EMA]])/Table2[[#This Row],[200D EMA]]</f>
        <v>0.95753985612220838</v>
      </c>
      <c r="V21">
        <v>1.3894990929789599</v>
      </c>
      <c r="W21">
        <v>403</v>
      </c>
      <c r="X21">
        <v>425.9</v>
      </c>
      <c r="Y21">
        <v>329.1</v>
      </c>
      <c r="Z21">
        <v>425.9</v>
      </c>
      <c r="AA21">
        <v>329.1</v>
      </c>
      <c r="AB21">
        <v>425.9</v>
      </c>
      <c r="AC21" s="1">
        <f>(Table2[[#This Row],[Close Price]]/Table2[[#This Row],[Day Low]])-1</f>
        <v>3.2009925558312613E-2</v>
      </c>
      <c r="AD21" s="1">
        <f>(Table2[[#This Row],[Day High]]/Table2[[#This Row],[Close Price]])-1</f>
        <v>2.4044241404183708E-2</v>
      </c>
      <c r="AE21" s="1">
        <f>(Table2[[#This Row],[Close Price]]/Table2[[#This Row],[Current Week Low]])-1</f>
        <v>0.26374962017623815</v>
      </c>
      <c r="AF21" s="1">
        <f>(Table2[[#This Row],[Current Week High]]/Table2[[#This Row],[Close Price]])-1</f>
        <v>2.4044241404183708E-2</v>
      </c>
      <c r="AG21" s="1">
        <f>(Table2[[#This Row],[Close Price]]/Table2[[#This Row],[Current Month Low]])-1</f>
        <v>0.26374962017623815</v>
      </c>
      <c r="AH21" s="1">
        <f>(Table2[[#This Row],[Current Month High]]/Table2[[#This Row],[Close Price]])-1</f>
        <v>2.4044241404183708E-2</v>
      </c>
      <c r="AI21">
        <v>2.4044241404183699</v>
      </c>
      <c r="AJ21">
        <v>372.61363636363598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1.1499999999999999</v>
      </c>
      <c r="AM21" t="s">
        <v>3189</v>
      </c>
      <c r="AN21">
        <v>26.86</v>
      </c>
      <c r="AO21" t="s">
        <v>3189</v>
      </c>
      <c r="AP21">
        <v>0.13575467727937199</v>
      </c>
      <c r="AQ21">
        <f>(Table2[[#This Row],[Sharpe Ratio]]-AVERAGE(Table2[Sharpe Ratio]))/_xlfn.STDEV.P(Table2[Sharpe Ratio])</f>
        <v>0.8555201896816661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17.927487239173193</v>
      </c>
      <c r="AS21">
        <f>_xlfn.RANK.AVG(Table2[[#This Row],[1Y Return vs Nifty Z-Score]],Table2[1Y Return vs Nifty Z-Score])</f>
        <v>1</v>
      </c>
      <c r="AT21">
        <f>_xlfn.RANK.AVG(Table2[[#This Row],[6M Return vs Nifty Z-Score]],Table2[6M Return vs Nifty Z-Score])</f>
        <v>2</v>
      </c>
      <c r="AU21">
        <f>_xlfn.RANK.AVG(Table2[[#This Row],[Sharpe Ratio Z-Score]],Table2[Sharpe Ratio Z-Score])</f>
        <v>133</v>
      </c>
      <c r="AV21">
        <f>(Table2[[#This Row],[Rank 1Y]]+Table2[[#This Row],[Rank 6M]]+Table2[[#This Row],[Rank Sharpe]])/3</f>
        <v>45.333333333333336</v>
      </c>
    </row>
    <row r="22" spans="1:48" x14ac:dyDescent="0.3">
      <c r="A22" t="s">
        <v>664</v>
      </c>
      <c r="B22" t="s">
        <v>665</v>
      </c>
      <c r="C22" t="s">
        <v>3155</v>
      </c>
      <c r="D22" t="s">
        <v>159</v>
      </c>
      <c r="E22">
        <v>28502.240284224001</v>
      </c>
      <c r="F22">
        <v>218.61</v>
      </c>
      <c r="G22">
        <v>301.69375721600301</v>
      </c>
      <c r="H22">
        <f>(Table2[[#This Row],[1Y Return vs Nifty]]-AVERAGE(Table2[1Y Return vs Nifty]))/_xlfn.STDEV.P(Table2[1Y Return vs Nifty])</f>
        <v>4.6288473406519683</v>
      </c>
      <c r="I22">
        <v>-9.5498831666006492</v>
      </c>
      <c r="J22">
        <f>(Table2[[#This Row],[1M Return vs Nifty]]-AVERAGE(Table2[1M Return vs Nifty]))/_xlfn.STDEV.P(Table2[1M Return vs Nifty])</f>
        <v>-0.85296284280165291</v>
      </c>
      <c r="K22">
        <v>46.8827801324964</v>
      </c>
      <c r="L22">
        <f>(Table2[[#This Row],[6M Return vs Nifty]]-AVERAGE(Table2[6M Return vs Nifty]))/_xlfn.STDEV.P(Table2[6M Return vs Nifty])</f>
        <v>1.1310282924528239</v>
      </c>
      <c r="M22">
        <v>-4.4864893353490496</v>
      </c>
      <c r="N22">
        <f>(Table2[[#This Row],[1W Return vs Nifty]]-AVERAGE(Table2[1W Return vs Nifty]))/_xlfn.STDEV.P(Table2[1W Return vs Nifty])</f>
        <v>-0.9858811187376546</v>
      </c>
      <c r="O22">
        <v>228.76</v>
      </c>
      <c r="P22">
        <v>218.094163344386</v>
      </c>
      <c r="Q22">
        <v>163.207118622846</v>
      </c>
      <c r="R22">
        <v>37.932966095579097</v>
      </c>
      <c r="S22" s="1">
        <f>(Table2[[#This Row],[Close Price]]-Table2[[#This Row],[20D EMA]])/Table2[[#This Row],[20D EMA]]</f>
        <v>-4.4369645042839558E-2</v>
      </c>
      <c r="T22" s="1">
        <f>(Table2[[#This Row],[Close Price]]-Table2[[#This Row],[50D EMA]])/Table2[[#This Row],[50D EMA]]</f>
        <v>2.3652015611232437E-3</v>
      </c>
      <c r="U22" s="1">
        <f>(Table2[[#This Row],[Close Price]]-Table2[[#This Row],[200D EMA]])/Table2[[#This Row],[200D EMA]]</f>
        <v>0.33946363274254038</v>
      </c>
      <c r="V22">
        <v>0.53359614320290305</v>
      </c>
      <c r="W22">
        <v>216.52</v>
      </c>
      <c r="X22">
        <v>220.44</v>
      </c>
      <c r="Y22">
        <v>204</v>
      </c>
      <c r="Z22">
        <v>229.45</v>
      </c>
      <c r="AA22">
        <v>204</v>
      </c>
      <c r="AB22">
        <v>241.78</v>
      </c>
      <c r="AC22" s="1">
        <f>(Table2[[#This Row],[Close Price]]/Table2[[#This Row],[Day Low]])-1</f>
        <v>9.6526879733973558E-3</v>
      </c>
      <c r="AD22" s="1">
        <f>(Table2[[#This Row],[Day High]]/Table2[[#This Row],[Close Price]])-1</f>
        <v>8.3710717716480865E-3</v>
      </c>
      <c r="AE22" s="1">
        <f>(Table2[[#This Row],[Close Price]]/Table2[[#This Row],[Current Week Low]])-1</f>
        <v>7.1617647058823675E-2</v>
      </c>
      <c r="AF22" s="1">
        <f>(Table2[[#This Row],[Current Week High]]/Table2[[#This Row],[Close Price]])-1</f>
        <v>4.9586020767576899E-2</v>
      </c>
      <c r="AG22" s="1">
        <f>(Table2[[#This Row],[Close Price]]/Table2[[#This Row],[Current Month Low]])-1</f>
        <v>7.1617647058823675E-2</v>
      </c>
      <c r="AH22" s="1">
        <f>(Table2[[#This Row],[Current Month High]]/Table2[[#This Row],[Close Price]])-1</f>
        <v>0.10598783221261598</v>
      </c>
      <c r="AI22">
        <v>19.8023878139151</v>
      </c>
      <c r="AJ22">
        <v>361.44591029023701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0.36</v>
      </c>
      <c r="AM22" t="s">
        <v>3189</v>
      </c>
      <c r="AN22">
        <v>-13.25</v>
      </c>
      <c r="AO22" t="s">
        <v>3188</v>
      </c>
      <c r="AP22">
        <v>0.184487693328756</v>
      </c>
      <c r="AQ22">
        <f>(Table2[[#This Row],[Sharpe Ratio]]-AVERAGE(Table2[Sharpe Ratio]))/_xlfn.STDEV.P(Table2[Sharpe Ratio])</f>
        <v>1.4206901557488438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5.3417218273143279</v>
      </c>
      <c r="AS22">
        <f>_xlfn.RANK.AVG(Table2[[#This Row],[1Y Return vs Nifty Z-Score]],Table2[1Y Return vs Nifty Z-Score])</f>
        <v>4</v>
      </c>
      <c r="AT22">
        <f>_xlfn.RANK.AVG(Table2[[#This Row],[6M Return vs Nifty Z-Score]],Table2[6M Return vs Nifty Z-Score])</f>
        <v>78</v>
      </c>
      <c r="AU22">
        <f>_xlfn.RANK.AVG(Table2[[#This Row],[Sharpe Ratio Z-Score]],Table2[Sharpe Ratio Z-Score])</f>
        <v>55</v>
      </c>
      <c r="AV22">
        <f>(Table2[[#This Row],[Rank 1Y]]+Table2[[#This Row],[Rank 6M]]+Table2[[#This Row],[Rank Sharpe]])/3</f>
        <v>45.666666666666664</v>
      </c>
    </row>
    <row r="23" spans="1:48" x14ac:dyDescent="0.3">
      <c r="A23" t="s">
        <v>499</v>
      </c>
      <c r="B23" t="s">
        <v>500</v>
      </c>
      <c r="C23" t="s">
        <v>3155</v>
      </c>
      <c r="D23" t="s">
        <v>315</v>
      </c>
      <c r="E23">
        <v>43692.455942400004</v>
      </c>
      <c r="F23">
        <v>1660.8</v>
      </c>
      <c r="G23">
        <v>190.69496769698901</v>
      </c>
      <c r="H23">
        <f>(Table2[[#This Row],[1Y Return vs Nifty]]-AVERAGE(Table2[1Y Return vs Nifty]))/_xlfn.STDEV.P(Table2[1Y Return vs Nifty])</f>
        <v>2.7611638170884376</v>
      </c>
      <c r="I23">
        <v>-7.8327177513225799</v>
      </c>
      <c r="J23">
        <f>(Table2[[#This Row],[1M Return vs Nifty]]-AVERAGE(Table2[1M Return vs Nifty]))/_xlfn.STDEV.P(Table2[1M Return vs Nifty])</f>
        <v>-0.66920970060321527</v>
      </c>
      <c r="K23">
        <v>41.7422008423314</v>
      </c>
      <c r="L23">
        <f>(Table2[[#This Row],[6M Return vs Nifty]]-AVERAGE(Table2[6M Return vs Nifty]))/_xlfn.STDEV.P(Table2[6M Return vs Nifty])</f>
        <v>0.9688138688239476</v>
      </c>
      <c r="M23">
        <v>1.65615447619451</v>
      </c>
      <c r="N23">
        <f>(Table2[[#This Row],[1W Return vs Nifty]]-AVERAGE(Table2[1W Return vs Nifty]))/_xlfn.STDEV.P(Table2[1W Return vs Nifty])</f>
        <v>0.44995486868495294</v>
      </c>
      <c r="O23">
        <v>1729.75</v>
      </c>
      <c r="P23">
        <v>1883.0987389833101</v>
      </c>
      <c r="Q23">
        <v>1597.79103798806</v>
      </c>
      <c r="R23">
        <v>43.373387605474498</v>
      </c>
      <c r="S23" s="1">
        <f>(Table2[[#This Row],[Close Price]]-Table2[[#This Row],[20D EMA]])/Table2[[#This Row],[20D EMA]]</f>
        <v>-3.9861251625957536E-2</v>
      </c>
      <c r="T23" s="1">
        <f>(Table2[[#This Row],[Close Price]]-Table2[[#This Row],[50D EMA]])/Table2[[#This Row],[50D EMA]]</f>
        <v>-0.11804943329914279</v>
      </c>
      <c r="U23" s="1">
        <f>(Table2[[#This Row],[Close Price]]-Table2[[#This Row],[200D EMA]])/Table2[[#This Row],[200D EMA]]</f>
        <v>3.9435045330634036E-2</v>
      </c>
      <c r="V23">
        <v>0.27288594775087799</v>
      </c>
      <c r="W23">
        <v>1650</v>
      </c>
      <c r="X23">
        <v>1696.8</v>
      </c>
      <c r="Y23">
        <v>1505</v>
      </c>
      <c r="Z23">
        <v>1724.7</v>
      </c>
      <c r="AA23">
        <v>1505</v>
      </c>
      <c r="AB23">
        <v>1735.5</v>
      </c>
      <c r="AC23" s="1">
        <f>(Table2[[#This Row],[Close Price]]/Table2[[#This Row],[Day Low]])-1</f>
        <v>6.54545454545441E-3</v>
      </c>
      <c r="AD23" s="1">
        <f>(Table2[[#This Row],[Day High]]/Table2[[#This Row],[Close Price]])-1</f>
        <v>2.1676300578034713E-2</v>
      </c>
      <c r="AE23" s="1">
        <f>(Table2[[#This Row],[Close Price]]/Table2[[#This Row],[Current Week Low]])-1</f>
        <v>0.10352159468438527</v>
      </c>
      <c r="AF23" s="1">
        <f>(Table2[[#This Row],[Current Week High]]/Table2[[#This Row],[Close Price]])-1</f>
        <v>3.8475433526011571E-2</v>
      </c>
      <c r="AG23" s="1">
        <f>(Table2[[#This Row],[Close Price]]/Table2[[#This Row],[Current Month Low]])-1</f>
        <v>0.10352159468438527</v>
      </c>
      <c r="AH23" s="1">
        <f>(Table2[[#This Row],[Current Month High]]/Table2[[#This Row],[Close Price]])-1</f>
        <v>4.4978323699421896E-2</v>
      </c>
      <c r="AI23">
        <v>79.398482658959495</v>
      </c>
      <c r="AJ23">
        <v>281.267217630853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-0.35</v>
      </c>
      <c r="AM23" t="s">
        <v>3188</v>
      </c>
      <c r="AN23">
        <v>-7.56</v>
      </c>
      <c r="AO23" t="s">
        <v>3188</v>
      </c>
      <c r="AP23">
        <v>0.20318216119701801</v>
      </c>
      <c r="AQ23">
        <f>(Table2[[#This Row],[Sharpe Ratio]]-AVERAGE(Table2[Sharpe Ratio]))/_xlfn.STDEV.P(Table2[Sharpe Ratio])</f>
        <v>1.6374949551900049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14</v>
      </c>
      <c r="AT23">
        <f>_xlfn.RANK.AVG(Table2[[#This Row],[6M Return vs Nifty Z-Score]],Table2[6M Return vs Nifty Z-Score])</f>
        <v>91</v>
      </c>
      <c r="AU23">
        <f>_xlfn.RANK.AVG(Table2[[#This Row],[Sharpe Ratio Z-Score]],Table2[Sharpe Ratio Z-Score])</f>
        <v>35</v>
      </c>
      <c r="AV23">
        <f>(Table2[[#This Row],[Rank 1Y]]+Table2[[#This Row],[Rank 6M]]+Table2[[#This Row],[Rank Sharpe]])/3</f>
        <v>46.666666666666664</v>
      </c>
    </row>
    <row r="24" spans="1:48" x14ac:dyDescent="0.3">
      <c r="A24" t="s">
        <v>1248</v>
      </c>
      <c r="B24" t="s">
        <v>1249</v>
      </c>
      <c r="C24" t="s">
        <v>3143</v>
      </c>
      <c r="D24" t="s">
        <v>547</v>
      </c>
      <c r="E24">
        <v>9592.1236900000004</v>
      </c>
      <c r="F24">
        <v>481.1</v>
      </c>
      <c r="G24">
        <v>104.319306430013</v>
      </c>
      <c r="H24">
        <f>(Table2[[#This Row],[1Y Return vs Nifty]]-AVERAGE(Table2[1Y Return vs Nifty]))/_xlfn.STDEV.P(Table2[1Y Return vs Nifty])</f>
        <v>1.3077930183230926</v>
      </c>
      <c r="I24">
        <v>2.0830398240927201</v>
      </c>
      <c r="J24">
        <f>(Table2[[#This Row],[1M Return vs Nifty]]-AVERAGE(Table2[1M Return vs Nifty]))/_xlfn.STDEV.P(Table2[1M Return vs Nifty])</f>
        <v>0.39187130856995644</v>
      </c>
      <c r="K24">
        <v>48.985672305274399</v>
      </c>
      <c r="L24">
        <f>(Table2[[#This Row],[6M Return vs Nifty]]-AVERAGE(Table2[6M Return vs Nifty]))/_xlfn.STDEV.P(Table2[6M Return vs Nifty])</f>
        <v>1.1973864638778793</v>
      </c>
      <c r="M24">
        <v>0.52956795353719999</v>
      </c>
      <c r="N24">
        <f>(Table2[[#This Row],[1W Return vs Nifty]]-AVERAGE(Table2[1W Return vs Nifty]))/_xlfn.STDEV.P(Table2[1W Return vs Nifty])</f>
        <v>0.18661655348966213</v>
      </c>
      <c r="O24">
        <v>463.85</v>
      </c>
      <c r="P24">
        <v>442.55982108870501</v>
      </c>
      <c r="Q24">
        <v>356.691334393685</v>
      </c>
      <c r="R24">
        <v>65.8646319475355</v>
      </c>
      <c r="S24" s="1">
        <f>(Table2[[#This Row],[Close Price]]-Table2[[#This Row],[20D EMA]])/Table2[[#This Row],[20D EMA]]</f>
        <v>3.7188746361970462E-2</v>
      </c>
      <c r="T24" s="1">
        <f>(Table2[[#This Row],[Close Price]]-Table2[[#This Row],[50D EMA]])/Table2[[#This Row],[50D EMA]]</f>
        <v>8.7084676635320157E-2</v>
      </c>
      <c r="U24" s="1">
        <f>(Table2[[#This Row],[Close Price]]-Table2[[#This Row],[200D EMA]])/Table2[[#This Row],[200D EMA]]</f>
        <v>0.34878522018985614</v>
      </c>
      <c r="V24">
        <v>0.95879089943459495</v>
      </c>
      <c r="W24">
        <v>469.2</v>
      </c>
      <c r="X24">
        <v>482.7</v>
      </c>
      <c r="Y24">
        <v>443.1</v>
      </c>
      <c r="Z24">
        <v>487.1</v>
      </c>
      <c r="AA24">
        <v>443.1</v>
      </c>
      <c r="AB24">
        <v>487.1</v>
      </c>
      <c r="AC24" s="1">
        <f>(Table2[[#This Row],[Close Price]]/Table2[[#This Row],[Day Low]])-1</f>
        <v>2.5362318840579823E-2</v>
      </c>
      <c r="AD24" s="1">
        <f>(Table2[[#This Row],[Day High]]/Table2[[#This Row],[Close Price]])-1</f>
        <v>3.3257119102056976E-3</v>
      </c>
      <c r="AE24" s="1">
        <f>(Table2[[#This Row],[Close Price]]/Table2[[#This Row],[Current Week Low]])-1</f>
        <v>8.5759422252313255E-2</v>
      </c>
      <c r="AF24" s="1">
        <f>(Table2[[#This Row],[Current Week High]]/Table2[[#This Row],[Close Price]])-1</f>
        <v>1.2471419663271588E-2</v>
      </c>
      <c r="AG24" s="1">
        <f>(Table2[[#This Row],[Close Price]]/Table2[[#This Row],[Current Month Low]])-1</f>
        <v>8.5759422252313255E-2</v>
      </c>
      <c r="AH24" s="1">
        <f>(Table2[[#This Row],[Current Month High]]/Table2[[#This Row],[Close Price]])-1</f>
        <v>1.2471419663271588E-2</v>
      </c>
      <c r="AI24">
        <v>1.2471419663271499</v>
      </c>
      <c r="AJ24">
        <v>148.63049095607201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0.22</v>
      </c>
      <c r="AM24" t="s">
        <v>3189</v>
      </c>
      <c r="AN24">
        <v>2.06</v>
      </c>
      <c r="AO24" t="s">
        <v>3189</v>
      </c>
      <c r="AP24">
        <v>0.34547521889776101</v>
      </c>
      <c r="AQ24">
        <f>(Table2[[#This Row],[Sharpe Ratio]]-AVERAGE(Table2[Sharpe Ratio]))/_xlfn.STDEV.P(Table2[Sharpe Ratio])</f>
        <v>3.2877060258700923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6.3713733701306818</v>
      </c>
      <c r="AS24">
        <f>_xlfn.RANK.AVG(Table2[[#This Row],[1Y Return vs Nifty Z-Score]],Table2[1Y Return vs Nifty Z-Score])</f>
        <v>66</v>
      </c>
      <c r="AT24">
        <f>_xlfn.RANK.AVG(Table2[[#This Row],[6M Return vs Nifty Z-Score]],Table2[6M Return vs Nifty Z-Score])</f>
        <v>73</v>
      </c>
      <c r="AU24">
        <f>_xlfn.RANK.AVG(Table2[[#This Row],[Sharpe Ratio Z-Score]],Table2[Sharpe Ratio Z-Score])</f>
        <v>1</v>
      </c>
      <c r="AV24">
        <f>(Table2[[#This Row],[Rank 1Y]]+Table2[[#This Row],[Rank 6M]]+Table2[[#This Row],[Rank Sharpe]])/3</f>
        <v>46.666666666666664</v>
      </c>
    </row>
    <row r="25" spans="1:48" x14ac:dyDescent="0.3">
      <c r="A25" t="s">
        <v>1020</v>
      </c>
      <c r="B25" t="s">
        <v>1021</v>
      </c>
      <c r="C25" t="s">
        <v>3145</v>
      </c>
      <c r="D25" t="s">
        <v>384</v>
      </c>
      <c r="E25">
        <v>13966.5134076799</v>
      </c>
      <c r="F25">
        <v>402.2</v>
      </c>
      <c r="G25">
        <v>101.414533140819</v>
      </c>
      <c r="H25">
        <f>(Table2[[#This Row],[1Y Return vs Nifty]]-AVERAGE(Table2[1Y Return vs Nifty]))/_xlfn.STDEV.P(Table2[1Y Return vs Nifty])</f>
        <v>1.2589168347590751</v>
      </c>
      <c r="I25">
        <v>-3.1471223620154198</v>
      </c>
      <c r="J25">
        <f>(Table2[[#This Row],[1M Return vs Nifty]]-AVERAGE(Table2[1M Return vs Nifty]))/_xlfn.STDEV.P(Table2[1M Return vs Nifty])</f>
        <v>-0.16780612690249691</v>
      </c>
      <c r="K25">
        <v>84.631819426762704</v>
      </c>
      <c r="L25">
        <f>(Table2[[#This Row],[6M Return vs Nifty]]-AVERAGE(Table2[6M Return vs Nifty]))/_xlfn.STDEV.P(Table2[6M Return vs Nifty])</f>
        <v>2.3222245187961517</v>
      </c>
      <c r="M25">
        <v>1.6229630806499999</v>
      </c>
      <c r="N25">
        <f>(Table2[[#This Row],[1W Return vs Nifty]]-AVERAGE(Table2[1W Return vs Nifty]))/_xlfn.STDEV.P(Table2[1W Return vs Nifty])</f>
        <v>0.44219641781954122</v>
      </c>
      <c r="O25">
        <v>400.2</v>
      </c>
      <c r="P25">
        <v>374.78150369923401</v>
      </c>
      <c r="Q25">
        <v>279.87113198910299</v>
      </c>
      <c r="R25">
        <v>51.529225521998697</v>
      </c>
      <c r="S25" s="1">
        <f>(Table2[[#This Row],[Close Price]]-Table2[[#This Row],[20D EMA]])/Table2[[#This Row],[20D EMA]]</f>
        <v>4.9975012493753126E-3</v>
      </c>
      <c r="T25" s="1">
        <f>(Table2[[#This Row],[Close Price]]-Table2[[#This Row],[50D EMA]])/Table2[[#This Row],[50D EMA]]</f>
        <v>7.3158616500908227E-2</v>
      </c>
      <c r="U25" s="1">
        <f>(Table2[[#This Row],[Close Price]]-Table2[[#This Row],[200D EMA]])/Table2[[#This Row],[200D EMA]]</f>
        <v>0.43708998188373344</v>
      </c>
      <c r="V25">
        <v>0.49359968763501999</v>
      </c>
      <c r="W25">
        <v>397.8</v>
      </c>
      <c r="X25">
        <v>405.7</v>
      </c>
      <c r="Y25">
        <v>372</v>
      </c>
      <c r="Z25">
        <v>409</v>
      </c>
      <c r="AA25">
        <v>372</v>
      </c>
      <c r="AB25">
        <v>409</v>
      </c>
      <c r="AC25" s="1">
        <f>(Table2[[#This Row],[Close Price]]/Table2[[#This Row],[Day Low]])-1</f>
        <v>1.1060834590246316E-2</v>
      </c>
      <c r="AD25" s="1">
        <f>(Table2[[#This Row],[Day High]]/Table2[[#This Row],[Close Price]])-1</f>
        <v>8.7021382396816893E-3</v>
      </c>
      <c r="AE25" s="1">
        <f>(Table2[[#This Row],[Close Price]]/Table2[[#This Row],[Current Week Low]])-1</f>
        <v>8.1182795698924615E-2</v>
      </c>
      <c r="AF25" s="1">
        <f>(Table2[[#This Row],[Current Week High]]/Table2[[#This Row],[Close Price]])-1</f>
        <v>1.6907011437095942E-2</v>
      </c>
      <c r="AG25" s="1">
        <f>(Table2[[#This Row],[Close Price]]/Table2[[#This Row],[Current Month Low]])-1</f>
        <v>8.1182795698924615E-2</v>
      </c>
      <c r="AH25" s="1">
        <f>(Table2[[#This Row],[Current Month High]]/Table2[[#This Row],[Close Price]])-1</f>
        <v>1.6907011437095942E-2</v>
      </c>
      <c r="AI25">
        <v>11.3749378418697</v>
      </c>
      <c r="AJ25">
        <v>167.509145327569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0.39</v>
      </c>
      <c r="AM25" t="s">
        <v>3189</v>
      </c>
      <c r="AN25">
        <v>-7.17</v>
      </c>
      <c r="AO25" t="s">
        <v>3188</v>
      </c>
      <c r="AP25">
        <v>0.19200331612973301</v>
      </c>
      <c r="AQ25">
        <f>(Table2[[#This Row],[Sharpe Ratio]]-AVERAGE(Table2[Sharpe Ratio]))/_xlfn.STDEV.P(Table2[Sharpe Ratio])</f>
        <v>1.5078508658328973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5.3633825103051684</v>
      </c>
      <c r="AS25">
        <f>_xlfn.RANK.AVG(Table2[[#This Row],[1Y Return vs Nifty Z-Score]],Table2[1Y Return vs Nifty Z-Score])</f>
        <v>72</v>
      </c>
      <c r="AT25">
        <f>_xlfn.RANK.AVG(Table2[[#This Row],[6M Return vs Nifty Z-Score]],Table2[6M Return vs Nifty Z-Score])</f>
        <v>25</v>
      </c>
      <c r="AU25">
        <f>_xlfn.RANK.AVG(Table2[[#This Row],[Sharpe Ratio Z-Score]],Table2[Sharpe Ratio Z-Score])</f>
        <v>45</v>
      </c>
      <c r="AV25">
        <f>(Table2[[#This Row],[Rank 1Y]]+Table2[[#This Row],[Rank 6M]]+Table2[[#This Row],[Rank Sharpe]])/3</f>
        <v>47.333333333333336</v>
      </c>
    </row>
    <row r="26" spans="1:48" x14ac:dyDescent="0.3">
      <c r="A26" t="s">
        <v>839</v>
      </c>
      <c r="B26" t="s">
        <v>840</v>
      </c>
      <c r="C26" t="s">
        <v>3142</v>
      </c>
      <c r="D26" t="s">
        <v>280</v>
      </c>
      <c r="E26">
        <v>19208.65458187</v>
      </c>
      <c r="F26">
        <v>1373.3</v>
      </c>
      <c r="G26">
        <v>175.41685228401499</v>
      </c>
      <c r="H26">
        <f>(Table2[[#This Row],[1Y Return vs Nifty]]-AVERAGE(Table2[1Y Return vs Nifty]))/_xlfn.STDEV.P(Table2[1Y Return vs Nifty])</f>
        <v>2.5040917845774371</v>
      </c>
      <c r="I26">
        <v>22.2983740954792</v>
      </c>
      <c r="J26">
        <f>(Table2[[#This Row],[1M Return vs Nifty]]-AVERAGE(Table2[1M Return vs Nifty]))/_xlfn.STDEV.P(Table2[1M Return vs Nifty])</f>
        <v>2.5551056480861059</v>
      </c>
      <c r="K26">
        <v>67.679920706491302</v>
      </c>
      <c r="L26">
        <f>(Table2[[#This Row],[6M Return vs Nifty]]-AVERAGE(Table2[6M Return vs Nifty]))/_xlfn.STDEV.P(Table2[6M Return vs Nifty])</f>
        <v>1.7872959971050395</v>
      </c>
      <c r="M26">
        <v>5.3106159255265198E-2</v>
      </c>
      <c r="N26">
        <f>(Table2[[#This Row],[1W Return vs Nifty]]-AVERAGE(Table2[1W Return vs Nifty]))/_xlfn.STDEV.P(Table2[1W Return vs Nifty])</f>
        <v>7.524415231342671E-2</v>
      </c>
      <c r="O26">
        <v>1271.43</v>
      </c>
      <c r="P26">
        <v>1180.1912585725399</v>
      </c>
      <c r="Q26">
        <v>944.94481577785803</v>
      </c>
      <c r="R26">
        <v>68.227044928061503</v>
      </c>
      <c r="S26" s="1">
        <f>(Table2[[#This Row],[Close Price]]-Table2[[#This Row],[20D EMA]])/Table2[[#This Row],[20D EMA]]</f>
        <v>8.0122381884964081E-2</v>
      </c>
      <c r="T26" s="1">
        <f>(Table2[[#This Row],[Close Price]]-Table2[[#This Row],[50D EMA]])/Table2[[#This Row],[50D EMA]]</f>
        <v>0.16362495487471082</v>
      </c>
      <c r="U26" s="1">
        <f>(Table2[[#This Row],[Close Price]]-Table2[[#This Row],[200D EMA]])/Table2[[#This Row],[200D EMA]]</f>
        <v>0.45331238086060005</v>
      </c>
      <c r="V26">
        <v>1.1935618279973299</v>
      </c>
      <c r="W26">
        <v>1315.05</v>
      </c>
      <c r="X26">
        <v>1401.95</v>
      </c>
      <c r="Y26">
        <v>1232.0999999999999</v>
      </c>
      <c r="Z26">
        <v>1401.95</v>
      </c>
      <c r="AA26">
        <v>1232.0999999999999</v>
      </c>
      <c r="AB26">
        <v>1401.95</v>
      </c>
      <c r="AC26" s="1">
        <f>(Table2[[#This Row],[Close Price]]/Table2[[#This Row],[Day Low]])-1</f>
        <v>4.4294893730276508E-2</v>
      </c>
      <c r="AD26" s="1">
        <f>(Table2[[#This Row],[Day High]]/Table2[[#This Row],[Close Price]])-1</f>
        <v>2.0862156848467261E-2</v>
      </c>
      <c r="AE26" s="1">
        <f>(Table2[[#This Row],[Close Price]]/Table2[[#This Row],[Current Week Low]])-1</f>
        <v>0.11460108757406062</v>
      </c>
      <c r="AF26" s="1">
        <f>(Table2[[#This Row],[Current Week High]]/Table2[[#This Row],[Close Price]])-1</f>
        <v>2.0862156848467261E-2</v>
      </c>
      <c r="AG26" s="1">
        <f>(Table2[[#This Row],[Close Price]]/Table2[[#This Row],[Current Month Low]])-1</f>
        <v>0.11460108757406062</v>
      </c>
      <c r="AH26" s="1">
        <f>(Table2[[#This Row],[Current Month High]]/Table2[[#This Row],[Close Price]])-1</f>
        <v>2.0862156848467261E-2</v>
      </c>
      <c r="AI26">
        <v>12.721182552974501</v>
      </c>
      <c r="AJ26">
        <v>205.160824398644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</v>
      </c>
      <c r="AM26" t="s">
        <v>3189</v>
      </c>
      <c r="AN26">
        <v>4.28</v>
      </c>
      <c r="AO26" t="s">
        <v>3189</v>
      </c>
      <c r="AP26">
        <v>0.17079927907322501</v>
      </c>
      <c r="AQ26">
        <f>(Table2[[#This Row],[Sharpe Ratio]]-AVERAGE(Table2[Sharpe Ratio]))/_xlfn.STDEV.P(Table2[Sharpe Ratio])</f>
        <v>1.2619419138490957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8.1836794959311057</v>
      </c>
      <c r="AS26">
        <f>_xlfn.RANK.AVG(Table2[[#This Row],[1Y Return vs Nifty Z-Score]],Table2[1Y Return vs Nifty Z-Score])</f>
        <v>20</v>
      </c>
      <c r="AT26">
        <f>_xlfn.RANK.AVG(Table2[[#This Row],[6M Return vs Nifty Z-Score]],Table2[6M Return vs Nifty Z-Score])</f>
        <v>41</v>
      </c>
      <c r="AU26">
        <f>_xlfn.RANK.AVG(Table2[[#This Row],[Sharpe Ratio Z-Score]],Table2[Sharpe Ratio Z-Score])</f>
        <v>82</v>
      </c>
      <c r="AV26">
        <f>(Table2[[#This Row],[Rank 1Y]]+Table2[[#This Row],[Rank 6M]]+Table2[[#This Row],[Rank Sharpe]])/3</f>
        <v>47.666666666666664</v>
      </c>
    </row>
    <row r="27" spans="1:48" x14ac:dyDescent="0.3">
      <c r="A27" t="s">
        <v>313</v>
      </c>
      <c r="B27" t="s">
        <v>314</v>
      </c>
      <c r="C27" t="s">
        <v>3155</v>
      </c>
      <c r="D27" t="s">
        <v>315</v>
      </c>
      <c r="E27">
        <v>88440.056549999994</v>
      </c>
      <c r="F27">
        <v>4384.95</v>
      </c>
      <c r="G27">
        <v>77.534236846413407</v>
      </c>
      <c r="H27">
        <f>(Table2[[#This Row],[1Y Return vs Nifty]]-AVERAGE(Table2[1Y Return vs Nifty]))/_xlfn.STDEV.P(Table2[1Y Return vs Nifty])</f>
        <v>0.85710312021188639</v>
      </c>
      <c r="I27">
        <v>1.75443922674363</v>
      </c>
      <c r="J27">
        <f>(Table2[[#This Row],[1M Return vs Nifty]]-AVERAGE(Table2[1M Return vs Nifty]))/_xlfn.STDEV.P(Table2[1M Return vs Nifty])</f>
        <v>0.35670789812973336</v>
      </c>
      <c r="K27">
        <v>88.300667470682299</v>
      </c>
      <c r="L27">
        <f>(Table2[[#This Row],[6M Return vs Nifty]]-AVERAGE(Table2[6M Return vs Nifty]))/_xlfn.STDEV.P(Table2[6M Return vs Nifty])</f>
        <v>2.4379974769071131</v>
      </c>
      <c r="M27">
        <v>8.8191387179114802</v>
      </c>
      <c r="N27">
        <f>(Table2[[#This Row],[1W Return vs Nifty]]-AVERAGE(Table2[1W Return vs Nifty]))/_xlfn.STDEV.P(Table2[1W Return vs Nifty])</f>
        <v>2.1242942683210555</v>
      </c>
      <c r="O27">
        <v>4236.38</v>
      </c>
      <c r="P27">
        <v>4322.1794625537404</v>
      </c>
      <c r="Q27">
        <v>3500.6003521337698</v>
      </c>
      <c r="R27">
        <v>62.756310408381303</v>
      </c>
      <c r="S27" s="1">
        <f>(Table2[[#This Row],[Close Price]]-Table2[[#This Row],[20D EMA]])/Table2[[#This Row],[20D EMA]]</f>
        <v>3.5070036210160492E-2</v>
      </c>
      <c r="T27" s="1">
        <f>(Table2[[#This Row],[Close Price]]-Table2[[#This Row],[50D EMA]])/Table2[[#This Row],[50D EMA]]</f>
        <v>1.4522890127558858E-2</v>
      </c>
      <c r="U27" s="1">
        <f>(Table2[[#This Row],[Close Price]]-Table2[[#This Row],[200D EMA]])/Table2[[#This Row],[200D EMA]]</f>
        <v>0.25262799488869964</v>
      </c>
      <c r="V27">
        <v>0.732831180129348</v>
      </c>
      <c r="W27">
        <v>4350.2</v>
      </c>
      <c r="X27">
        <v>4479.3999999999996</v>
      </c>
      <c r="Y27">
        <v>3852.55</v>
      </c>
      <c r="Z27">
        <v>4510</v>
      </c>
      <c r="AA27">
        <v>3852.55</v>
      </c>
      <c r="AB27">
        <v>4510</v>
      </c>
      <c r="AC27" s="1">
        <f>(Table2[[#This Row],[Close Price]]/Table2[[#This Row],[Day Low]])-1</f>
        <v>7.9881384763917929E-3</v>
      </c>
      <c r="AD27" s="1">
        <f>(Table2[[#This Row],[Day High]]/Table2[[#This Row],[Close Price]])-1</f>
        <v>2.1539584259797628E-2</v>
      </c>
      <c r="AE27" s="1">
        <f>(Table2[[#This Row],[Close Price]]/Table2[[#This Row],[Current Week Low]])-1</f>
        <v>0.13819418307354869</v>
      </c>
      <c r="AF27" s="1">
        <f>(Table2[[#This Row],[Current Week High]]/Table2[[#This Row],[Close Price]])-1</f>
        <v>2.8517999064983757E-2</v>
      </c>
      <c r="AG27" s="1">
        <f>(Table2[[#This Row],[Close Price]]/Table2[[#This Row],[Current Month Low]])-1</f>
        <v>0.13819418307354869</v>
      </c>
      <c r="AH27" s="1">
        <f>(Table2[[#This Row],[Current Month High]]/Table2[[#This Row],[Close Price]])-1</f>
        <v>2.8517999064983757E-2</v>
      </c>
      <c r="AI27">
        <v>33.638924047024403</v>
      </c>
      <c r="AJ27">
        <v>151.719288174512</v>
      </c>
      <c r="AK27" t="str">
        <f>IF(AND(Table2[[#This Row],[20D EMA]]&gt;Table2[[#This Row],[50D EMA]],Table2[[#This Row],[50D EMA]]&gt;Table2[[#This Row],[200D EMA]]),"Uptrend","Downtrend/NoTrend")</f>
        <v>Downtrend/NoTrend</v>
      </c>
      <c r="AL27">
        <v>-0.14000000000000001</v>
      </c>
      <c r="AM27" t="s">
        <v>3188</v>
      </c>
      <c r="AN27">
        <v>3.84</v>
      </c>
      <c r="AO27" t="s">
        <v>3189</v>
      </c>
      <c r="AP27">
        <v>0.25541194613885498</v>
      </c>
      <c r="AQ27">
        <f>(Table2[[#This Row],[Sharpe Ratio]]-AVERAGE(Table2[Sharpe Ratio]))/_xlfn.STDEV.P(Table2[Sharpe Ratio])</f>
        <v>2.2432178957394049</v>
      </c>
      <c r="AR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">
        <f>_xlfn.RANK.AVG(Table2[[#This Row],[1Y Return vs Nifty Z-Score]],Table2[1Y Return vs Nifty Z-Score])</f>
        <v>119</v>
      </c>
      <c r="AT27">
        <f>_xlfn.RANK.AVG(Table2[[#This Row],[6M Return vs Nifty Z-Score]],Table2[6M Return vs Nifty Z-Score])</f>
        <v>22</v>
      </c>
      <c r="AU27">
        <f>_xlfn.RANK.AVG(Table2[[#This Row],[Sharpe Ratio Z-Score]],Table2[Sharpe Ratio Z-Score])</f>
        <v>8</v>
      </c>
      <c r="AV27">
        <f>(Table2[[#This Row],[Rank 1Y]]+Table2[[#This Row],[Rank 6M]]+Table2[[#This Row],[Rank Sharpe]])/3</f>
        <v>49.666666666666664</v>
      </c>
    </row>
    <row r="28" spans="1:48" x14ac:dyDescent="0.3">
      <c r="A28" t="s">
        <v>1422</v>
      </c>
      <c r="B28" t="s">
        <v>1423</v>
      </c>
      <c r="C28" t="s">
        <v>3156</v>
      </c>
      <c r="D28" t="s">
        <v>135</v>
      </c>
      <c r="E28">
        <v>7780.2148722749998</v>
      </c>
      <c r="F28">
        <v>263.64999999999998</v>
      </c>
      <c r="G28">
        <v>156.573227585491</v>
      </c>
      <c r="H28">
        <f>(Table2[[#This Row],[1Y Return vs Nifty]]-AVERAGE(Table2[1Y Return vs Nifty]))/_xlfn.STDEV.P(Table2[1Y Return vs Nifty])</f>
        <v>2.1870259181283322</v>
      </c>
      <c r="I28">
        <v>10.4279410950833</v>
      </c>
      <c r="J28">
        <f>(Table2[[#This Row],[1M Return vs Nifty]]-AVERAGE(Table2[1M Return vs Nifty]))/_xlfn.STDEV.P(Table2[1M Return vs Nifty])</f>
        <v>1.2848556513928306</v>
      </c>
      <c r="K28">
        <v>58.429491582119098</v>
      </c>
      <c r="L28">
        <f>(Table2[[#This Row],[6M Return vs Nifty]]-AVERAGE(Table2[6M Return vs Nifty]))/_xlfn.STDEV.P(Table2[6M Return vs Nifty])</f>
        <v>1.495392508406659</v>
      </c>
      <c r="M28">
        <v>0.143545730494296</v>
      </c>
      <c r="N28">
        <f>(Table2[[#This Row],[1W Return vs Nifty]]-AVERAGE(Table2[1W Return vs Nifty]))/_xlfn.STDEV.P(Table2[1W Return vs Nifty])</f>
        <v>9.6384298976014984E-2</v>
      </c>
      <c r="O28">
        <v>251.21</v>
      </c>
      <c r="P28">
        <v>236.091725971735</v>
      </c>
      <c r="Q28">
        <v>186.31234173749399</v>
      </c>
      <c r="R28">
        <v>62.018380884424197</v>
      </c>
      <c r="S28" s="1">
        <f>(Table2[[#This Row],[Close Price]]-Table2[[#This Row],[20D EMA]])/Table2[[#This Row],[20D EMA]]</f>
        <v>4.9520321643246559E-2</v>
      </c>
      <c r="T28" s="1">
        <f>(Table2[[#This Row],[Close Price]]-Table2[[#This Row],[50D EMA]])/Table2[[#This Row],[50D EMA]]</f>
        <v>0.11672697937565277</v>
      </c>
      <c r="U28" s="1">
        <f>(Table2[[#This Row],[Close Price]]-Table2[[#This Row],[200D EMA]])/Table2[[#This Row],[200D EMA]]</f>
        <v>0.41509680755057754</v>
      </c>
      <c r="V28">
        <v>0.87468133907061896</v>
      </c>
      <c r="W28">
        <v>255.2</v>
      </c>
      <c r="X28">
        <v>266.10000000000002</v>
      </c>
      <c r="Y28">
        <v>240.2</v>
      </c>
      <c r="Z28">
        <v>269.95</v>
      </c>
      <c r="AA28">
        <v>240.2</v>
      </c>
      <c r="AB28">
        <v>269.95</v>
      </c>
      <c r="AC28" s="1">
        <f>(Table2[[#This Row],[Close Price]]/Table2[[#This Row],[Day Low]])-1</f>
        <v>3.311128526645768E-2</v>
      </c>
      <c r="AD28" s="1">
        <f>(Table2[[#This Row],[Day High]]/Table2[[#This Row],[Close Price]])-1</f>
        <v>9.2926227953729068E-3</v>
      </c>
      <c r="AE28" s="1">
        <f>(Table2[[#This Row],[Close Price]]/Table2[[#This Row],[Current Week Low]])-1</f>
        <v>9.7626977518734392E-2</v>
      </c>
      <c r="AF28" s="1">
        <f>(Table2[[#This Row],[Current Week High]]/Table2[[#This Row],[Close Price]])-1</f>
        <v>2.3895315759529634E-2</v>
      </c>
      <c r="AG28" s="1">
        <f>(Table2[[#This Row],[Close Price]]/Table2[[#This Row],[Current Month Low]])-1</f>
        <v>9.7626977518734392E-2</v>
      </c>
      <c r="AH28" s="1">
        <f>(Table2[[#This Row],[Current Month High]]/Table2[[#This Row],[Close Price]])-1</f>
        <v>2.3895315759529634E-2</v>
      </c>
      <c r="AI28">
        <v>2.3895315759529598</v>
      </c>
      <c r="AJ28">
        <v>213.30956625074199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0.39</v>
      </c>
      <c r="AM28" t="s">
        <v>3189</v>
      </c>
      <c r="AN28">
        <v>7.32</v>
      </c>
      <c r="AO28" t="s">
        <v>3189</v>
      </c>
      <c r="AP28">
        <v>0.180732918080589</v>
      </c>
      <c r="AQ28">
        <f>(Table2[[#This Row],[Sharpe Ratio]]-AVERAGE(Table2[Sharpe Ratio]))/_xlfn.STDEV.P(Table2[Sharpe Ratio])</f>
        <v>1.3771450117863608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6.4408033886901972</v>
      </c>
      <c r="AS28">
        <f>_xlfn.RANK.AVG(Table2[[#This Row],[1Y Return vs Nifty Z-Score]],Table2[1Y Return vs Nifty Z-Score])</f>
        <v>29</v>
      </c>
      <c r="AT28">
        <f>_xlfn.RANK.AVG(Table2[[#This Row],[6M Return vs Nifty Z-Score]],Table2[6M Return vs Nifty Z-Score])</f>
        <v>58</v>
      </c>
      <c r="AU28">
        <f>_xlfn.RANK.AVG(Table2[[#This Row],[Sharpe Ratio Z-Score]],Table2[Sharpe Ratio Z-Score])</f>
        <v>64</v>
      </c>
      <c r="AV28">
        <f>(Table2[[#This Row],[Rank 1Y]]+Table2[[#This Row],[Rank 6M]]+Table2[[#This Row],[Rank Sharpe]])/3</f>
        <v>50.333333333333336</v>
      </c>
    </row>
    <row r="29" spans="1:48" x14ac:dyDescent="0.3">
      <c r="A29" t="s">
        <v>198</v>
      </c>
      <c r="B29" t="s">
        <v>199</v>
      </c>
      <c r="C29" t="s">
        <v>3155</v>
      </c>
      <c r="D29" t="s">
        <v>159</v>
      </c>
      <c r="E29">
        <v>131167.20578660999</v>
      </c>
      <c r="F29">
        <v>858.15</v>
      </c>
      <c r="G29">
        <v>86.167192740293402</v>
      </c>
      <c r="H29">
        <f>(Table2[[#This Row],[1Y Return vs Nifty]]-AVERAGE(Table2[1Y Return vs Nifty]))/_xlfn.STDEV.P(Table2[1Y Return vs Nifty])</f>
        <v>1.0023626275679407</v>
      </c>
      <c r="I29">
        <v>26.2715448460647</v>
      </c>
      <c r="J29">
        <f>(Table2[[#This Row],[1M Return vs Nifty]]-AVERAGE(Table2[1M Return vs Nifty]))/_xlfn.STDEV.P(Table2[1M Return vs Nifty])</f>
        <v>2.9802729636022902</v>
      </c>
      <c r="K29">
        <v>63.912066061076203</v>
      </c>
      <c r="L29">
        <f>(Table2[[#This Row],[6M Return vs Nifty]]-AVERAGE(Table2[6M Return vs Nifty]))/_xlfn.STDEV.P(Table2[6M Return vs Nifty])</f>
        <v>1.6683988193506281</v>
      </c>
      <c r="M29">
        <v>14.3059320376013</v>
      </c>
      <c r="N29">
        <f>(Table2[[#This Row],[1W Return vs Nifty]]-AVERAGE(Table2[1W Return vs Nifty]))/_xlfn.STDEV.P(Table2[1W Return vs Nifty])</f>
        <v>3.4068259510397603</v>
      </c>
      <c r="O29">
        <v>767.92</v>
      </c>
      <c r="P29">
        <v>736.66600923766396</v>
      </c>
      <c r="Q29">
        <v>623.17602143784302</v>
      </c>
      <c r="R29">
        <v>80.996732927105498</v>
      </c>
      <c r="S29" s="1">
        <f>(Table2[[#This Row],[Close Price]]-Table2[[#This Row],[20D EMA]])/Table2[[#This Row],[20D EMA]]</f>
        <v>0.11749921866861135</v>
      </c>
      <c r="T29" s="1">
        <f>(Table2[[#This Row],[Close Price]]-Table2[[#This Row],[50D EMA]])/Table2[[#This Row],[50D EMA]]</f>
        <v>0.16491054187236528</v>
      </c>
      <c r="U29" s="1">
        <f>(Table2[[#This Row],[Close Price]]-Table2[[#This Row],[200D EMA]])/Table2[[#This Row],[200D EMA]]</f>
        <v>0.37705876105438985</v>
      </c>
      <c r="V29">
        <v>1.3903387895344099</v>
      </c>
      <c r="W29">
        <v>836.5</v>
      </c>
      <c r="X29">
        <v>874.7</v>
      </c>
      <c r="Y29">
        <v>709.05</v>
      </c>
      <c r="Z29">
        <v>874.7</v>
      </c>
      <c r="AA29">
        <v>709.05</v>
      </c>
      <c r="AB29">
        <v>874.7</v>
      </c>
      <c r="AC29" s="1">
        <f>(Table2[[#This Row],[Close Price]]/Table2[[#This Row],[Day Low]])-1</f>
        <v>2.5881649731022138E-2</v>
      </c>
      <c r="AD29" s="1">
        <f>(Table2[[#This Row],[Day High]]/Table2[[#This Row],[Close Price]])-1</f>
        <v>1.9285672667948672E-2</v>
      </c>
      <c r="AE29" s="1">
        <f>(Table2[[#This Row],[Close Price]]/Table2[[#This Row],[Current Week Low]])-1</f>
        <v>0.21028136238629158</v>
      </c>
      <c r="AF29" s="1">
        <f>(Table2[[#This Row],[Current Week High]]/Table2[[#This Row],[Close Price]])-1</f>
        <v>1.9285672667948672E-2</v>
      </c>
      <c r="AG29" s="1">
        <f>(Table2[[#This Row],[Close Price]]/Table2[[#This Row],[Current Month Low]])-1</f>
        <v>0.21028136238629158</v>
      </c>
      <c r="AH29" s="1">
        <f>(Table2[[#This Row],[Current Month High]]/Table2[[#This Row],[Close Price]])-1</f>
        <v>1.9285672667948672E-2</v>
      </c>
      <c r="AI29">
        <v>1.9285672667948599</v>
      </c>
      <c r="AJ29">
        <v>138.90590200445399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0.22</v>
      </c>
      <c r="AM29" t="s">
        <v>3189</v>
      </c>
      <c r="AN29">
        <v>9.76</v>
      </c>
      <c r="AO29" t="s">
        <v>3189</v>
      </c>
      <c r="AP29">
        <v>0.23640147158493699</v>
      </c>
      <c r="AQ29">
        <f>(Table2[[#This Row],[Sharpe Ratio]]-AVERAGE(Table2[Sharpe Ratio]))/_xlfn.STDEV.P(Table2[Sharpe Ratio])</f>
        <v>2.0227482813065305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11.08060864286715</v>
      </c>
      <c r="AS29">
        <f>_xlfn.RANK.AVG(Table2[[#This Row],[1Y Return vs Nifty Z-Score]],Table2[1Y Return vs Nifty Z-Score])</f>
        <v>95</v>
      </c>
      <c r="AT29">
        <f>_xlfn.RANK.AVG(Table2[[#This Row],[6M Return vs Nifty Z-Score]],Table2[6M Return vs Nifty Z-Score])</f>
        <v>49</v>
      </c>
      <c r="AU29">
        <f>_xlfn.RANK.AVG(Table2[[#This Row],[Sharpe Ratio Z-Score]],Table2[Sharpe Ratio Z-Score])</f>
        <v>17</v>
      </c>
      <c r="AV29">
        <f>(Table2[[#This Row],[Rank 1Y]]+Table2[[#This Row],[Rank 6M]]+Table2[[#This Row],[Rank Sharpe]])/3</f>
        <v>53.666666666666664</v>
      </c>
    </row>
    <row r="30" spans="1:48" x14ac:dyDescent="0.3">
      <c r="A30" t="s">
        <v>1044</v>
      </c>
      <c r="B30" t="s">
        <v>1045</v>
      </c>
      <c r="C30" t="s">
        <v>3147</v>
      </c>
      <c r="D30" t="s">
        <v>51</v>
      </c>
      <c r="E30">
        <v>13103.22971559</v>
      </c>
      <c r="F30">
        <v>289.14999999999998</v>
      </c>
      <c r="G30">
        <v>139.223634234587</v>
      </c>
      <c r="H30">
        <f>(Table2[[#This Row],[1Y Return vs Nifty]]-AVERAGE(Table2[1Y Return vs Nifty]))/_xlfn.STDEV.P(Table2[1Y Return vs Nifty])</f>
        <v>1.8950988639467177</v>
      </c>
      <c r="I30">
        <v>8.10234616121868</v>
      </c>
      <c r="J30">
        <f>(Table2[[#This Row],[1M Return vs Nifty]]-AVERAGE(Table2[1M Return vs Nifty]))/_xlfn.STDEV.P(Table2[1M Return vs Nifty])</f>
        <v>1.0359947246723895</v>
      </c>
      <c r="K30">
        <v>67.841392088407005</v>
      </c>
      <c r="L30">
        <f>(Table2[[#This Row],[6M Return vs Nifty]]-AVERAGE(Table2[6M Return vs Nifty]))/_xlfn.STDEV.P(Table2[6M Return vs Nifty])</f>
        <v>1.792391334745318</v>
      </c>
      <c r="M30">
        <v>-0.491118449072588</v>
      </c>
      <c r="N30">
        <f>(Table2[[#This Row],[1W Return vs Nifty]]-AVERAGE(Table2[1W Return vs Nifty]))/_xlfn.STDEV.P(Table2[1W Return vs Nifty])</f>
        <v>-5.1967729386376053E-2</v>
      </c>
      <c r="O30">
        <v>286.51</v>
      </c>
      <c r="P30">
        <v>260.27705475455701</v>
      </c>
      <c r="Q30">
        <v>195.30433282091801</v>
      </c>
      <c r="R30">
        <v>49.371781909297702</v>
      </c>
      <c r="S30" s="1">
        <f>(Table2[[#This Row],[Close Price]]-Table2[[#This Row],[20D EMA]])/Table2[[#This Row],[20D EMA]]</f>
        <v>9.2143380684792386E-3</v>
      </c>
      <c r="T30" s="1">
        <f>(Table2[[#This Row],[Close Price]]-Table2[[#This Row],[50D EMA]])/Table2[[#This Row],[50D EMA]]</f>
        <v>0.11093158124395691</v>
      </c>
      <c r="U30" s="1">
        <f>(Table2[[#This Row],[Close Price]]-Table2[[#This Row],[200D EMA]])/Table2[[#This Row],[200D EMA]]</f>
        <v>0.48050990893854179</v>
      </c>
      <c r="V30">
        <v>0.66836890119372905</v>
      </c>
      <c r="W30">
        <v>286.95</v>
      </c>
      <c r="X30">
        <v>292.60000000000002</v>
      </c>
      <c r="Y30">
        <v>268</v>
      </c>
      <c r="Z30">
        <v>306.75</v>
      </c>
      <c r="AA30">
        <v>268</v>
      </c>
      <c r="AB30">
        <v>306.75</v>
      </c>
      <c r="AC30" s="1">
        <f>(Table2[[#This Row],[Close Price]]/Table2[[#This Row],[Day Low]])-1</f>
        <v>7.6668409130509207E-3</v>
      </c>
      <c r="AD30" s="1">
        <f>(Table2[[#This Row],[Day High]]/Table2[[#This Row],[Close Price]])-1</f>
        <v>1.193152343074555E-2</v>
      </c>
      <c r="AE30" s="1">
        <f>(Table2[[#This Row],[Close Price]]/Table2[[#This Row],[Current Week Low]])-1</f>
        <v>7.8917910447761086E-2</v>
      </c>
      <c r="AF30" s="1">
        <f>(Table2[[#This Row],[Current Week High]]/Table2[[#This Row],[Close Price]])-1</f>
        <v>6.0868061559744113E-2</v>
      </c>
      <c r="AG30" s="1">
        <f>(Table2[[#This Row],[Close Price]]/Table2[[#This Row],[Current Month Low]])-1</f>
        <v>7.8917910447761086E-2</v>
      </c>
      <c r="AH30" s="1">
        <f>(Table2[[#This Row],[Current Month High]]/Table2[[#This Row],[Close Price]])-1</f>
        <v>6.0868061559744113E-2</v>
      </c>
      <c r="AI30">
        <v>13.712605913885501</v>
      </c>
      <c r="AJ30">
        <v>196.716264751154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0.25</v>
      </c>
      <c r="AM30" t="s">
        <v>3189</v>
      </c>
      <c r="AN30">
        <v>-6.15</v>
      </c>
      <c r="AO30" t="s">
        <v>3188</v>
      </c>
      <c r="AP30">
        <v>0.17037249840875901</v>
      </c>
      <c r="AQ30">
        <f>(Table2[[#This Row],[Sharpe Ratio]]-AVERAGE(Table2[Sharpe Ratio]))/_xlfn.STDEV.P(Table2[Sharpe Ratio])</f>
        <v>1.2569924230683496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5.9285096170463989</v>
      </c>
      <c r="AS30">
        <f>_xlfn.RANK.AVG(Table2[[#This Row],[1Y Return vs Nifty Z-Score]],Table2[1Y Return vs Nifty Z-Score])</f>
        <v>40</v>
      </c>
      <c r="AT30">
        <f>_xlfn.RANK.AVG(Table2[[#This Row],[6M Return vs Nifty Z-Score]],Table2[6M Return vs Nifty Z-Score])</f>
        <v>40</v>
      </c>
      <c r="AU30">
        <f>_xlfn.RANK.AVG(Table2[[#This Row],[Sharpe Ratio Z-Score]],Table2[Sharpe Ratio Z-Score])</f>
        <v>85</v>
      </c>
      <c r="AV30">
        <f>(Table2[[#This Row],[Rank 1Y]]+Table2[[#This Row],[Rank 6M]]+Table2[[#This Row],[Rank Sharpe]])/3</f>
        <v>55</v>
      </c>
    </row>
    <row r="31" spans="1:48" x14ac:dyDescent="0.3">
      <c r="A31" t="s">
        <v>1648</v>
      </c>
      <c r="B31" t="s">
        <v>1649</v>
      </c>
      <c r="C31" t="s">
        <v>3155</v>
      </c>
      <c r="D31" t="s">
        <v>159</v>
      </c>
      <c r="E31">
        <v>5528.3559919999998</v>
      </c>
      <c r="F31">
        <v>4891</v>
      </c>
      <c r="G31">
        <v>133.64561836723601</v>
      </c>
      <c r="H31">
        <f>(Table2[[#This Row],[1Y Return vs Nifty]]-AVERAGE(Table2[1Y Return vs Nifty]))/_xlfn.STDEV.P(Table2[1Y Return vs Nifty])</f>
        <v>1.8012422698814032</v>
      </c>
      <c r="I31">
        <v>-0.44615815799421898</v>
      </c>
      <c r="J31">
        <f>(Table2[[#This Row],[1M Return vs Nifty]]-AVERAGE(Table2[1M Return vs Nifty]))/_xlfn.STDEV.P(Table2[1M Return vs Nifty])</f>
        <v>0.12122290608325503</v>
      </c>
      <c r="K31">
        <v>39.519507949622998</v>
      </c>
      <c r="L31">
        <f>(Table2[[#This Row],[6M Return vs Nifty]]-AVERAGE(Table2[6M Return vs Nifty]))/_xlfn.STDEV.P(Table2[6M Return vs Nifty])</f>
        <v>0.89867530541641383</v>
      </c>
      <c r="M31">
        <v>6.7592073739662899</v>
      </c>
      <c r="N31">
        <f>(Table2[[#This Row],[1W Return vs Nifty]]-AVERAGE(Table2[1W Return vs Nifty]))/_xlfn.STDEV.P(Table2[1W Return vs Nifty])</f>
        <v>1.6427876653013553</v>
      </c>
      <c r="O31">
        <v>4761.1400000000003</v>
      </c>
      <c r="P31">
        <v>4787.9567632293101</v>
      </c>
      <c r="Q31">
        <v>3964.30169816629</v>
      </c>
      <c r="R31">
        <v>59.040011704635397</v>
      </c>
      <c r="S31" s="1">
        <f>(Table2[[#This Row],[Close Price]]-Table2[[#This Row],[20D EMA]])/Table2[[#This Row],[20D EMA]]</f>
        <v>2.7274980361846043E-2</v>
      </c>
      <c r="T31" s="1">
        <f>(Table2[[#This Row],[Close Price]]-Table2[[#This Row],[50D EMA]])/Table2[[#This Row],[50D EMA]]</f>
        <v>2.1521338196293736E-2</v>
      </c>
      <c r="U31" s="1">
        <f>(Table2[[#This Row],[Close Price]]-Table2[[#This Row],[200D EMA]])/Table2[[#This Row],[200D EMA]]</f>
        <v>0.23376079127942245</v>
      </c>
      <c r="V31">
        <v>0.64997915511520499</v>
      </c>
      <c r="W31">
        <v>4818.1499999999996</v>
      </c>
      <c r="X31">
        <v>4991.95</v>
      </c>
      <c r="Y31">
        <v>4305</v>
      </c>
      <c r="Z31">
        <v>5000</v>
      </c>
      <c r="AA31">
        <v>4305</v>
      </c>
      <c r="AB31">
        <v>5000</v>
      </c>
      <c r="AC31" s="1">
        <f>(Table2[[#This Row],[Close Price]]/Table2[[#This Row],[Day Low]])-1</f>
        <v>1.5119911169224842E-2</v>
      </c>
      <c r="AD31" s="1">
        <f>(Table2[[#This Row],[Day High]]/Table2[[#This Row],[Close Price]])-1</f>
        <v>2.0639950930280149E-2</v>
      </c>
      <c r="AE31" s="1">
        <f>(Table2[[#This Row],[Close Price]]/Table2[[#This Row],[Current Week Low]])-1</f>
        <v>0.1361207897793264</v>
      </c>
      <c r="AF31" s="1">
        <f>(Table2[[#This Row],[Current Week High]]/Table2[[#This Row],[Close Price]])-1</f>
        <v>2.2285831118380672E-2</v>
      </c>
      <c r="AG31" s="1">
        <f>(Table2[[#This Row],[Close Price]]/Table2[[#This Row],[Current Month Low]])-1</f>
        <v>0.1361207897793264</v>
      </c>
      <c r="AH31" s="1">
        <f>(Table2[[#This Row],[Current Month High]]/Table2[[#This Row],[Close Price]])-1</f>
        <v>2.2285831118380672E-2</v>
      </c>
      <c r="AI31">
        <v>16.3289715804538</v>
      </c>
      <c r="AJ31">
        <v>185.60583941605799</v>
      </c>
      <c r="AK31" t="str">
        <f>IF(AND(Table2[[#This Row],[20D EMA]]&gt;Table2[[#This Row],[50D EMA]],Table2[[#This Row],[50D EMA]]&gt;Table2[[#This Row],[200D EMA]]),"Uptrend","Downtrend/NoTrend")</f>
        <v>Downtrend/NoTrend</v>
      </c>
      <c r="AL31">
        <v>7.0000000000000007E-2</v>
      </c>
      <c r="AM31" t="s">
        <v>3189</v>
      </c>
      <c r="AN31">
        <v>4.8499999999999996</v>
      </c>
      <c r="AO31" t="s">
        <v>3189</v>
      </c>
      <c r="AP31">
        <v>0.21346704781600601</v>
      </c>
      <c r="AQ31">
        <f>(Table2[[#This Row],[Sharpe Ratio]]-AVERAGE(Table2[Sharpe Ratio]))/_xlfn.STDEV.P(Table2[Sharpe Ratio])</f>
        <v>1.7567715666676909</v>
      </c>
      <c r="AR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">
        <f>_xlfn.RANK.AVG(Table2[[#This Row],[1Y Return vs Nifty Z-Score]],Table2[1Y Return vs Nifty Z-Score])</f>
        <v>43</v>
      </c>
      <c r="AT31">
        <f>_xlfn.RANK.AVG(Table2[[#This Row],[6M Return vs Nifty Z-Score]],Table2[6M Return vs Nifty Z-Score])</f>
        <v>97</v>
      </c>
      <c r="AU31">
        <f>_xlfn.RANK.AVG(Table2[[#This Row],[Sharpe Ratio Z-Score]],Table2[Sharpe Ratio Z-Score])</f>
        <v>25</v>
      </c>
      <c r="AV31">
        <f>(Table2[[#This Row],[Rank 1Y]]+Table2[[#This Row],[Rank 6M]]+Table2[[#This Row],[Rank Sharpe]])/3</f>
        <v>55</v>
      </c>
    </row>
    <row r="32" spans="1:48" x14ac:dyDescent="0.3">
      <c r="A32" t="s">
        <v>807</v>
      </c>
      <c r="B32" t="s">
        <v>808</v>
      </c>
      <c r="C32" t="s">
        <v>3155</v>
      </c>
      <c r="D32" t="s">
        <v>315</v>
      </c>
      <c r="E32">
        <v>20025.407879999999</v>
      </c>
      <c r="F32">
        <v>1748.15</v>
      </c>
      <c r="G32">
        <v>91.381196216066201</v>
      </c>
      <c r="H32">
        <f>(Table2[[#This Row],[1Y Return vs Nifty]]-AVERAGE(Table2[1Y Return vs Nifty]))/_xlfn.STDEV.P(Table2[1Y Return vs Nifty])</f>
        <v>1.0900942904599555</v>
      </c>
      <c r="I32">
        <v>-2.25443141996193</v>
      </c>
      <c r="J32">
        <f>(Table2[[#This Row],[1M Return vs Nifty]]-AVERAGE(Table2[1M Return vs Nifty]))/_xlfn.STDEV.P(Table2[1M Return vs Nifty])</f>
        <v>-7.2279648116614095E-2</v>
      </c>
      <c r="K32">
        <v>88.510781312548204</v>
      </c>
      <c r="L32">
        <f>(Table2[[#This Row],[6M Return vs Nifty]]-AVERAGE(Table2[6M Return vs Nifty]))/_xlfn.STDEV.P(Table2[6M Return vs Nifty])</f>
        <v>2.4446277599609969</v>
      </c>
      <c r="M32">
        <v>4.7264271417253996</v>
      </c>
      <c r="N32">
        <f>(Table2[[#This Row],[1W Return vs Nifty]]-AVERAGE(Table2[1W Return vs Nifty]))/_xlfn.STDEV.P(Table2[1W Return vs Nifty])</f>
        <v>1.1676276036862381</v>
      </c>
      <c r="O32">
        <v>1720.79</v>
      </c>
      <c r="P32">
        <v>1802.8749292113901</v>
      </c>
      <c r="Q32">
        <v>1492.9060529129399</v>
      </c>
      <c r="R32">
        <v>57.017100473960298</v>
      </c>
      <c r="S32" s="1">
        <f>(Table2[[#This Row],[Close Price]]-Table2[[#This Row],[20D EMA]])/Table2[[#This Row],[20D EMA]]</f>
        <v>1.5899673986947929E-2</v>
      </c>
      <c r="T32" s="1">
        <f>(Table2[[#This Row],[Close Price]]-Table2[[#This Row],[50D EMA]])/Table2[[#This Row],[50D EMA]]</f>
        <v>-3.0354257150454488E-2</v>
      </c>
      <c r="U32" s="1">
        <f>(Table2[[#This Row],[Close Price]]-Table2[[#This Row],[200D EMA]])/Table2[[#This Row],[200D EMA]]</f>
        <v>0.17097120518001205</v>
      </c>
      <c r="V32">
        <v>0.90864775244719498</v>
      </c>
      <c r="W32">
        <v>1724</v>
      </c>
      <c r="X32">
        <v>1775</v>
      </c>
      <c r="Y32">
        <v>1501</v>
      </c>
      <c r="Z32">
        <v>1788.8</v>
      </c>
      <c r="AA32">
        <v>1501</v>
      </c>
      <c r="AB32">
        <v>1788.8</v>
      </c>
      <c r="AC32" s="1">
        <f>(Table2[[#This Row],[Close Price]]/Table2[[#This Row],[Day Low]])-1</f>
        <v>1.4008120649652067E-2</v>
      </c>
      <c r="AD32" s="1">
        <f>(Table2[[#This Row],[Day High]]/Table2[[#This Row],[Close Price]])-1</f>
        <v>1.5359093899264931E-2</v>
      </c>
      <c r="AE32" s="1">
        <f>(Table2[[#This Row],[Close Price]]/Table2[[#This Row],[Current Week Low]])-1</f>
        <v>0.16465689540306472</v>
      </c>
      <c r="AF32" s="1">
        <f>(Table2[[#This Row],[Current Week High]]/Table2[[#This Row],[Close Price]])-1</f>
        <v>2.3253153333523846E-2</v>
      </c>
      <c r="AG32" s="1">
        <f>(Table2[[#This Row],[Close Price]]/Table2[[#This Row],[Current Month Low]])-1</f>
        <v>0.16465689540306472</v>
      </c>
      <c r="AH32" s="1">
        <f>(Table2[[#This Row],[Current Month High]]/Table2[[#This Row],[Close Price]])-1</f>
        <v>2.3253153333523846E-2</v>
      </c>
      <c r="AI32">
        <v>62.102794382633</v>
      </c>
      <c r="AJ32">
        <v>169.651395958661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-0.27</v>
      </c>
      <c r="AM32" t="s">
        <v>3188</v>
      </c>
      <c r="AN32">
        <v>-0.44</v>
      </c>
      <c r="AO32" t="s">
        <v>3188</v>
      </c>
      <c r="AP32">
        <v>0.183432870981936</v>
      </c>
      <c r="AQ32">
        <f>(Table2[[#This Row],[Sharpe Ratio]]-AVERAGE(Table2[Sharpe Ratio]))/_xlfn.STDEV.P(Table2[Sharpe Ratio])</f>
        <v>1.4084570957355862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90</v>
      </c>
      <c r="AT32">
        <f>_xlfn.RANK.AVG(Table2[[#This Row],[6M Return vs Nifty Z-Score]],Table2[6M Return vs Nifty Z-Score])</f>
        <v>21</v>
      </c>
      <c r="AU32">
        <f>_xlfn.RANK.AVG(Table2[[#This Row],[Sharpe Ratio Z-Score]],Table2[Sharpe Ratio Z-Score])</f>
        <v>59</v>
      </c>
      <c r="AV32">
        <f>(Table2[[#This Row],[Rank 1Y]]+Table2[[#This Row],[Rank 6M]]+Table2[[#This Row],[Rank Sharpe]])/3</f>
        <v>56.666666666666664</v>
      </c>
    </row>
    <row r="33" spans="1:48" x14ac:dyDescent="0.3">
      <c r="A33" t="s">
        <v>1301</v>
      </c>
      <c r="B33" t="s">
        <v>1302</v>
      </c>
      <c r="C33" t="s">
        <v>3155</v>
      </c>
      <c r="D33" t="s">
        <v>258</v>
      </c>
      <c r="E33">
        <v>8886.0422190899899</v>
      </c>
      <c r="F33">
        <v>3824.85</v>
      </c>
      <c r="G33">
        <v>122.236146303651</v>
      </c>
      <c r="H33">
        <f>(Table2[[#This Row],[1Y Return vs Nifty]]-AVERAGE(Table2[1Y Return vs Nifty]))/_xlfn.STDEV.P(Table2[1Y Return vs Nifty])</f>
        <v>1.6092646539267188</v>
      </c>
      <c r="I33">
        <v>14.1859609248962</v>
      </c>
      <c r="J33">
        <f>(Table2[[#This Row],[1M Return vs Nifty]]-AVERAGE(Table2[1M Return vs Nifty]))/_xlfn.STDEV.P(Table2[1M Return vs Nifty])</f>
        <v>1.6869997582029099</v>
      </c>
      <c r="K33">
        <v>108.443066044415</v>
      </c>
      <c r="L33">
        <f>(Table2[[#This Row],[6M Return vs Nifty]]-AVERAGE(Table2[6M Return vs Nifty]))/_xlfn.STDEV.P(Table2[6M Return vs Nifty])</f>
        <v>3.0736043590716084</v>
      </c>
      <c r="M33">
        <v>0.72628245104857703</v>
      </c>
      <c r="N33">
        <f>(Table2[[#This Row],[1W Return vs Nifty]]-AVERAGE(Table2[1W Return vs Nifty]))/_xlfn.STDEV.P(Table2[1W Return vs Nifty])</f>
        <v>0.23259834299922097</v>
      </c>
      <c r="O33">
        <v>3576.52</v>
      </c>
      <c r="P33">
        <v>3261.4332035366701</v>
      </c>
      <c r="Q33">
        <v>2376.3666384490002</v>
      </c>
      <c r="R33">
        <v>63.465481281766799</v>
      </c>
      <c r="S33" s="1">
        <f>(Table2[[#This Row],[Close Price]]-Table2[[#This Row],[20D EMA]])/Table2[[#This Row],[20D EMA]]</f>
        <v>6.9433415722545924E-2</v>
      </c>
      <c r="T33" s="1">
        <f>(Table2[[#This Row],[Close Price]]-Table2[[#This Row],[50D EMA]])/Table2[[#This Row],[50D EMA]]</f>
        <v>0.17275129101290973</v>
      </c>
      <c r="U33" s="1">
        <f>(Table2[[#This Row],[Close Price]]-Table2[[#This Row],[200D EMA]])/Table2[[#This Row],[200D EMA]]</f>
        <v>0.60953698731286321</v>
      </c>
      <c r="V33">
        <v>1.0999443352568301</v>
      </c>
      <c r="W33">
        <v>3780.1</v>
      </c>
      <c r="X33">
        <v>3949.95</v>
      </c>
      <c r="Y33">
        <v>3393.8</v>
      </c>
      <c r="Z33">
        <v>3949.95</v>
      </c>
      <c r="AA33">
        <v>3393.8</v>
      </c>
      <c r="AB33">
        <v>3988.8</v>
      </c>
      <c r="AC33" s="1">
        <f>(Table2[[#This Row],[Close Price]]/Table2[[#This Row],[Day Low]])-1</f>
        <v>1.1838311155789594E-2</v>
      </c>
      <c r="AD33" s="1">
        <f>(Table2[[#This Row],[Day High]]/Table2[[#This Row],[Close Price]])-1</f>
        <v>3.2707164986862214E-2</v>
      </c>
      <c r="AE33" s="1">
        <f>(Table2[[#This Row],[Close Price]]/Table2[[#This Row],[Current Week Low]])-1</f>
        <v>0.12701102009546816</v>
      </c>
      <c r="AF33" s="1">
        <f>(Table2[[#This Row],[Current Week High]]/Table2[[#This Row],[Close Price]])-1</f>
        <v>3.2707164986862214E-2</v>
      </c>
      <c r="AG33" s="1">
        <f>(Table2[[#This Row],[Close Price]]/Table2[[#This Row],[Current Month Low]])-1</f>
        <v>0.12701102009546816</v>
      </c>
      <c r="AH33" s="1">
        <f>(Table2[[#This Row],[Current Month High]]/Table2[[#This Row],[Close Price]])-1</f>
        <v>4.2864426055923888E-2</v>
      </c>
      <c r="AI33">
        <v>4.4472332248323303</v>
      </c>
      <c r="AJ33">
        <v>201.16929133858201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0.53</v>
      </c>
      <c r="AM33" t="s">
        <v>3189</v>
      </c>
      <c r="AN33">
        <v>14.09</v>
      </c>
      <c r="AO33" t="s">
        <v>3189</v>
      </c>
      <c r="AP33">
        <v>0.14752192524119001</v>
      </c>
      <c r="AQ33">
        <f>(Table2[[#This Row],[Sharpe Ratio]]-AVERAGE(Table2[Sharpe Ratio]))/_xlfn.STDEV.P(Table2[Sharpe Ratio])</f>
        <v>0.99198814652934864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7.5944552607298066</v>
      </c>
      <c r="AS33">
        <f>_xlfn.RANK.AVG(Table2[[#This Row],[1Y Return vs Nifty Z-Score]],Table2[1Y Return vs Nifty Z-Score])</f>
        <v>53</v>
      </c>
      <c r="AT33">
        <f>_xlfn.RANK.AVG(Table2[[#This Row],[6M Return vs Nifty Z-Score]],Table2[6M Return vs Nifty Z-Score])</f>
        <v>11</v>
      </c>
      <c r="AU33">
        <f>_xlfn.RANK.AVG(Table2[[#This Row],[Sharpe Ratio Z-Score]],Table2[Sharpe Ratio Z-Score])</f>
        <v>113</v>
      </c>
      <c r="AV33">
        <f>(Table2[[#This Row],[Rank 1Y]]+Table2[[#This Row],[Rank 6M]]+Table2[[#This Row],[Rank Sharpe]])/3</f>
        <v>59</v>
      </c>
    </row>
    <row r="34" spans="1:48" x14ac:dyDescent="0.3">
      <c r="A34" t="s">
        <v>841</v>
      </c>
      <c r="B34" t="s">
        <v>842</v>
      </c>
      <c r="C34" t="s">
        <v>3157</v>
      </c>
      <c r="D34" t="s">
        <v>258</v>
      </c>
      <c r="E34">
        <v>19197.748039440001</v>
      </c>
      <c r="F34">
        <v>508.6</v>
      </c>
      <c r="G34">
        <v>132.556506892339</v>
      </c>
      <c r="H34">
        <f>(Table2[[#This Row],[1Y Return vs Nifty]]-AVERAGE(Table2[1Y Return vs Nifty]))/_xlfn.STDEV.P(Table2[1Y Return vs Nifty])</f>
        <v>1.7829167046585439</v>
      </c>
      <c r="I34">
        <v>6.0540570774118097</v>
      </c>
      <c r="J34">
        <f>(Table2[[#This Row],[1M Return vs Nifty]]-AVERAGE(Table2[1M Return vs Nifty]))/_xlfn.STDEV.P(Table2[1M Return vs Nifty])</f>
        <v>0.81680817925776372</v>
      </c>
      <c r="K34">
        <v>76.245139550630199</v>
      </c>
      <c r="L34">
        <f>(Table2[[#This Row],[6M Return vs Nifty]]-AVERAGE(Table2[6M Return vs Nifty]))/_xlfn.STDEV.P(Table2[6M Return vs Nifty])</f>
        <v>2.0575772163278216</v>
      </c>
      <c r="M34">
        <v>-5.85713151043075</v>
      </c>
      <c r="N34">
        <f>(Table2[[#This Row],[1W Return vs Nifty]]-AVERAGE(Table2[1W Return vs Nifty]))/_xlfn.STDEV.P(Table2[1W Return vs Nifty])</f>
        <v>-1.3062671644274777</v>
      </c>
      <c r="O34">
        <v>518.15</v>
      </c>
      <c r="P34">
        <v>470.97497804792499</v>
      </c>
      <c r="Q34">
        <v>342.44412130336798</v>
      </c>
      <c r="R34">
        <v>41.456283056532499</v>
      </c>
      <c r="S34" s="1">
        <f>(Table2[[#This Row],[Close Price]]-Table2[[#This Row],[20D EMA]])/Table2[[#This Row],[20D EMA]]</f>
        <v>-1.8430956286789452E-2</v>
      </c>
      <c r="T34" s="1">
        <f>(Table2[[#This Row],[Close Price]]-Table2[[#This Row],[50D EMA]])/Table2[[#This Row],[50D EMA]]</f>
        <v>7.9887517821055923E-2</v>
      </c>
      <c r="U34" s="1">
        <f>(Table2[[#This Row],[Close Price]]-Table2[[#This Row],[200D EMA]])/Table2[[#This Row],[200D EMA]]</f>
        <v>0.4852058142047535</v>
      </c>
      <c r="V34">
        <v>0.417175993851025</v>
      </c>
      <c r="W34">
        <v>507</v>
      </c>
      <c r="X34">
        <v>520.4</v>
      </c>
      <c r="Y34">
        <v>483.3</v>
      </c>
      <c r="Z34">
        <v>553.95000000000005</v>
      </c>
      <c r="AA34">
        <v>483.3</v>
      </c>
      <c r="AB34">
        <v>577.54999999999995</v>
      </c>
      <c r="AC34" s="1">
        <f>(Table2[[#This Row],[Close Price]]/Table2[[#This Row],[Day Low]])-1</f>
        <v>3.1558185404338968E-3</v>
      </c>
      <c r="AD34" s="1">
        <f>(Table2[[#This Row],[Day High]]/Table2[[#This Row],[Close Price]])-1</f>
        <v>2.3200943767204052E-2</v>
      </c>
      <c r="AE34" s="1">
        <f>(Table2[[#This Row],[Close Price]]/Table2[[#This Row],[Current Week Low]])-1</f>
        <v>5.2348437823298122E-2</v>
      </c>
      <c r="AF34" s="1">
        <f>(Table2[[#This Row],[Current Week High]]/Table2[[#This Row],[Close Price]])-1</f>
        <v>8.9166338969720815E-2</v>
      </c>
      <c r="AG34" s="1">
        <f>(Table2[[#This Row],[Close Price]]/Table2[[#This Row],[Current Month Low]])-1</f>
        <v>5.2348437823298122E-2</v>
      </c>
      <c r="AH34" s="1">
        <f>(Table2[[#This Row],[Current Month High]]/Table2[[#This Row],[Close Price]])-1</f>
        <v>0.13556822650412892</v>
      </c>
      <c r="AI34">
        <v>14.903657097915801</v>
      </c>
      <c r="AJ34">
        <v>179.450549450549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0.72</v>
      </c>
      <c r="AM34" t="s">
        <v>3189</v>
      </c>
      <c r="AN34">
        <v>-4.1100000000000003</v>
      </c>
      <c r="AO34" t="s">
        <v>3188</v>
      </c>
      <c r="AP34">
        <v>0.15259690690959599</v>
      </c>
      <c r="AQ34">
        <f>(Table2[[#This Row],[Sharpe Ratio]]-AVERAGE(Table2[Sharpe Ratio]))/_xlfn.STDEV.P(Table2[Sharpe Ratio])</f>
        <v>1.0508440813727413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4.4018790171893922</v>
      </c>
      <c r="AS34">
        <f>_xlfn.RANK.AVG(Table2[[#This Row],[1Y Return vs Nifty Z-Score]],Table2[1Y Return vs Nifty Z-Score])</f>
        <v>45</v>
      </c>
      <c r="AT34">
        <f>_xlfn.RANK.AVG(Table2[[#This Row],[6M Return vs Nifty Z-Score]],Table2[6M Return vs Nifty Z-Score])</f>
        <v>33</v>
      </c>
      <c r="AU34">
        <f>_xlfn.RANK.AVG(Table2[[#This Row],[Sharpe Ratio Z-Score]],Table2[Sharpe Ratio Z-Score])</f>
        <v>109</v>
      </c>
      <c r="AV34">
        <f>(Table2[[#This Row],[Rank 1Y]]+Table2[[#This Row],[Rank 6M]]+Table2[[#This Row],[Rank Sharpe]])/3</f>
        <v>62.333333333333336</v>
      </c>
    </row>
    <row r="35" spans="1:48" x14ac:dyDescent="0.3">
      <c r="A35" t="s">
        <v>1155</v>
      </c>
      <c r="B35" t="s">
        <v>1156</v>
      </c>
      <c r="C35" t="s">
        <v>3143</v>
      </c>
      <c r="D35" t="s">
        <v>220</v>
      </c>
      <c r="E35">
        <v>10876.499669000001</v>
      </c>
      <c r="F35">
        <v>2626.75</v>
      </c>
      <c r="G35">
        <v>81.0409642386564</v>
      </c>
      <c r="H35">
        <f>(Table2[[#This Row],[1Y Return vs Nifty]]-AVERAGE(Table2[1Y Return vs Nifty]))/_xlfn.STDEV.P(Table2[1Y Return vs Nifty])</f>
        <v>0.91610788053856751</v>
      </c>
      <c r="I35">
        <v>9.0411460707497895</v>
      </c>
      <c r="J35">
        <f>(Table2[[#This Row],[1M Return vs Nifty]]-AVERAGE(Table2[1M Return vs Nifty]))/_xlfn.STDEV.P(Table2[1M Return vs Nifty])</f>
        <v>1.1364553044960375</v>
      </c>
      <c r="K35">
        <v>83.173448222640005</v>
      </c>
      <c r="L35">
        <f>(Table2[[#This Row],[6M Return vs Nifty]]-AVERAGE(Table2[6M Return vs Nifty]))/_xlfn.STDEV.P(Table2[6M Return vs Nifty])</f>
        <v>2.27620463835849</v>
      </c>
      <c r="M35">
        <v>5.0726705757850201</v>
      </c>
      <c r="N35">
        <f>(Table2[[#This Row],[1W Return vs Nifty]]-AVERAGE(Table2[1W Return vs Nifty]))/_xlfn.STDEV.P(Table2[1W Return vs Nifty])</f>
        <v>1.2485616116287666</v>
      </c>
      <c r="O35">
        <v>2491.88</v>
      </c>
      <c r="P35">
        <v>2377.2094379107398</v>
      </c>
      <c r="Q35">
        <v>1877.5419621390299</v>
      </c>
      <c r="R35">
        <v>66.966812354391195</v>
      </c>
      <c r="S35" s="1">
        <f>(Table2[[#This Row],[Close Price]]-Table2[[#This Row],[20D EMA]])/Table2[[#This Row],[20D EMA]]</f>
        <v>5.4123794083182131E-2</v>
      </c>
      <c r="T35" s="1">
        <f>(Table2[[#This Row],[Close Price]]-Table2[[#This Row],[50D EMA]])/Table2[[#This Row],[50D EMA]]</f>
        <v>0.10497205593654978</v>
      </c>
      <c r="U35" s="1">
        <f>(Table2[[#This Row],[Close Price]]-Table2[[#This Row],[200D EMA]])/Table2[[#This Row],[200D EMA]]</f>
        <v>0.39903664097468095</v>
      </c>
      <c r="V35">
        <v>0.43044049285549002</v>
      </c>
      <c r="W35">
        <v>2586.15</v>
      </c>
      <c r="X35">
        <v>2650.2</v>
      </c>
      <c r="Y35">
        <v>2362.25</v>
      </c>
      <c r="Z35">
        <v>2701.6</v>
      </c>
      <c r="AA35">
        <v>2362.25</v>
      </c>
      <c r="AB35">
        <v>2701.6</v>
      </c>
      <c r="AC35" s="1">
        <f>(Table2[[#This Row],[Close Price]]/Table2[[#This Row],[Day Low]])-1</f>
        <v>1.5699012044931626E-2</v>
      </c>
      <c r="AD35" s="1">
        <f>(Table2[[#This Row],[Day High]]/Table2[[#This Row],[Close Price]])-1</f>
        <v>8.9273817455028937E-3</v>
      </c>
      <c r="AE35" s="1">
        <f>(Table2[[#This Row],[Close Price]]/Table2[[#This Row],[Current Week Low]])-1</f>
        <v>0.11196952058418885</v>
      </c>
      <c r="AF35" s="1">
        <f>(Table2[[#This Row],[Current Week High]]/Table2[[#This Row],[Close Price]])-1</f>
        <v>2.8495288855048928E-2</v>
      </c>
      <c r="AG35" s="1">
        <f>(Table2[[#This Row],[Close Price]]/Table2[[#This Row],[Current Month Low]])-1</f>
        <v>0.11196952058418885</v>
      </c>
      <c r="AH35" s="1">
        <f>(Table2[[#This Row],[Current Month High]]/Table2[[#This Row],[Close Price]])-1</f>
        <v>2.8495288855048928E-2</v>
      </c>
      <c r="AI35">
        <v>8.3867897592081402</v>
      </c>
      <c r="AJ35">
        <v>140.20392300306301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</v>
      </c>
      <c r="AM35" t="s">
        <v>3189</v>
      </c>
      <c r="AN35">
        <v>8.5</v>
      </c>
      <c r="AO35" t="s">
        <v>3189</v>
      </c>
      <c r="AP35">
        <v>0.183029032286675</v>
      </c>
      <c r="AQ35">
        <f>(Table2[[#This Row],[Sharpe Ratio]]-AVERAGE(Table2[Sharpe Ratio]))/_xlfn.STDEV.P(Table2[Sharpe Ratio])</f>
        <v>1.4037736691759415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6.9811031041978033</v>
      </c>
      <c r="AS35">
        <f>_xlfn.RANK.AVG(Table2[[#This Row],[1Y Return vs Nifty Z-Score]],Table2[1Y Return vs Nifty Z-Score])</f>
        <v>109</v>
      </c>
      <c r="AT35">
        <f>_xlfn.RANK.AVG(Table2[[#This Row],[6M Return vs Nifty Z-Score]],Table2[6M Return vs Nifty Z-Score])</f>
        <v>27</v>
      </c>
      <c r="AU35">
        <f>_xlfn.RANK.AVG(Table2[[#This Row],[Sharpe Ratio Z-Score]],Table2[Sharpe Ratio Z-Score])</f>
        <v>60</v>
      </c>
      <c r="AV35">
        <f>(Table2[[#This Row],[Rank 1Y]]+Table2[[#This Row],[Rank 6M]]+Table2[[#This Row],[Rank Sharpe]])/3</f>
        <v>65.333333333333329</v>
      </c>
    </row>
    <row r="36" spans="1:48" x14ac:dyDescent="0.3">
      <c r="A36" t="s">
        <v>453</v>
      </c>
      <c r="B36" t="s">
        <v>454</v>
      </c>
      <c r="C36" t="s">
        <v>3147</v>
      </c>
      <c r="D36" t="s">
        <v>51</v>
      </c>
      <c r="E36">
        <v>50530.022154140002</v>
      </c>
      <c r="F36">
        <v>1790.65</v>
      </c>
      <c r="G36">
        <v>103.35483493460001</v>
      </c>
      <c r="H36">
        <f>(Table2[[#This Row],[1Y Return vs Nifty]]-AVERAGE(Table2[1Y Return vs Nifty]))/_xlfn.STDEV.P(Table2[1Y Return vs Nifty])</f>
        <v>1.2915646654848758</v>
      </c>
      <c r="I36">
        <v>1.5699274769418701</v>
      </c>
      <c r="J36">
        <f>(Table2[[#This Row],[1M Return vs Nifty]]-AVERAGE(Table2[1M Return vs Nifty]))/_xlfn.STDEV.P(Table2[1M Return vs Nifty])</f>
        <v>0.33696337410371519</v>
      </c>
      <c r="K36">
        <v>60.531603462239197</v>
      </c>
      <c r="L36">
        <f>(Table2[[#This Row],[6M Return vs Nifty]]-AVERAGE(Table2[6M Return vs Nifty]))/_xlfn.STDEV.P(Table2[6M Return vs Nifty])</f>
        <v>1.5617260571741074</v>
      </c>
      <c r="M36">
        <v>7.4324357819461504</v>
      </c>
      <c r="N36">
        <f>(Table2[[#This Row],[1W Return vs Nifty]]-AVERAGE(Table2[1W Return vs Nifty]))/_xlfn.STDEV.P(Table2[1W Return vs Nifty])</f>
        <v>1.8001540380863352</v>
      </c>
      <c r="O36">
        <v>1706.1</v>
      </c>
      <c r="P36">
        <v>1629.18337661942</v>
      </c>
      <c r="Q36">
        <v>1276.0148580479699</v>
      </c>
      <c r="R36">
        <v>71.030217340326004</v>
      </c>
      <c r="S36" s="1">
        <f>(Table2[[#This Row],[Close Price]]-Table2[[#This Row],[20D EMA]])/Table2[[#This Row],[20D EMA]]</f>
        <v>4.9557470253795317E-2</v>
      </c>
      <c r="T36" s="1">
        <f>(Table2[[#This Row],[Close Price]]-Table2[[#This Row],[50D EMA]])/Table2[[#This Row],[50D EMA]]</f>
        <v>9.9108931319705579E-2</v>
      </c>
      <c r="U36" s="1">
        <f>(Table2[[#This Row],[Close Price]]-Table2[[#This Row],[200D EMA]])/Table2[[#This Row],[200D EMA]]</f>
        <v>0.40331438047618973</v>
      </c>
      <c r="V36">
        <v>0.84202143500354198</v>
      </c>
      <c r="W36">
        <v>1759.85</v>
      </c>
      <c r="X36">
        <v>1805</v>
      </c>
      <c r="Y36">
        <v>1653.95</v>
      </c>
      <c r="Z36">
        <v>1805</v>
      </c>
      <c r="AA36">
        <v>1629.95</v>
      </c>
      <c r="AB36">
        <v>1805</v>
      </c>
      <c r="AC36" s="1">
        <f>(Table2[[#This Row],[Close Price]]/Table2[[#This Row],[Day Low]])-1</f>
        <v>1.7501491604398289E-2</v>
      </c>
      <c r="AD36" s="1">
        <f>(Table2[[#This Row],[Day High]]/Table2[[#This Row],[Close Price]])-1</f>
        <v>8.0138497193755764E-3</v>
      </c>
      <c r="AE36" s="1">
        <f>(Table2[[#This Row],[Close Price]]/Table2[[#This Row],[Current Week Low]])-1</f>
        <v>8.2650624263127748E-2</v>
      </c>
      <c r="AF36" s="1">
        <f>(Table2[[#This Row],[Current Week High]]/Table2[[#This Row],[Close Price]])-1</f>
        <v>8.0138497193755764E-3</v>
      </c>
      <c r="AG36" s="1">
        <f>(Table2[[#This Row],[Close Price]]/Table2[[#This Row],[Current Month Low]])-1</f>
        <v>9.8591981349121172E-2</v>
      </c>
      <c r="AH36" s="1">
        <f>(Table2[[#This Row],[Current Month High]]/Table2[[#This Row],[Close Price]])-1</f>
        <v>8.0138497193755764E-3</v>
      </c>
      <c r="AI36">
        <v>0.80138497193755698</v>
      </c>
      <c r="AJ36">
        <v>147.978119374047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0.11</v>
      </c>
      <c r="AM36" t="s">
        <v>3189</v>
      </c>
      <c r="AN36">
        <v>5.49</v>
      </c>
      <c r="AO36" t="s">
        <v>3189</v>
      </c>
      <c r="AP36">
        <v>0.17102101805037401</v>
      </c>
      <c r="AQ36">
        <f>(Table2[[#This Row],[Sharpe Ratio]]-AVERAGE(Table2[Sharpe Ratio]))/_xlfn.STDEV.P(Table2[Sharpe Ratio])</f>
        <v>1.264513480732296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6.2549216155813294</v>
      </c>
      <c r="AS36">
        <f>_xlfn.RANK.AVG(Table2[[#This Row],[1Y Return vs Nifty Z-Score]],Table2[1Y Return vs Nifty Z-Score])</f>
        <v>67</v>
      </c>
      <c r="AT36">
        <f>_xlfn.RANK.AVG(Table2[[#This Row],[6M Return vs Nifty Z-Score]],Table2[6M Return vs Nifty Z-Score])</f>
        <v>54</v>
      </c>
      <c r="AU36">
        <f>_xlfn.RANK.AVG(Table2[[#This Row],[Sharpe Ratio Z-Score]],Table2[Sharpe Ratio Z-Score])</f>
        <v>81</v>
      </c>
      <c r="AV36">
        <f>(Table2[[#This Row],[Rank 1Y]]+Table2[[#This Row],[Rank 6M]]+Table2[[#This Row],[Rank Sharpe]])/3</f>
        <v>67.333333333333329</v>
      </c>
    </row>
    <row r="37" spans="1:48" x14ac:dyDescent="0.3">
      <c r="A37" t="s">
        <v>463</v>
      </c>
      <c r="B37" t="s">
        <v>464</v>
      </c>
      <c r="C37" t="s">
        <v>3143</v>
      </c>
      <c r="D37" t="s">
        <v>410</v>
      </c>
      <c r="E37">
        <v>48397.723085979997</v>
      </c>
      <c r="F37">
        <v>808.55</v>
      </c>
      <c r="G37">
        <v>221.77230102966601</v>
      </c>
      <c r="H37">
        <f>(Table2[[#This Row],[1Y Return vs Nifty]]-AVERAGE(Table2[1Y Return vs Nifty]))/_xlfn.STDEV.P(Table2[1Y Return vs Nifty])</f>
        <v>3.2840760368815181</v>
      </c>
      <c r="I37">
        <v>4.1640265328108903</v>
      </c>
      <c r="J37">
        <f>(Table2[[#This Row],[1M Return vs Nifty]]-AVERAGE(Table2[1M Return vs Nifty]))/_xlfn.STDEV.P(Table2[1M Return vs Nifty])</f>
        <v>0.61455681294707942</v>
      </c>
      <c r="K37">
        <v>47.476124421160002</v>
      </c>
      <c r="L37">
        <f>(Table2[[#This Row],[6M Return vs Nifty]]-AVERAGE(Table2[6M Return vs Nifty]))/_xlfn.STDEV.P(Table2[6M Return vs Nifty])</f>
        <v>1.1497516690153051</v>
      </c>
      <c r="M37">
        <v>7.9236130894650803</v>
      </c>
      <c r="N37">
        <f>(Table2[[#This Row],[1W Return vs Nifty]]-AVERAGE(Table2[1W Return vs Nifty]))/_xlfn.STDEV.P(Table2[1W Return vs Nifty])</f>
        <v>1.914966173703849</v>
      </c>
      <c r="O37">
        <v>755.51</v>
      </c>
      <c r="P37">
        <v>718.70585287986898</v>
      </c>
      <c r="Q37">
        <v>565.20873088054896</v>
      </c>
      <c r="R37">
        <v>67.054457940968803</v>
      </c>
      <c r="S37" s="1">
        <f>(Table2[[#This Row],[Close Price]]-Table2[[#This Row],[20D EMA]])/Table2[[#This Row],[20D EMA]]</f>
        <v>7.0204232902277883E-2</v>
      </c>
      <c r="T37" s="1">
        <f>(Table2[[#This Row],[Close Price]]-Table2[[#This Row],[50D EMA]])/Table2[[#This Row],[50D EMA]]</f>
        <v>0.12500823078053927</v>
      </c>
      <c r="U37" s="1">
        <f>(Table2[[#This Row],[Close Price]]-Table2[[#This Row],[200D EMA]])/Table2[[#This Row],[200D EMA]]</f>
        <v>0.43053345750753924</v>
      </c>
      <c r="V37">
        <v>0.928872799876861</v>
      </c>
      <c r="W37">
        <v>768.85</v>
      </c>
      <c r="X37">
        <v>813.45</v>
      </c>
      <c r="Y37">
        <v>696.6</v>
      </c>
      <c r="Z37">
        <v>813.45</v>
      </c>
      <c r="AA37">
        <v>691.15</v>
      </c>
      <c r="AB37">
        <v>813.45</v>
      </c>
      <c r="AC37" s="1">
        <f>(Table2[[#This Row],[Close Price]]/Table2[[#This Row],[Day Low]])-1</f>
        <v>5.1635559602002834E-2</v>
      </c>
      <c r="AD37" s="1">
        <f>(Table2[[#This Row],[Day High]]/Table2[[#This Row],[Close Price]])-1</f>
        <v>6.0602312782140899E-3</v>
      </c>
      <c r="AE37" s="1">
        <f>(Table2[[#This Row],[Close Price]]/Table2[[#This Row],[Current Week Low]])-1</f>
        <v>0.1607091587711742</v>
      </c>
      <c r="AF37" s="1">
        <f>(Table2[[#This Row],[Current Week High]]/Table2[[#This Row],[Close Price]])-1</f>
        <v>6.0602312782140899E-3</v>
      </c>
      <c r="AG37" s="1">
        <f>(Table2[[#This Row],[Close Price]]/Table2[[#This Row],[Current Month Low]])-1</f>
        <v>0.16986182449540621</v>
      </c>
      <c r="AH37" s="1">
        <f>(Table2[[#This Row],[Current Month High]]/Table2[[#This Row],[Close Price]])-1</f>
        <v>6.0602312782140899E-3</v>
      </c>
      <c r="AI37">
        <v>2.5106672438315498</v>
      </c>
      <c r="AJ37">
        <v>258.53888365389901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0.4</v>
      </c>
      <c r="AM37" t="s">
        <v>3189</v>
      </c>
      <c r="AN37">
        <v>4.3</v>
      </c>
      <c r="AO37" t="s">
        <v>3189</v>
      </c>
      <c r="AP37">
        <v>0.14187688665456399</v>
      </c>
      <c r="AQ37">
        <f>(Table2[[#This Row],[Sharpe Ratio]]-AVERAGE(Table2[Sharpe Ratio]))/_xlfn.STDEV.P(Table2[Sharpe Ratio])</f>
        <v>0.9265211074440125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7.8898717999917647</v>
      </c>
      <c r="AS37">
        <f>_xlfn.RANK.AVG(Table2[[#This Row],[1Y Return vs Nifty Z-Score]],Table2[1Y Return vs Nifty Z-Score])</f>
        <v>9</v>
      </c>
      <c r="AT37">
        <f>_xlfn.RANK.AVG(Table2[[#This Row],[6M Return vs Nifty Z-Score]],Table2[6M Return vs Nifty Z-Score])</f>
        <v>77</v>
      </c>
      <c r="AU37">
        <f>_xlfn.RANK.AVG(Table2[[#This Row],[Sharpe Ratio Z-Score]],Table2[Sharpe Ratio Z-Score])</f>
        <v>118</v>
      </c>
      <c r="AV37">
        <f>(Table2[[#This Row],[Rank 1Y]]+Table2[[#This Row],[Rank 6M]]+Table2[[#This Row],[Rank Sharpe]])/3</f>
        <v>68</v>
      </c>
    </row>
    <row r="38" spans="1:48" x14ac:dyDescent="0.3">
      <c r="A38" t="s">
        <v>1026</v>
      </c>
      <c r="B38" t="s">
        <v>1027</v>
      </c>
      <c r="C38" t="s">
        <v>3155</v>
      </c>
      <c r="D38" t="s">
        <v>159</v>
      </c>
      <c r="E38">
        <v>13758.271488</v>
      </c>
      <c r="F38">
        <v>13599</v>
      </c>
      <c r="G38">
        <v>180.06024840607401</v>
      </c>
      <c r="H38">
        <f>(Table2[[#This Row],[1Y Return vs Nifty]]-AVERAGE(Table2[1Y Return vs Nifty]))/_xlfn.STDEV.P(Table2[1Y Return vs Nifty])</f>
        <v>2.5822223161636657</v>
      </c>
      <c r="I38">
        <v>-2.0075110860851799</v>
      </c>
      <c r="J38">
        <f>(Table2[[#This Row],[1M Return vs Nifty]]-AVERAGE(Table2[1M Return vs Nifty]))/_xlfn.STDEV.P(Table2[1M Return vs Nifty])</f>
        <v>-4.5856807999494251E-2</v>
      </c>
      <c r="K38">
        <v>26.623703399179099</v>
      </c>
      <c r="L38">
        <f>(Table2[[#This Row],[6M Return vs Nifty]]-AVERAGE(Table2[6M Return vs Nifty]))/_xlfn.STDEV.P(Table2[6M Return vs Nifty])</f>
        <v>0.49173955278964071</v>
      </c>
      <c r="M38">
        <v>6.9376212542789704</v>
      </c>
      <c r="N38">
        <f>(Table2[[#This Row],[1W Return vs Nifty]]-AVERAGE(Table2[1W Return vs Nifty]))/_xlfn.STDEV.P(Table2[1W Return vs Nifty])</f>
        <v>1.6844917064061389</v>
      </c>
      <c r="O38">
        <v>13227.32</v>
      </c>
      <c r="P38">
        <v>13205.9860349262</v>
      </c>
      <c r="Q38">
        <v>10783.823760364399</v>
      </c>
      <c r="R38">
        <v>59.952913158121497</v>
      </c>
      <c r="S38" s="1">
        <f>(Table2[[#This Row],[Close Price]]-Table2[[#This Row],[20D EMA]])/Table2[[#This Row],[20D EMA]]</f>
        <v>2.8099418476305125E-2</v>
      </c>
      <c r="T38" s="1">
        <f>(Table2[[#This Row],[Close Price]]-Table2[[#This Row],[50D EMA]])/Table2[[#This Row],[50D EMA]]</f>
        <v>2.9760289313829829E-2</v>
      </c>
      <c r="U38" s="1">
        <f>(Table2[[#This Row],[Close Price]]-Table2[[#This Row],[200D EMA]])/Table2[[#This Row],[200D EMA]]</f>
        <v>0.26105547551534469</v>
      </c>
      <c r="V38">
        <v>1.09904393173749</v>
      </c>
      <c r="W38">
        <v>13173</v>
      </c>
      <c r="X38">
        <v>13684.8</v>
      </c>
      <c r="Y38">
        <v>11396.35</v>
      </c>
      <c r="Z38">
        <v>13684.8</v>
      </c>
      <c r="AA38">
        <v>11396.35</v>
      </c>
      <c r="AB38">
        <v>13684.8</v>
      </c>
      <c r="AC38" s="1">
        <f>(Table2[[#This Row],[Close Price]]/Table2[[#This Row],[Day Low]])-1</f>
        <v>3.2338874971532761E-2</v>
      </c>
      <c r="AD38" s="1">
        <f>(Table2[[#This Row],[Day High]]/Table2[[#This Row],[Close Price]])-1</f>
        <v>6.3092874476062821E-3</v>
      </c>
      <c r="AE38" s="1">
        <f>(Table2[[#This Row],[Close Price]]/Table2[[#This Row],[Current Week Low]])-1</f>
        <v>0.19327679476323545</v>
      </c>
      <c r="AF38" s="1">
        <f>(Table2[[#This Row],[Current Week High]]/Table2[[#This Row],[Close Price]])-1</f>
        <v>6.3092874476062821E-3</v>
      </c>
      <c r="AG38" s="1">
        <f>(Table2[[#This Row],[Close Price]]/Table2[[#This Row],[Current Month Low]])-1</f>
        <v>0.19327679476323545</v>
      </c>
      <c r="AH38" s="1">
        <f>(Table2[[#This Row],[Current Month High]]/Table2[[#This Row],[Close Price]])-1</f>
        <v>6.3092874476062821E-3</v>
      </c>
      <c r="AI38">
        <v>8.8315317302742802</v>
      </c>
      <c r="AJ38">
        <v>218.79505362480199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0.12</v>
      </c>
      <c r="AM38" t="s">
        <v>3189</v>
      </c>
      <c r="AN38">
        <v>-2.1</v>
      </c>
      <c r="AO38" t="s">
        <v>3188</v>
      </c>
      <c r="AP38">
        <v>0.233669482949214</v>
      </c>
      <c r="AQ38">
        <f>(Table2[[#This Row],[Sharpe Ratio]]-AVERAGE(Table2[Sharpe Ratio]))/_xlfn.STDEV.P(Table2[Sharpe Ratio])</f>
        <v>1.991064670282275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6.703661437642225</v>
      </c>
      <c r="AS38">
        <f>_xlfn.RANK.AVG(Table2[[#This Row],[1Y Return vs Nifty Z-Score]],Table2[1Y Return vs Nifty Z-Score])</f>
        <v>18</v>
      </c>
      <c r="AT38">
        <f>_xlfn.RANK.AVG(Table2[[#This Row],[6M Return vs Nifty Z-Score]],Table2[6M Return vs Nifty Z-Score])</f>
        <v>170</v>
      </c>
      <c r="AU38">
        <f>_xlfn.RANK.AVG(Table2[[#This Row],[Sharpe Ratio Z-Score]],Table2[Sharpe Ratio Z-Score])</f>
        <v>18</v>
      </c>
      <c r="AV38">
        <f>(Table2[[#This Row],[Rank 1Y]]+Table2[[#This Row],[Rank 6M]]+Table2[[#This Row],[Rank Sharpe]])/3</f>
        <v>68.666666666666671</v>
      </c>
    </row>
    <row r="39" spans="1:48" x14ac:dyDescent="0.3">
      <c r="A39" t="s">
        <v>333</v>
      </c>
      <c r="B39" t="s">
        <v>334</v>
      </c>
      <c r="C39" t="s">
        <v>3156</v>
      </c>
      <c r="D39" t="s">
        <v>135</v>
      </c>
      <c r="E39">
        <v>79878.921524399993</v>
      </c>
      <c r="F39">
        <v>1854.5</v>
      </c>
      <c r="G39">
        <v>130.20734927324901</v>
      </c>
      <c r="H39">
        <f>(Table2[[#This Row],[1Y Return vs Nifty]]-AVERAGE(Table2[1Y Return vs Nifty]))/_xlfn.STDEV.P(Table2[1Y Return vs Nifty])</f>
        <v>1.7433893999154906</v>
      </c>
      <c r="I39">
        <v>2.3407021527148499</v>
      </c>
      <c r="J39">
        <f>(Table2[[#This Row],[1M Return vs Nifty]]-AVERAGE(Table2[1M Return vs Nifty]))/_xlfn.STDEV.P(Table2[1M Return vs Nifty])</f>
        <v>0.41944364498509201</v>
      </c>
      <c r="K39">
        <v>46.040618661137003</v>
      </c>
      <c r="L39">
        <f>(Table2[[#This Row],[6M Return vs Nifty]]-AVERAGE(Table2[6M Return vs Nifty]))/_xlfn.STDEV.P(Table2[6M Return vs Nifty])</f>
        <v>1.1044533229857882</v>
      </c>
      <c r="M39">
        <v>7.0161397578031997</v>
      </c>
      <c r="N39">
        <f>(Table2[[#This Row],[1W Return vs Nifty]]-AVERAGE(Table2[1W Return vs Nifty]))/_xlfn.STDEV.P(Table2[1W Return vs Nifty])</f>
        <v>1.7028453170821789</v>
      </c>
      <c r="O39">
        <v>1827.1</v>
      </c>
      <c r="P39">
        <v>1805.3302515944099</v>
      </c>
      <c r="Q39">
        <v>1526.6814946224099</v>
      </c>
      <c r="R39">
        <v>56.9672214808039</v>
      </c>
      <c r="S39" s="1">
        <f>(Table2[[#This Row],[Close Price]]-Table2[[#This Row],[20D EMA]])/Table2[[#This Row],[20D EMA]]</f>
        <v>1.4996442449783862E-2</v>
      </c>
      <c r="T39" s="1">
        <f>(Table2[[#This Row],[Close Price]]-Table2[[#This Row],[50D EMA]])/Table2[[#This Row],[50D EMA]]</f>
        <v>2.7235874634109161E-2</v>
      </c>
      <c r="U39" s="1">
        <f>(Table2[[#This Row],[Close Price]]-Table2[[#This Row],[200D EMA]])/Table2[[#This Row],[200D EMA]]</f>
        <v>0.21472619307452115</v>
      </c>
      <c r="V39">
        <v>0.48979426025221101</v>
      </c>
      <c r="W39">
        <v>1833.45</v>
      </c>
      <c r="X39">
        <v>1878.9</v>
      </c>
      <c r="Y39">
        <v>1700.55</v>
      </c>
      <c r="Z39">
        <v>1878.9</v>
      </c>
      <c r="AA39">
        <v>1687.1</v>
      </c>
      <c r="AB39">
        <v>1878.9</v>
      </c>
      <c r="AC39" s="1">
        <f>(Table2[[#This Row],[Close Price]]/Table2[[#This Row],[Day Low]])-1</f>
        <v>1.1481087567154713E-2</v>
      </c>
      <c r="AD39" s="1">
        <f>(Table2[[#This Row],[Day High]]/Table2[[#This Row],[Close Price]])-1</f>
        <v>1.315718522512821E-2</v>
      </c>
      <c r="AE39" s="1">
        <f>(Table2[[#This Row],[Close Price]]/Table2[[#This Row],[Current Week Low]])-1</f>
        <v>9.052953456234758E-2</v>
      </c>
      <c r="AF39" s="1">
        <f>(Table2[[#This Row],[Current Week High]]/Table2[[#This Row],[Close Price]])-1</f>
        <v>1.315718522512821E-2</v>
      </c>
      <c r="AG39" s="1">
        <f>(Table2[[#This Row],[Close Price]]/Table2[[#This Row],[Current Month Low]])-1</f>
        <v>9.9223519649102032E-2</v>
      </c>
      <c r="AH39" s="1">
        <f>(Table2[[#This Row],[Current Month High]]/Table2[[#This Row],[Close Price]])-1</f>
        <v>1.315718522512821E-2</v>
      </c>
      <c r="AI39">
        <v>11.8792127258021</v>
      </c>
      <c r="AJ39">
        <v>160.82981715893101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0.01</v>
      </c>
      <c r="AM39" t="s">
        <v>3189</v>
      </c>
      <c r="AN39">
        <v>-0.78</v>
      </c>
      <c r="AO39" t="s">
        <v>3188</v>
      </c>
      <c r="AP39">
        <v>0.170215408822252</v>
      </c>
      <c r="AQ39">
        <f>(Table2[[#This Row],[Sharpe Ratio]]-AVERAGE(Table2[Sharpe Ratio]))/_xlfn.STDEV.P(Table2[Sharpe Ratio])</f>
        <v>1.2551706126516557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6.225302297620205</v>
      </c>
      <c r="AS39">
        <f>_xlfn.RANK.AVG(Table2[[#This Row],[1Y Return vs Nifty Z-Score]],Table2[1Y Return vs Nifty Z-Score])</f>
        <v>48</v>
      </c>
      <c r="AT39">
        <f>_xlfn.RANK.AVG(Table2[[#This Row],[6M Return vs Nifty Z-Score]],Table2[6M Return vs Nifty Z-Score])</f>
        <v>82</v>
      </c>
      <c r="AU39">
        <f>_xlfn.RANK.AVG(Table2[[#This Row],[Sharpe Ratio Z-Score]],Table2[Sharpe Ratio Z-Score])</f>
        <v>86</v>
      </c>
      <c r="AV39">
        <f>(Table2[[#This Row],[Rank 1Y]]+Table2[[#This Row],[Rank 6M]]+Table2[[#This Row],[Rank Sharpe]])/3</f>
        <v>72</v>
      </c>
    </row>
    <row r="40" spans="1:48" x14ac:dyDescent="0.3">
      <c r="A40" t="s">
        <v>601</v>
      </c>
      <c r="B40" t="s">
        <v>602</v>
      </c>
      <c r="C40" t="s">
        <v>3143</v>
      </c>
      <c r="D40" t="s">
        <v>395</v>
      </c>
      <c r="E40">
        <v>32631.505992990002</v>
      </c>
      <c r="F40">
        <v>6410.55</v>
      </c>
      <c r="G40">
        <v>171.249673925107</v>
      </c>
      <c r="H40">
        <f>(Table2[[#This Row],[1Y Return vs Nifty]]-AVERAGE(Table2[1Y Return vs Nifty]))/_xlfn.STDEV.P(Table2[1Y Return vs Nifty])</f>
        <v>2.4339741698321911</v>
      </c>
      <c r="I40">
        <v>18.008341517248802</v>
      </c>
      <c r="J40">
        <f>(Table2[[#This Row],[1M Return vs Nifty]]-AVERAGE(Table2[1M Return vs Nifty]))/_xlfn.STDEV.P(Table2[1M Return vs Nifty])</f>
        <v>2.0960310828929525</v>
      </c>
      <c r="K40">
        <v>58.177717994074698</v>
      </c>
      <c r="L40">
        <f>(Table2[[#This Row],[6M Return vs Nifty]]-AVERAGE(Table2[6M Return vs Nifty]))/_xlfn.STDEV.P(Table2[6M Return vs Nifty])</f>
        <v>1.4874476241505725</v>
      </c>
      <c r="M40">
        <v>7.1549133982897404</v>
      </c>
      <c r="N40">
        <f>(Table2[[#This Row],[1W Return vs Nifty]]-AVERAGE(Table2[1W Return vs Nifty]))/_xlfn.STDEV.P(Table2[1W Return vs Nifty])</f>
        <v>1.7352834973233593</v>
      </c>
      <c r="O40">
        <v>5802.52</v>
      </c>
      <c r="P40">
        <v>5305.0477691383703</v>
      </c>
      <c r="Q40">
        <v>4128.8740039057602</v>
      </c>
      <c r="R40">
        <v>86.1173978843931</v>
      </c>
      <c r="S40" s="1">
        <f>(Table2[[#This Row],[Close Price]]-Table2[[#This Row],[20D EMA]])/Table2[[#This Row],[20D EMA]]</f>
        <v>0.10478723037576772</v>
      </c>
      <c r="T40" s="1">
        <f>(Table2[[#This Row],[Close Price]]-Table2[[#This Row],[50D EMA]])/Table2[[#This Row],[50D EMA]]</f>
        <v>0.20838685700302037</v>
      </c>
      <c r="U40" s="1">
        <f>(Table2[[#This Row],[Close Price]]-Table2[[#This Row],[200D EMA]])/Table2[[#This Row],[200D EMA]]</f>
        <v>0.55261458546224951</v>
      </c>
      <c r="V40">
        <v>0.66138317194159202</v>
      </c>
      <c r="W40">
        <v>6204.9</v>
      </c>
      <c r="X40">
        <v>6441.95</v>
      </c>
      <c r="Y40">
        <v>5677.45</v>
      </c>
      <c r="Z40">
        <v>6441.95</v>
      </c>
      <c r="AA40">
        <v>5677.45</v>
      </c>
      <c r="AB40">
        <v>6441.95</v>
      </c>
      <c r="AC40" s="1">
        <f>(Table2[[#This Row],[Close Price]]/Table2[[#This Row],[Day Low]])-1</f>
        <v>3.3143161050137815E-2</v>
      </c>
      <c r="AD40" s="1">
        <f>(Table2[[#This Row],[Day High]]/Table2[[#This Row],[Close Price]])-1</f>
        <v>4.8981756635546603E-3</v>
      </c>
      <c r="AE40" s="1">
        <f>(Table2[[#This Row],[Close Price]]/Table2[[#This Row],[Current Week Low]])-1</f>
        <v>0.12912487120097937</v>
      </c>
      <c r="AF40" s="1">
        <f>(Table2[[#This Row],[Current Week High]]/Table2[[#This Row],[Close Price]])-1</f>
        <v>4.8981756635546603E-3</v>
      </c>
      <c r="AG40" s="1">
        <f>(Table2[[#This Row],[Close Price]]/Table2[[#This Row],[Current Month Low]])-1</f>
        <v>0.12912487120097937</v>
      </c>
      <c r="AH40" s="1">
        <f>(Table2[[#This Row],[Current Month High]]/Table2[[#This Row],[Close Price]])-1</f>
        <v>4.8981756635546603E-3</v>
      </c>
      <c r="AI40">
        <v>0.48981756635546603</v>
      </c>
      <c r="AJ40">
        <v>208.07362375952101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0.55000000000000004</v>
      </c>
      <c r="AM40" t="s">
        <v>3189</v>
      </c>
      <c r="AN40">
        <v>9.0399999999999991</v>
      </c>
      <c r="AO40" t="s">
        <v>3189</v>
      </c>
      <c r="AP40">
        <v>0.134300892019077</v>
      </c>
      <c r="AQ40">
        <f>(Table2[[#This Row],[Sharpe Ratio]]-AVERAGE(Table2[Sharpe Ratio]))/_xlfn.STDEV.P(Table2[Sharpe Ratio])</f>
        <v>0.83866024886870116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8.5913966230677765</v>
      </c>
      <c r="AS40">
        <f>_xlfn.RANK.AVG(Table2[[#This Row],[1Y Return vs Nifty Z-Score]],Table2[1Y Return vs Nifty Z-Score])</f>
        <v>21</v>
      </c>
      <c r="AT40">
        <f>_xlfn.RANK.AVG(Table2[[#This Row],[6M Return vs Nifty Z-Score]],Table2[6M Return vs Nifty Z-Score])</f>
        <v>59</v>
      </c>
      <c r="AU40">
        <f>_xlfn.RANK.AVG(Table2[[#This Row],[Sharpe Ratio Z-Score]],Table2[Sharpe Ratio Z-Score])</f>
        <v>137</v>
      </c>
      <c r="AV40">
        <f>(Table2[[#This Row],[Rank 1Y]]+Table2[[#This Row],[Rank 6M]]+Table2[[#This Row],[Rank Sharpe]])/3</f>
        <v>72.333333333333329</v>
      </c>
    </row>
    <row r="41" spans="1:48" x14ac:dyDescent="0.3">
      <c r="A41" t="s">
        <v>1293</v>
      </c>
      <c r="B41" t="s">
        <v>1294</v>
      </c>
      <c r="C41" t="s">
        <v>3155</v>
      </c>
      <c r="D41" t="s">
        <v>377</v>
      </c>
      <c r="E41">
        <v>8960.2941710100004</v>
      </c>
      <c r="F41">
        <v>394.85</v>
      </c>
      <c r="G41">
        <v>152.64224406808901</v>
      </c>
      <c r="H41">
        <f>(Table2[[#This Row],[1Y Return vs Nifty]]-AVERAGE(Table2[1Y Return vs Nifty]))/_xlfn.STDEV.P(Table2[1Y Return vs Nifty])</f>
        <v>2.1208825558568556</v>
      </c>
      <c r="I41">
        <v>-7.4773498856706304</v>
      </c>
      <c r="J41">
        <f>(Table2[[#This Row],[1M Return vs Nifty]]-AVERAGE(Table2[1M Return vs Nifty]))/_xlfn.STDEV.P(Table2[1M Return vs Nifty])</f>
        <v>-0.63118193614388762</v>
      </c>
      <c r="K41">
        <v>37.260977763973301</v>
      </c>
      <c r="L41">
        <f>(Table2[[#This Row],[6M Return vs Nifty]]-AVERAGE(Table2[6M Return vs Nifty]))/_xlfn.STDEV.P(Table2[6M Return vs Nifty])</f>
        <v>0.8274058722195522</v>
      </c>
      <c r="M41">
        <v>1.8670677498322901</v>
      </c>
      <c r="N41">
        <f>(Table2[[#This Row],[1W Return vs Nifty]]-AVERAGE(Table2[1W Return vs Nifty]))/_xlfn.STDEV.P(Table2[1W Return vs Nifty])</f>
        <v>0.49925560592534612</v>
      </c>
      <c r="O41">
        <v>392.18</v>
      </c>
      <c r="P41">
        <v>382.17928881113301</v>
      </c>
      <c r="Q41">
        <v>300.51686926287601</v>
      </c>
      <c r="R41">
        <v>53.715708437839297</v>
      </c>
      <c r="S41" s="1">
        <f>(Table2[[#This Row],[Close Price]]-Table2[[#This Row],[20D EMA]])/Table2[[#This Row],[20D EMA]]</f>
        <v>6.8080983221990308E-3</v>
      </c>
      <c r="T41" s="1">
        <f>(Table2[[#This Row],[Close Price]]-Table2[[#This Row],[50D EMA]])/Table2[[#This Row],[50D EMA]]</f>
        <v>3.3153840513656621E-2</v>
      </c>
      <c r="U41" s="1">
        <f>(Table2[[#This Row],[Close Price]]-Table2[[#This Row],[200D EMA]])/Table2[[#This Row],[200D EMA]]</f>
        <v>0.31390294650849188</v>
      </c>
      <c r="V41">
        <v>0.57953662314187604</v>
      </c>
      <c r="W41">
        <v>382.1</v>
      </c>
      <c r="X41">
        <v>397.8</v>
      </c>
      <c r="Y41">
        <v>356.9</v>
      </c>
      <c r="Z41">
        <v>397.8</v>
      </c>
      <c r="AA41">
        <v>356.9</v>
      </c>
      <c r="AB41">
        <v>397.8</v>
      </c>
      <c r="AC41" s="1">
        <f>(Table2[[#This Row],[Close Price]]/Table2[[#This Row],[Day Low]])-1</f>
        <v>3.3368228212509843E-2</v>
      </c>
      <c r="AD41" s="1">
        <f>(Table2[[#This Row],[Day High]]/Table2[[#This Row],[Close Price]])-1</f>
        <v>7.4711915917435867E-3</v>
      </c>
      <c r="AE41" s="1">
        <f>(Table2[[#This Row],[Close Price]]/Table2[[#This Row],[Current Week Low]])-1</f>
        <v>0.10633230596805832</v>
      </c>
      <c r="AF41" s="1">
        <f>(Table2[[#This Row],[Current Week High]]/Table2[[#This Row],[Close Price]])-1</f>
        <v>7.4711915917435867E-3</v>
      </c>
      <c r="AG41" s="1">
        <f>(Table2[[#This Row],[Close Price]]/Table2[[#This Row],[Current Month Low]])-1</f>
        <v>0.10633230596805832</v>
      </c>
      <c r="AH41" s="1">
        <f>(Table2[[#This Row],[Current Month High]]/Table2[[#This Row],[Close Price]])-1</f>
        <v>7.4711915917435867E-3</v>
      </c>
      <c r="AI41">
        <v>13.1568950234266</v>
      </c>
      <c r="AJ41">
        <v>180.433238636363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0.1</v>
      </c>
      <c r="AM41" t="s">
        <v>3189</v>
      </c>
      <c r="AN41">
        <v>-2.76</v>
      </c>
      <c r="AO41" t="s">
        <v>3188</v>
      </c>
      <c r="AP41">
        <v>0.171099184929314</v>
      </c>
      <c r="AQ41">
        <f>(Table2[[#This Row],[Sharpe Ratio]]-AVERAGE(Table2[Sharpe Ratio]))/_xlfn.STDEV.P(Table2[Sharpe Ratio])</f>
        <v>1.2654200031661491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4.0817821010240154</v>
      </c>
      <c r="AS41">
        <f>_xlfn.RANK.AVG(Table2[[#This Row],[1Y Return vs Nifty Z-Score]],Table2[1Y Return vs Nifty Z-Score])</f>
        <v>31</v>
      </c>
      <c r="AT41">
        <f>_xlfn.RANK.AVG(Table2[[#This Row],[6M Return vs Nifty Z-Score]],Table2[6M Return vs Nifty Z-Score])</f>
        <v>107</v>
      </c>
      <c r="AU41">
        <f>_xlfn.RANK.AVG(Table2[[#This Row],[Sharpe Ratio Z-Score]],Table2[Sharpe Ratio Z-Score])</f>
        <v>80</v>
      </c>
      <c r="AV41">
        <f>(Table2[[#This Row],[Rank 1Y]]+Table2[[#This Row],[Rank 6M]]+Table2[[#This Row],[Rank Sharpe]])/3</f>
        <v>72.666666666666671</v>
      </c>
    </row>
    <row r="42" spans="1:48" x14ac:dyDescent="0.3">
      <c r="A42" t="s">
        <v>1435</v>
      </c>
      <c r="B42" t="s">
        <v>1436</v>
      </c>
      <c r="C42" t="s">
        <v>3146</v>
      </c>
      <c r="D42" t="s">
        <v>48</v>
      </c>
      <c r="E42">
        <v>7608.5972003500001</v>
      </c>
      <c r="F42">
        <v>557.35</v>
      </c>
      <c r="G42">
        <v>69.757636739596407</v>
      </c>
      <c r="H42">
        <f>(Table2[[#This Row],[1Y Return vs Nifty]]-AVERAGE(Table2[1Y Return vs Nifty]))/_xlfn.STDEV.P(Table2[1Y Return vs Nifty])</f>
        <v>0.72625279335893889</v>
      </c>
      <c r="I42">
        <v>-5.1337910781327203</v>
      </c>
      <c r="J42">
        <f>(Table2[[#This Row],[1M Return vs Nifty]]-AVERAGE(Table2[1M Return vs Nifty]))/_xlfn.STDEV.P(Table2[1M Return vs Nifty])</f>
        <v>-0.38039870292684819</v>
      </c>
      <c r="K42">
        <v>61.988994172434403</v>
      </c>
      <c r="L42">
        <f>(Table2[[#This Row],[6M Return vs Nifty]]-AVERAGE(Table2[6M Return vs Nifty]))/_xlfn.STDEV.P(Table2[6M Return vs Nifty])</f>
        <v>1.6077149974689677</v>
      </c>
      <c r="M42">
        <v>0.326282451048589</v>
      </c>
      <c r="N42">
        <f>(Table2[[#This Row],[1W Return vs Nifty]]-AVERAGE(Table2[1W Return vs Nifty]))/_xlfn.STDEV.P(Table2[1W Return vs Nifty])</f>
        <v>0.13909879905859587</v>
      </c>
      <c r="O42">
        <v>560.25</v>
      </c>
      <c r="P42">
        <v>552.41151745502304</v>
      </c>
      <c r="Q42">
        <v>447.30420397712697</v>
      </c>
      <c r="R42">
        <v>49.805374956679898</v>
      </c>
      <c r="S42" s="1">
        <f>(Table2[[#This Row],[Close Price]]-Table2[[#This Row],[20D EMA]])/Table2[[#This Row],[20D EMA]]</f>
        <v>-5.1762605979473048E-3</v>
      </c>
      <c r="T42" s="1">
        <f>(Table2[[#This Row],[Close Price]]-Table2[[#This Row],[50D EMA]])/Table2[[#This Row],[50D EMA]]</f>
        <v>8.9398616591643849E-3</v>
      </c>
      <c r="U42" s="1">
        <f>(Table2[[#This Row],[Close Price]]-Table2[[#This Row],[200D EMA]])/Table2[[#This Row],[200D EMA]]</f>
        <v>0.24602003523423238</v>
      </c>
      <c r="V42">
        <v>0.90613850684227604</v>
      </c>
      <c r="W42">
        <v>550.25</v>
      </c>
      <c r="X42">
        <v>562.1</v>
      </c>
      <c r="Y42">
        <v>509.3</v>
      </c>
      <c r="Z42">
        <v>569</v>
      </c>
      <c r="AA42">
        <v>509.3</v>
      </c>
      <c r="AB42">
        <v>577.79999999999995</v>
      </c>
      <c r="AC42" s="1">
        <f>(Table2[[#This Row],[Close Price]]/Table2[[#This Row],[Day Low]])-1</f>
        <v>1.2903225806451646E-2</v>
      </c>
      <c r="AD42" s="1">
        <f>(Table2[[#This Row],[Day High]]/Table2[[#This Row],[Close Price]])-1</f>
        <v>8.5224724141024222E-3</v>
      </c>
      <c r="AE42" s="1">
        <f>(Table2[[#This Row],[Close Price]]/Table2[[#This Row],[Current Week Low]])-1</f>
        <v>9.4345179658354539E-2</v>
      </c>
      <c r="AF42" s="1">
        <f>(Table2[[#This Row],[Current Week High]]/Table2[[#This Row],[Close Price]])-1</f>
        <v>2.0902484973535529E-2</v>
      </c>
      <c r="AG42" s="1">
        <f>(Table2[[#This Row],[Close Price]]/Table2[[#This Row],[Current Month Low]])-1</f>
        <v>9.4345179658354539E-2</v>
      </c>
      <c r="AH42" s="1">
        <f>(Table2[[#This Row],[Current Month High]]/Table2[[#This Row],[Close Price]])-1</f>
        <v>3.6691486498609427E-2</v>
      </c>
      <c r="AI42">
        <v>11.0612720911456</v>
      </c>
      <c r="AJ42">
        <v>131.02590673575099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0.11</v>
      </c>
      <c r="AM42" t="s">
        <v>3189</v>
      </c>
      <c r="AN42">
        <v>-3.38</v>
      </c>
      <c r="AO42" t="s">
        <v>3188</v>
      </c>
      <c r="AP42">
        <v>0.204311173219199</v>
      </c>
      <c r="AQ42">
        <f>(Table2[[#This Row],[Sharpe Ratio]]-AVERAGE(Table2[Sharpe Ratio]))/_xlfn.STDEV.P(Table2[Sharpe Ratio])</f>
        <v>1.6505884129316488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3.7432562998913035</v>
      </c>
      <c r="AS42">
        <f>_xlfn.RANK.AVG(Table2[[#This Row],[1Y Return vs Nifty Z-Score]],Table2[1Y Return vs Nifty Z-Score])</f>
        <v>134</v>
      </c>
      <c r="AT42">
        <f>_xlfn.RANK.AVG(Table2[[#This Row],[6M Return vs Nifty Z-Score]],Table2[6M Return vs Nifty Z-Score])</f>
        <v>52</v>
      </c>
      <c r="AU42">
        <f>_xlfn.RANK.AVG(Table2[[#This Row],[Sharpe Ratio Z-Score]],Table2[Sharpe Ratio Z-Score])</f>
        <v>34</v>
      </c>
      <c r="AV42">
        <f>(Table2[[#This Row],[Rank 1Y]]+Table2[[#This Row],[Rank 6M]]+Table2[[#This Row],[Rank Sharpe]])/3</f>
        <v>73.333333333333329</v>
      </c>
    </row>
    <row r="43" spans="1:48" x14ac:dyDescent="0.3">
      <c r="A43" t="s">
        <v>305</v>
      </c>
      <c r="B43" t="s">
        <v>306</v>
      </c>
      <c r="C43" t="s">
        <v>3152</v>
      </c>
      <c r="D43" t="s">
        <v>307</v>
      </c>
      <c r="E43">
        <v>90614.445187175006</v>
      </c>
      <c r="F43">
        <v>15143.65</v>
      </c>
      <c r="G43">
        <v>158.18431220404699</v>
      </c>
      <c r="H43">
        <f>(Table2[[#This Row],[1Y Return vs Nifty]]-AVERAGE(Table2[1Y Return vs Nifty]))/_xlfn.STDEV.P(Table2[1Y Return vs Nifty])</f>
        <v>2.2141342875995886</v>
      </c>
      <c r="I43">
        <v>18.462146746100998</v>
      </c>
      <c r="J43">
        <f>(Table2[[#This Row],[1M Return vs Nifty]]-AVERAGE(Table2[1M Return vs Nifty]))/_xlfn.STDEV.P(Table2[1M Return vs Nifty])</f>
        <v>2.144592587804329</v>
      </c>
      <c r="K43">
        <v>83.311208471464994</v>
      </c>
      <c r="L43">
        <f>(Table2[[#This Row],[6M Return vs Nifty]]-AVERAGE(Table2[6M Return vs Nifty]))/_xlfn.STDEV.P(Table2[6M Return vs Nifty])</f>
        <v>2.2805517553079104</v>
      </c>
      <c r="M43">
        <v>9.5653202689747392</v>
      </c>
      <c r="N43">
        <f>(Table2[[#This Row],[1W Return vs Nifty]]-AVERAGE(Table2[1W Return vs Nifty]))/_xlfn.STDEV.P(Table2[1W Return vs Nifty])</f>
        <v>2.2987133551243679</v>
      </c>
      <c r="O43">
        <v>14037.96</v>
      </c>
      <c r="P43">
        <v>13224.9738106648</v>
      </c>
      <c r="Q43">
        <v>10208.4795944783</v>
      </c>
      <c r="R43">
        <v>74.551684881331894</v>
      </c>
      <c r="S43" s="1">
        <f>(Table2[[#This Row],[Close Price]]-Table2[[#This Row],[20D EMA]])/Table2[[#This Row],[20D EMA]]</f>
        <v>7.8764293387358325E-2</v>
      </c>
      <c r="T43" s="1">
        <f>(Table2[[#This Row],[Close Price]]-Table2[[#This Row],[50D EMA]])/Table2[[#This Row],[50D EMA]]</f>
        <v>0.14507977231591587</v>
      </c>
      <c r="U43" s="1">
        <f>(Table2[[#This Row],[Close Price]]-Table2[[#This Row],[200D EMA]])/Table2[[#This Row],[200D EMA]]</f>
        <v>0.48343833769243177</v>
      </c>
      <c r="V43">
        <v>0.81032435760361499</v>
      </c>
      <c r="W43">
        <v>14837.35</v>
      </c>
      <c r="X43">
        <v>15188.9</v>
      </c>
      <c r="Y43">
        <v>13350</v>
      </c>
      <c r="Z43">
        <v>15188.9</v>
      </c>
      <c r="AA43">
        <v>13350</v>
      </c>
      <c r="AB43">
        <v>15188.9</v>
      </c>
      <c r="AC43" s="1">
        <f>(Table2[[#This Row],[Close Price]]/Table2[[#This Row],[Day Low]])-1</f>
        <v>2.0643848126518538E-2</v>
      </c>
      <c r="AD43" s="1">
        <f>(Table2[[#This Row],[Day High]]/Table2[[#This Row],[Close Price]])-1</f>
        <v>2.9880510973245844E-3</v>
      </c>
      <c r="AE43" s="1">
        <f>(Table2[[#This Row],[Close Price]]/Table2[[#This Row],[Current Week Low]])-1</f>
        <v>0.1343558052434457</v>
      </c>
      <c r="AF43" s="1">
        <f>(Table2[[#This Row],[Current Week High]]/Table2[[#This Row],[Close Price]])-1</f>
        <v>2.9880510973245844E-3</v>
      </c>
      <c r="AG43" s="1">
        <f>(Table2[[#This Row],[Close Price]]/Table2[[#This Row],[Current Month Low]])-1</f>
        <v>0.1343558052434457</v>
      </c>
      <c r="AH43" s="1">
        <f>(Table2[[#This Row],[Current Month High]]/Table2[[#This Row],[Close Price]])-1</f>
        <v>2.9880510973245844E-3</v>
      </c>
      <c r="AI43">
        <v>0.298805109732458</v>
      </c>
      <c r="AJ43">
        <v>198.338258471237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0.28000000000000003</v>
      </c>
      <c r="AM43" t="s">
        <v>3189</v>
      </c>
      <c r="AN43">
        <v>5.6</v>
      </c>
      <c r="AO43" t="s">
        <v>3189</v>
      </c>
      <c r="AP43">
        <v>0.122482728201258</v>
      </c>
      <c r="AQ43">
        <f>(Table2[[#This Row],[Sharpe Ratio]]-AVERAGE(Table2[Sharpe Ratio]))/_xlfn.STDEV.P(Table2[Sharpe Ratio])</f>
        <v>0.70160180706972408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9.6395937929059201</v>
      </c>
      <c r="AS43">
        <f>_xlfn.RANK.AVG(Table2[[#This Row],[1Y Return vs Nifty Z-Score]],Table2[1Y Return vs Nifty Z-Score])</f>
        <v>27</v>
      </c>
      <c r="AT43">
        <f>_xlfn.RANK.AVG(Table2[[#This Row],[6M Return vs Nifty Z-Score]],Table2[6M Return vs Nifty Z-Score])</f>
        <v>26</v>
      </c>
      <c r="AU43">
        <f>_xlfn.RANK.AVG(Table2[[#This Row],[Sharpe Ratio Z-Score]],Table2[Sharpe Ratio Z-Score])</f>
        <v>169</v>
      </c>
      <c r="AV43">
        <f>(Table2[[#This Row],[Rank 1Y]]+Table2[[#This Row],[Rank 6M]]+Table2[[#This Row],[Rank Sharpe]])/3</f>
        <v>74</v>
      </c>
    </row>
    <row r="44" spans="1:48" x14ac:dyDescent="0.3">
      <c r="A44" t="s">
        <v>520</v>
      </c>
      <c r="B44" t="s">
        <v>521</v>
      </c>
      <c r="C44" t="s">
        <v>3152</v>
      </c>
      <c r="D44" t="s">
        <v>307</v>
      </c>
      <c r="E44">
        <v>41519.79414084</v>
      </c>
      <c r="F44">
        <v>2019.3</v>
      </c>
      <c r="G44">
        <v>102.870864953652</v>
      </c>
      <c r="H44">
        <f>(Table2[[#This Row],[1Y Return vs Nifty]]-AVERAGE(Table2[1Y Return vs Nifty]))/_xlfn.STDEV.P(Table2[1Y Return vs Nifty])</f>
        <v>1.2834213085777169</v>
      </c>
      <c r="I44">
        <v>12.0793803039709</v>
      </c>
      <c r="J44">
        <f>(Table2[[#This Row],[1M Return vs Nifty]]-AVERAGE(Table2[1M Return vs Nifty]))/_xlfn.STDEV.P(Table2[1M Return vs Nifty])</f>
        <v>1.4615754601444286</v>
      </c>
      <c r="K44">
        <v>36.214898224450899</v>
      </c>
      <c r="L44">
        <f>(Table2[[#This Row],[6M Return vs Nifty]]-AVERAGE(Table2[6M Return vs Nifty]))/_xlfn.STDEV.P(Table2[6M Return vs Nifty])</f>
        <v>0.79439613148892341</v>
      </c>
      <c r="M44">
        <v>-5.0711417842620898</v>
      </c>
      <c r="N44">
        <f>(Table2[[#This Row],[1W Return vs Nifty]]-AVERAGE(Table2[1W Return vs Nifty]))/_xlfn.STDEV.P(Table2[1W Return vs Nifty])</f>
        <v>-1.1225429620805059</v>
      </c>
      <c r="O44">
        <v>1976.42</v>
      </c>
      <c r="P44">
        <v>1865.53059917886</v>
      </c>
      <c r="Q44">
        <v>1531.24246467185</v>
      </c>
      <c r="R44">
        <v>53.120690800991497</v>
      </c>
      <c r="S44" s="1">
        <f>(Table2[[#This Row],[Close Price]]-Table2[[#This Row],[20D EMA]])/Table2[[#This Row],[20D EMA]]</f>
        <v>2.1695793404235882E-2</v>
      </c>
      <c r="T44" s="1">
        <f>(Table2[[#This Row],[Close Price]]-Table2[[#This Row],[50D EMA]])/Table2[[#This Row],[50D EMA]]</f>
        <v>8.2426630197769857E-2</v>
      </c>
      <c r="U44" s="1">
        <f>(Table2[[#This Row],[Close Price]]-Table2[[#This Row],[200D EMA]])/Table2[[#This Row],[200D EMA]]</f>
        <v>0.31873302013782784</v>
      </c>
      <c r="V44">
        <v>1.1801177463663399</v>
      </c>
      <c r="W44">
        <v>2001.05</v>
      </c>
      <c r="X44">
        <v>2079.4499999999998</v>
      </c>
      <c r="Y44">
        <v>1890.25</v>
      </c>
      <c r="Z44">
        <v>2079.4499999999998</v>
      </c>
      <c r="AA44">
        <v>1890.25</v>
      </c>
      <c r="AB44">
        <v>2175.9</v>
      </c>
      <c r="AC44" s="1">
        <f>(Table2[[#This Row],[Close Price]]/Table2[[#This Row],[Day Low]])-1</f>
        <v>9.1202118887583339E-3</v>
      </c>
      <c r="AD44" s="1">
        <f>(Table2[[#This Row],[Day High]]/Table2[[#This Row],[Close Price]])-1</f>
        <v>2.9787550141137986E-2</v>
      </c>
      <c r="AE44" s="1">
        <f>(Table2[[#This Row],[Close Price]]/Table2[[#This Row],[Current Week Low]])-1</f>
        <v>6.8271392672926812E-2</v>
      </c>
      <c r="AF44" s="1">
        <f>(Table2[[#This Row],[Current Week High]]/Table2[[#This Row],[Close Price]])-1</f>
        <v>2.9787550141137986E-2</v>
      </c>
      <c r="AG44" s="1">
        <f>(Table2[[#This Row],[Close Price]]/Table2[[#This Row],[Current Month Low]])-1</f>
        <v>6.8271392672926812E-2</v>
      </c>
      <c r="AH44" s="1">
        <f>(Table2[[#This Row],[Current Month High]]/Table2[[#This Row],[Close Price]])-1</f>
        <v>7.7551626801366957E-2</v>
      </c>
      <c r="AI44">
        <v>8.9263606200168599</v>
      </c>
      <c r="AJ44">
        <v>148.07125307125301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0.13</v>
      </c>
      <c r="AM44" t="s">
        <v>3189</v>
      </c>
      <c r="AN44">
        <v>-0.33</v>
      </c>
      <c r="AO44" t="s">
        <v>3188</v>
      </c>
      <c r="AP44">
        <v>0.19476933112396599</v>
      </c>
      <c r="AQ44">
        <f>(Table2[[#This Row],[Sharpe Ratio]]-AVERAGE(Table2[Sharpe Ratio]))/_xlfn.STDEV.P(Table2[Sharpe Ratio])</f>
        <v>1.539929089738592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3.956779027869155</v>
      </c>
      <c r="AS44">
        <f>_xlfn.RANK.AVG(Table2[[#This Row],[1Y Return vs Nifty Z-Score]],Table2[1Y Return vs Nifty Z-Score])</f>
        <v>69</v>
      </c>
      <c r="AT44">
        <f>_xlfn.RANK.AVG(Table2[[#This Row],[6M Return vs Nifty Z-Score]],Table2[6M Return vs Nifty Z-Score])</f>
        <v>110</v>
      </c>
      <c r="AU44">
        <f>_xlfn.RANK.AVG(Table2[[#This Row],[Sharpe Ratio Z-Score]],Table2[Sharpe Ratio Z-Score])</f>
        <v>43</v>
      </c>
      <c r="AV44">
        <f>(Table2[[#This Row],[Rank 1Y]]+Table2[[#This Row],[Rank 6M]]+Table2[[#This Row],[Rank Sharpe]])/3</f>
        <v>74</v>
      </c>
    </row>
    <row r="45" spans="1:48" x14ac:dyDescent="0.3">
      <c r="A45" t="s">
        <v>1010</v>
      </c>
      <c r="B45" t="s">
        <v>1011</v>
      </c>
      <c r="C45" t="s">
        <v>3147</v>
      </c>
      <c r="D45" t="s">
        <v>51</v>
      </c>
      <c r="E45">
        <v>14340.423682229901</v>
      </c>
      <c r="F45">
        <v>1559.45</v>
      </c>
      <c r="G45">
        <v>182.12096639389401</v>
      </c>
      <c r="H45">
        <f>(Table2[[#This Row],[1Y Return vs Nifty]]-AVERAGE(Table2[1Y Return vs Nifty]))/_xlfn.STDEV.P(Table2[1Y Return vs Nifty])</f>
        <v>2.6168962891794081</v>
      </c>
      <c r="I45">
        <v>11.694684075103901</v>
      </c>
      <c r="J45">
        <f>(Table2[[#This Row],[1M Return vs Nifty]]-AVERAGE(Table2[1M Return vs Nifty]))/_xlfn.STDEV.P(Table2[1M Return vs Nifty])</f>
        <v>1.4204092799865586</v>
      </c>
      <c r="K45">
        <v>75.956272133010799</v>
      </c>
      <c r="L45">
        <f>(Table2[[#This Row],[6M Return vs Nifty]]-AVERAGE(Table2[6M Return vs Nifty]))/_xlfn.STDEV.P(Table2[6M Return vs Nifty])</f>
        <v>2.0484618114270661</v>
      </c>
      <c r="M45">
        <v>5.4408657843819102</v>
      </c>
      <c r="N45">
        <f>(Table2[[#This Row],[1W Return vs Nifty]]-AVERAGE(Table2[1W Return vs Nifty]))/_xlfn.STDEV.P(Table2[1W Return vs Nifty])</f>
        <v>1.3346268218411006</v>
      </c>
      <c r="O45">
        <v>1420.76</v>
      </c>
      <c r="P45">
        <v>1313.5838037457499</v>
      </c>
      <c r="Q45">
        <v>993.45324738364104</v>
      </c>
      <c r="R45">
        <v>77.634250068998199</v>
      </c>
      <c r="S45" s="1">
        <f>(Table2[[#This Row],[Close Price]]-Table2[[#This Row],[20D EMA]])/Table2[[#This Row],[20D EMA]]</f>
        <v>9.7616768490103922E-2</v>
      </c>
      <c r="T45" s="1">
        <f>(Table2[[#This Row],[Close Price]]-Table2[[#This Row],[50D EMA]])/Table2[[#This Row],[50D EMA]]</f>
        <v>0.18717206740304679</v>
      </c>
      <c r="U45" s="1">
        <f>(Table2[[#This Row],[Close Price]]-Table2[[#This Row],[200D EMA]])/Table2[[#This Row],[200D EMA]]</f>
        <v>0.56972661180278827</v>
      </c>
      <c r="V45">
        <v>0.97635789475349699</v>
      </c>
      <c r="W45">
        <v>1525</v>
      </c>
      <c r="X45">
        <v>1586.05</v>
      </c>
      <c r="Y45">
        <v>1386.1</v>
      </c>
      <c r="Z45">
        <v>1586.05</v>
      </c>
      <c r="AA45">
        <v>1373.4</v>
      </c>
      <c r="AB45">
        <v>1586.05</v>
      </c>
      <c r="AC45" s="1">
        <f>(Table2[[#This Row],[Close Price]]/Table2[[#This Row],[Day Low]])-1</f>
        <v>2.2590163934426366E-2</v>
      </c>
      <c r="AD45" s="1">
        <f>(Table2[[#This Row],[Day High]]/Table2[[#This Row],[Close Price]])-1</f>
        <v>1.7057295841482523E-2</v>
      </c>
      <c r="AE45" s="1">
        <f>(Table2[[#This Row],[Close Price]]/Table2[[#This Row],[Current Week Low]])-1</f>
        <v>0.12506312675853115</v>
      </c>
      <c r="AF45" s="1">
        <f>(Table2[[#This Row],[Current Week High]]/Table2[[#This Row],[Close Price]])-1</f>
        <v>1.7057295841482523E-2</v>
      </c>
      <c r="AG45" s="1">
        <f>(Table2[[#This Row],[Close Price]]/Table2[[#This Row],[Current Month Low]])-1</f>
        <v>0.13546672491626621</v>
      </c>
      <c r="AH45" s="1">
        <f>(Table2[[#This Row],[Current Month High]]/Table2[[#This Row],[Close Price]])-1</f>
        <v>1.7057295841482523E-2</v>
      </c>
      <c r="AI45">
        <v>1.70572958414825</v>
      </c>
      <c r="AJ45">
        <v>233.929336188436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0.38</v>
      </c>
      <c r="AM45" t="s">
        <v>3189</v>
      </c>
      <c r="AN45">
        <v>11.75</v>
      </c>
      <c r="AO45" t="s">
        <v>3189</v>
      </c>
      <c r="AP45">
        <v>0.116077839530097</v>
      </c>
      <c r="AQ45">
        <f>(Table2[[#This Row],[Sharpe Ratio]]-AVERAGE(Table2[Sharpe Ratio]))/_xlfn.STDEV.P(Table2[Sharpe Ratio])</f>
        <v>0.62732258106664018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8.047716783500773</v>
      </c>
      <c r="AS45">
        <f>_xlfn.RANK.AVG(Table2[[#This Row],[1Y Return vs Nifty Z-Score]],Table2[1Y Return vs Nifty Z-Score])</f>
        <v>17</v>
      </c>
      <c r="AT45">
        <f>_xlfn.RANK.AVG(Table2[[#This Row],[6M Return vs Nifty Z-Score]],Table2[6M Return vs Nifty Z-Score])</f>
        <v>34</v>
      </c>
      <c r="AU45">
        <f>_xlfn.RANK.AVG(Table2[[#This Row],[Sharpe Ratio Z-Score]],Table2[Sharpe Ratio Z-Score])</f>
        <v>176</v>
      </c>
      <c r="AV45">
        <f>(Table2[[#This Row],[Rank 1Y]]+Table2[[#This Row],[Rank 6M]]+Table2[[#This Row],[Rank Sharpe]])/3</f>
        <v>75.666666666666671</v>
      </c>
    </row>
    <row r="46" spans="1:48" x14ac:dyDescent="0.3">
      <c r="A46" t="s">
        <v>514</v>
      </c>
      <c r="B46" t="s">
        <v>515</v>
      </c>
      <c r="C46" t="s">
        <v>3155</v>
      </c>
      <c r="D46" t="s">
        <v>217</v>
      </c>
      <c r="E46">
        <v>41889.125614600001</v>
      </c>
      <c r="F46">
        <v>10428.4</v>
      </c>
      <c r="G46">
        <v>69.872802424390699</v>
      </c>
      <c r="H46">
        <f>(Table2[[#This Row],[1Y Return vs Nifty]]-AVERAGE(Table2[1Y Return vs Nifty]))/_xlfn.STDEV.P(Table2[1Y Return vs Nifty])</f>
        <v>0.72819058973403683</v>
      </c>
      <c r="I46">
        <v>14.382691223798901</v>
      </c>
      <c r="J46">
        <f>(Table2[[#This Row],[1M Return vs Nifty]]-AVERAGE(Table2[1M Return vs Nifty]))/_xlfn.STDEV.P(Table2[1M Return vs Nifty])</f>
        <v>1.7080517839817748</v>
      </c>
      <c r="K46">
        <v>40.084255734390098</v>
      </c>
      <c r="L46">
        <f>(Table2[[#This Row],[6M Return vs Nifty]]-AVERAGE(Table2[6M Return vs Nifty]))/_xlfn.STDEV.P(Table2[6M Return vs Nifty])</f>
        <v>0.91649630013911931</v>
      </c>
      <c r="M46">
        <v>12.780367522007101</v>
      </c>
      <c r="N46">
        <f>(Table2[[#This Row],[1W Return vs Nifty]]-AVERAGE(Table2[1W Return vs Nifty]))/_xlfn.STDEV.P(Table2[1W Return vs Nifty])</f>
        <v>3.0502269848896035</v>
      </c>
      <c r="O46">
        <v>9756</v>
      </c>
      <c r="P46">
        <v>9334.1981118994499</v>
      </c>
      <c r="Q46">
        <v>7777.35962871013</v>
      </c>
      <c r="R46">
        <v>68.002965909200896</v>
      </c>
      <c r="S46" s="1">
        <f>(Table2[[#This Row],[Close Price]]-Table2[[#This Row],[20D EMA]])/Table2[[#This Row],[20D EMA]]</f>
        <v>6.8921689216892137E-2</v>
      </c>
      <c r="T46" s="1">
        <f>(Table2[[#This Row],[Close Price]]-Table2[[#This Row],[50D EMA]])/Table2[[#This Row],[50D EMA]]</f>
        <v>0.11722505511272961</v>
      </c>
      <c r="U46" s="1">
        <f>(Table2[[#This Row],[Close Price]]-Table2[[#This Row],[200D EMA]])/Table2[[#This Row],[200D EMA]]</f>
        <v>0.34086637340307008</v>
      </c>
      <c r="V46">
        <v>0.81957633692330201</v>
      </c>
      <c r="W46">
        <v>10321.65</v>
      </c>
      <c r="X46">
        <v>10664.6</v>
      </c>
      <c r="Y46">
        <v>9163.15</v>
      </c>
      <c r="Z46">
        <v>10720</v>
      </c>
      <c r="AA46">
        <v>9163.15</v>
      </c>
      <c r="AB46">
        <v>10720</v>
      </c>
      <c r="AC46" s="1">
        <f>(Table2[[#This Row],[Close Price]]/Table2[[#This Row],[Day Low]])-1</f>
        <v>1.0342338676471385E-2</v>
      </c>
      <c r="AD46" s="1">
        <f>(Table2[[#This Row],[Day High]]/Table2[[#This Row],[Close Price]])-1</f>
        <v>2.2649687392121587E-2</v>
      </c>
      <c r="AE46" s="1">
        <f>(Table2[[#This Row],[Close Price]]/Table2[[#This Row],[Current Week Low]])-1</f>
        <v>0.13808024533048124</v>
      </c>
      <c r="AF46" s="1">
        <f>(Table2[[#This Row],[Current Week High]]/Table2[[#This Row],[Close Price]])-1</f>
        <v>2.7962103486632639E-2</v>
      </c>
      <c r="AG46" s="1">
        <f>(Table2[[#This Row],[Close Price]]/Table2[[#This Row],[Current Month Low]])-1</f>
        <v>0.13808024533048124</v>
      </c>
      <c r="AH46" s="1">
        <f>(Table2[[#This Row],[Current Month High]]/Table2[[#This Row],[Close Price]])-1</f>
        <v>2.7962103486632639E-2</v>
      </c>
      <c r="AI46">
        <v>2.7962103486632599</v>
      </c>
      <c r="AJ46">
        <v>129.41493515778799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0.28000000000000003</v>
      </c>
      <c r="AM46" t="s">
        <v>3189</v>
      </c>
      <c r="AN46">
        <v>5.21</v>
      </c>
      <c r="AO46" t="s">
        <v>3189</v>
      </c>
      <c r="AP46">
        <v>0.286730072553806</v>
      </c>
      <c r="AQ46">
        <f>(Table2[[#This Row],[Sharpe Ratio]]-AVERAGE(Table2[Sharpe Ratio]))/_xlfn.STDEV.P(Table2[Sharpe Ratio])</f>
        <v>2.6064226771813934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9.0093883359259284</v>
      </c>
      <c r="AS46">
        <f>_xlfn.RANK.AVG(Table2[[#This Row],[1Y Return vs Nifty Z-Score]],Table2[1Y Return vs Nifty Z-Score])</f>
        <v>133</v>
      </c>
      <c r="AT46">
        <f>_xlfn.RANK.AVG(Table2[[#This Row],[6M Return vs Nifty Z-Score]],Table2[6M Return vs Nifty Z-Score])</f>
        <v>96</v>
      </c>
      <c r="AU46">
        <f>_xlfn.RANK.AVG(Table2[[#This Row],[Sharpe Ratio Z-Score]],Table2[Sharpe Ratio Z-Score])</f>
        <v>2</v>
      </c>
      <c r="AV46">
        <f>(Table2[[#This Row],[Rank 1Y]]+Table2[[#This Row],[Rank 6M]]+Table2[[#This Row],[Rank Sharpe]])/3</f>
        <v>77</v>
      </c>
    </row>
    <row r="47" spans="1:48" x14ac:dyDescent="0.3">
      <c r="A47" t="s">
        <v>61</v>
      </c>
      <c r="B47" t="s">
        <v>62</v>
      </c>
      <c r="C47" t="s">
        <v>3149</v>
      </c>
      <c r="D47" t="s">
        <v>60</v>
      </c>
      <c r="E47">
        <v>375566.70852407999</v>
      </c>
      <c r="F47">
        <v>3134.35</v>
      </c>
      <c r="G47">
        <v>75.387707665385406</v>
      </c>
      <c r="H47">
        <f>(Table2[[#This Row],[1Y Return vs Nifty]]-AVERAGE(Table2[1Y Return vs Nifty]))/_xlfn.STDEV.P(Table2[1Y Return vs Nifty])</f>
        <v>0.82098527422792122</v>
      </c>
      <c r="I47">
        <v>18.962041549919999</v>
      </c>
      <c r="J47">
        <f>(Table2[[#This Row],[1M Return vs Nifty]]-AVERAGE(Table2[1M Return vs Nifty]))/_xlfn.STDEV.P(Table2[1M Return vs Nifty])</f>
        <v>2.1980861185691203</v>
      </c>
      <c r="K47">
        <v>41.633773907691001</v>
      </c>
      <c r="L47">
        <f>(Table2[[#This Row],[6M Return vs Nifty]]-AVERAGE(Table2[6M Return vs Nifty]))/_xlfn.STDEV.P(Table2[6M Return vs Nifty])</f>
        <v>0.96539238425659768</v>
      </c>
      <c r="M47">
        <v>1.9727164842470499</v>
      </c>
      <c r="N47">
        <f>(Table2[[#This Row],[1W Return vs Nifty]]-AVERAGE(Table2[1W Return vs Nifty]))/_xlfn.STDEV.P(Table2[1W Return vs Nifty])</f>
        <v>0.52395087713955757</v>
      </c>
      <c r="O47">
        <v>3041.06</v>
      </c>
      <c r="P47">
        <v>2910.6477632463402</v>
      </c>
      <c r="Q47">
        <v>2449.06156676297</v>
      </c>
      <c r="R47">
        <v>57.081022214130698</v>
      </c>
      <c r="S47" s="1">
        <f>(Table2[[#This Row],[Close Price]]-Table2[[#This Row],[20D EMA]])/Table2[[#This Row],[20D EMA]]</f>
        <v>3.0676803482996048E-2</v>
      </c>
      <c r="T47" s="1">
        <f>(Table2[[#This Row],[Close Price]]-Table2[[#This Row],[50D EMA]])/Table2[[#This Row],[50D EMA]]</f>
        <v>7.6856512690548759E-2</v>
      </c>
      <c r="U47" s="1">
        <f>(Table2[[#This Row],[Close Price]]-Table2[[#This Row],[200D EMA]])/Table2[[#This Row],[200D EMA]]</f>
        <v>0.27981674390603628</v>
      </c>
      <c r="V47">
        <v>1.25267663850425</v>
      </c>
      <c r="W47">
        <v>3121</v>
      </c>
      <c r="X47">
        <v>3210.5</v>
      </c>
      <c r="Y47">
        <v>2982.9</v>
      </c>
      <c r="Z47">
        <v>3220.3</v>
      </c>
      <c r="AA47">
        <v>2982.9</v>
      </c>
      <c r="AB47">
        <v>3220.3</v>
      </c>
      <c r="AC47" s="1">
        <f>(Table2[[#This Row],[Close Price]]/Table2[[#This Row],[Day Low]])-1</f>
        <v>4.2774751682153056E-3</v>
      </c>
      <c r="AD47" s="1">
        <f>(Table2[[#This Row],[Day High]]/Table2[[#This Row],[Close Price]])-1</f>
        <v>2.4295308437155994E-2</v>
      </c>
      <c r="AE47" s="1">
        <f>(Table2[[#This Row],[Close Price]]/Table2[[#This Row],[Current Week Low]])-1</f>
        <v>5.077273793958903E-2</v>
      </c>
      <c r="AF47" s="1">
        <f>(Table2[[#This Row],[Current Week High]]/Table2[[#This Row],[Close Price]])-1</f>
        <v>2.7421953515083031E-2</v>
      </c>
      <c r="AG47" s="1">
        <f>(Table2[[#This Row],[Close Price]]/Table2[[#This Row],[Current Month Low]])-1</f>
        <v>5.077273793958903E-2</v>
      </c>
      <c r="AH47" s="1">
        <f>(Table2[[#This Row],[Current Month High]]/Table2[[#This Row],[Close Price]])-1</f>
        <v>2.7421953515083031E-2</v>
      </c>
      <c r="AI47">
        <v>2.7996235264089799</v>
      </c>
      <c r="AJ47">
        <v>116.16206896551699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7.0000000000000007E-2</v>
      </c>
      <c r="AM47" t="s">
        <v>3189</v>
      </c>
      <c r="AN47">
        <v>1.95</v>
      </c>
      <c r="AO47" t="s">
        <v>3189</v>
      </c>
      <c r="AP47">
        <v>0.19519392730160601</v>
      </c>
      <c r="AQ47">
        <f>(Table2[[#This Row],[Sharpe Ratio]]-AVERAGE(Table2[Sharpe Ratio]))/_xlfn.STDEV.P(Table2[Sharpe Ratio])</f>
        <v>1.5448532464348632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6.0532679006280601</v>
      </c>
      <c r="AS47">
        <f>_xlfn.RANK.AVG(Table2[[#This Row],[1Y Return vs Nifty Z-Score]],Table2[1Y Return vs Nifty Z-Score])</f>
        <v>127</v>
      </c>
      <c r="AT47">
        <f>_xlfn.RANK.AVG(Table2[[#This Row],[6M Return vs Nifty Z-Score]],Table2[6M Return vs Nifty Z-Score])</f>
        <v>92</v>
      </c>
      <c r="AU47">
        <f>_xlfn.RANK.AVG(Table2[[#This Row],[Sharpe Ratio Z-Score]],Table2[Sharpe Ratio Z-Score])</f>
        <v>41</v>
      </c>
      <c r="AV47">
        <f>(Table2[[#This Row],[Rank 1Y]]+Table2[[#This Row],[Rank 6M]]+Table2[[#This Row],[Rank Sharpe]])/3</f>
        <v>86.666666666666671</v>
      </c>
    </row>
    <row r="48" spans="1:48" x14ac:dyDescent="0.3">
      <c r="A48" t="s">
        <v>487</v>
      </c>
      <c r="B48" t="s">
        <v>488</v>
      </c>
      <c r="C48" t="s">
        <v>3155</v>
      </c>
      <c r="D48" t="s">
        <v>100</v>
      </c>
      <c r="E48">
        <v>44792.104687500003</v>
      </c>
      <c r="F48">
        <v>1221.95</v>
      </c>
      <c r="G48">
        <v>110.550030562369</v>
      </c>
      <c r="H48">
        <f>(Table2[[#This Row],[1Y Return vs Nifty]]-AVERAGE(Table2[1Y Return vs Nifty]))/_xlfn.STDEV.P(Table2[1Y Return vs Nifty])</f>
        <v>1.4126321868608502</v>
      </c>
      <c r="I48">
        <v>-3.0010381814401001</v>
      </c>
      <c r="J48">
        <f>(Table2[[#This Row],[1M Return vs Nifty]]-AVERAGE(Table2[1M Return vs Nifty]))/_xlfn.STDEV.P(Table2[1M Return vs Nifty])</f>
        <v>-0.15217372074793198</v>
      </c>
      <c r="K48">
        <v>29.0881078357428</v>
      </c>
      <c r="L48">
        <f>(Table2[[#This Row],[6M Return vs Nifty]]-AVERAGE(Table2[6M Return vs Nifty]))/_xlfn.STDEV.P(Table2[6M Return vs Nifty])</f>
        <v>0.56950548590742256</v>
      </c>
      <c r="M48">
        <v>8.4412824510485809</v>
      </c>
      <c r="N48">
        <f>(Table2[[#This Row],[1W Return vs Nifty]]-AVERAGE(Table2[1W Return vs Nifty]))/_xlfn.STDEV.P(Table2[1W Return vs Nifty])</f>
        <v>2.0359707967540821</v>
      </c>
      <c r="O48">
        <v>1177.5999999999999</v>
      </c>
      <c r="P48">
        <v>1245.1638657930901</v>
      </c>
      <c r="Q48">
        <v>1139.4719554477299</v>
      </c>
      <c r="R48">
        <v>70.081619842997</v>
      </c>
      <c r="S48" s="1">
        <f>(Table2[[#This Row],[Close Price]]-Table2[[#This Row],[20D EMA]])/Table2[[#This Row],[20D EMA]]</f>
        <v>3.7661345108695773E-2</v>
      </c>
      <c r="T48" s="1">
        <f>(Table2[[#This Row],[Close Price]]-Table2[[#This Row],[50D EMA]])/Table2[[#This Row],[50D EMA]]</f>
        <v>-1.8643221531572676E-2</v>
      </c>
      <c r="U48" s="1">
        <f>(Table2[[#This Row],[Close Price]]-Table2[[#This Row],[200D EMA]])/Table2[[#This Row],[200D EMA]]</f>
        <v>7.2382689330745528E-2</v>
      </c>
      <c r="V48">
        <v>0.73702562436635899</v>
      </c>
      <c r="W48">
        <v>1200</v>
      </c>
      <c r="X48">
        <v>1230</v>
      </c>
      <c r="Y48">
        <v>1040.5999999999999</v>
      </c>
      <c r="Z48">
        <v>1230</v>
      </c>
      <c r="AA48">
        <v>1040.5999999999999</v>
      </c>
      <c r="AB48">
        <v>1230</v>
      </c>
      <c r="AC48" s="1">
        <f>(Table2[[#This Row],[Close Price]]/Table2[[#This Row],[Day Low]])-1</f>
        <v>1.8291666666666595E-2</v>
      </c>
      <c r="AD48" s="1">
        <f>(Table2[[#This Row],[Day High]]/Table2[[#This Row],[Close Price]])-1</f>
        <v>6.5878309259790324E-3</v>
      </c>
      <c r="AE48" s="1">
        <f>(Table2[[#This Row],[Close Price]]/Table2[[#This Row],[Current Week Low]])-1</f>
        <v>0.17427445704401312</v>
      </c>
      <c r="AF48" s="1">
        <f>(Table2[[#This Row],[Current Week High]]/Table2[[#This Row],[Close Price]])-1</f>
        <v>6.5878309259790324E-3</v>
      </c>
      <c r="AG48" s="1">
        <f>(Table2[[#This Row],[Close Price]]/Table2[[#This Row],[Current Month Low]])-1</f>
        <v>0.17427445704401312</v>
      </c>
      <c r="AH48" s="1">
        <f>(Table2[[#This Row],[Current Month High]]/Table2[[#This Row],[Close Price]])-1</f>
        <v>6.5878309259790324E-3</v>
      </c>
      <c r="AI48">
        <v>46.871803265272703</v>
      </c>
      <c r="AJ48">
        <v>171.544444444444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0</v>
      </c>
      <c r="AM48">
        <v>0</v>
      </c>
      <c r="AN48">
        <v>7.08</v>
      </c>
      <c r="AO48" t="s">
        <v>3189</v>
      </c>
      <c r="AP48">
        <v>0.185184079825196</v>
      </c>
      <c r="AQ48">
        <f>(Table2[[#This Row],[Sharpe Ratio]]-AVERAGE(Table2[Sharpe Ratio]))/_xlfn.STDEV.P(Table2[Sharpe Ratio])</f>
        <v>1.428766338272901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61</v>
      </c>
      <c r="AT48">
        <f>_xlfn.RANK.AVG(Table2[[#This Row],[6M Return vs Nifty Z-Score]],Table2[6M Return vs Nifty Z-Score])</f>
        <v>152</v>
      </c>
      <c r="AU48">
        <f>_xlfn.RANK.AVG(Table2[[#This Row],[Sharpe Ratio Z-Score]],Table2[Sharpe Ratio Z-Score])</f>
        <v>53</v>
      </c>
      <c r="AV48">
        <f>(Table2[[#This Row],[Rank 1Y]]+Table2[[#This Row],[Rank 6M]]+Table2[[#This Row],[Rank Sharpe]])/3</f>
        <v>88.666666666666671</v>
      </c>
    </row>
    <row r="49" spans="1:48" x14ac:dyDescent="0.3">
      <c r="A49" t="s">
        <v>573</v>
      </c>
      <c r="B49" t="s">
        <v>574</v>
      </c>
      <c r="C49" t="s">
        <v>3157</v>
      </c>
      <c r="D49" t="s">
        <v>172</v>
      </c>
      <c r="E49">
        <v>35356.792892999998</v>
      </c>
      <c r="F49">
        <v>8168.25</v>
      </c>
      <c r="G49">
        <v>193.19335101290801</v>
      </c>
      <c r="H49">
        <f>(Table2[[#This Row],[1Y Return vs Nifty]]-AVERAGE(Table2[1Y Return vs Nifty]))/_xlfn.STDEV.P(Table2[1Y Return vs Nifty])</f>
        <v>2.8032020174589798</v>
      </c>
      <c r="I49">
        <v>17.717538177741201</v>
      </c>
      <c r="J49">
        <f>(Table2[[#This Row],[1M Return vs Nifty]]-AVERAGE(Table2[1M Return vs Nifty]))/_xlfn.STDEV.P(Table2[1M Return vs Nifty])</f>
        <v>2.0649123409704293</v>
      </c>
      <c r="K49">
        <v>110.64983406867</v>
      </c>
      <c r="L49">
        <f>(Table2[[#This Row],[6M Return vs Nifty]]-AVERAGE(Table2[6M Return vs Nifty]))/_xlfn.STDEV.P(Table2[6M Return vs Nifty])</f>
        <v>3.1432404025856204</v>
      </c>
      <c r="M49">
        <v>0.97952398542040497</v>
      </c>
      <c r="N49">
        <f>(Table2[[#This Row],[1W Return vs Nifty]]-AVERAGE(Table2[1W Return vs Nifty]))/_xlfn.STDEV.P(Table2[1W Return vs Nifty])</f>
        <v>0.29179326292569785</v>
      </c>
      <c r="O49">
        <v>7604.14</v>
      </c>
      <c r="P49">
        <v>6964.8532382229696</v>
      </c>
      <c r="Q49">
        <v>5183.0469817577596</v>
      </c>
      <c r="R49">
        <v>66.851735244219896</v>
      </c>
      <c r="S49" s="1">
        <f>(Table2[[#This Row],[Close Price]]-Table2[[#This Row],[20D EMA]])/Table2[[#This Row],[20D EMA]]</f>
        <v>7.4184588921298089E-2</v>
      </c>
      <c r="T49" s="1">
        <f>(Table2[[#This Row],[Close Price]]-Table2[[#This Row],[50D EMA]])/Table2[[#This Row],[50D EMA]]</f>
        <v>0.17278135240134193</v>
      </c>
      <c r="U49" s="1">
        <f>(Table2[[#This Row],[Close Price]]-Table2[[#This Row],[200D EMA]])/Table2[[#This Row],[200D EMA]]</f>
        <v>0.57595523034017526</v>
      </c>
      <c r="V49">
        <v>1.5224361360538301</v>
      </c>
      <c r="W49">
        <v>8074.9</v>
      </c>
      <c r="X49">
        <v>8287</v>
      </c>
      <c r="Y49">
        <v>8011.9</v>
      </c>
      <c r="Z49">
        <v>8750</v>
      </c>
      <c r="AA49">
        <v>7385.25</v>
      </c>
      <c r="AB49">
        <v>8750</v>
      </c>
      <c r="AC49" s="1">
        <f>(Table2[[#This Row],[Close Price]]/Table2[[#This Row],[Day Low]])-1</f>
        <v>1.1560514681296485E-2</v>
      </c>
      <c r="AD49" s="1">
        <f>(Table2[[#This Row],[Day High]]/Table2[[#This Row],[Close Price]])-1</f>
        <v>1.4537997735132979E-2</v>
      </c>
      <c r="AE49" s="1">
        <f>(Table2[[#This Row],[Close Price]]/Table2[[#This Row],[Current Week Low]])-1</f>
        <v>1.9514721851246364E-2</v>
      </c>
      <c r="AF49" s="1">
        <f>(Table2[[#This Row],[Current Week High]]/Table2[[#This Row],[Close Price]])-1</f>
        <v>7.1220885746640983E-2</v>
      </c>
      <c r="AG49" s="1">
        <f>(Table2[[#This Row],[Close Price]]/Table2[[#This Row],[Current Month Low]])-1</f>
        <v>0.10602213872245358</v>
      </c>
      <c r="AH49" s="1">
        <f>(Table2[[#This Row],[Current Month High]]/Table2[[#This Row],[Close Price]])-1</f>
        <v>7.1220885746640983E-2</v>
      </c>
      <c r="AI49">
        <v>7.1220885746640903</v>
      </c>
      <c r="AJ49">
        <v>236.14197530864101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0.36</v>
      </c>
      <c r="AM49" t="s">
        <v>3189</v>
      </c>
      <c r="AN49">
        <v>21.93</v>
      </c>
      <c r="AO49" t="s">
        <v>3189</v>
      </c>
      <c r="AP49">
        <v>9.1873646908013001E-2</v>
      </c>
      <c r="AQ49">
        <f>(Table2[[#This Row],[Sharpe Ratio]]-AVERAGE(Table2[Sharpe Ratio]))/_xlfn.STDEV.P(Table2[Sharpe Ratio])</f>
        <v>0.34662001365229367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8.6497680375930202</v>
      </c>
      <c r="AS49">
        <f>_xlfn.RANK.AVG(Table2[[#This Row],[1Y Return vs Nifty Z-Score]],Table2[1Y Return vs Nifty Z-Score])</f>
        <v>13</v>
      </c>
      <c r="AT49">
        <f>_xlfn.RANK.AVG(Table2[[#This Row],[6M Return vs Nifty Z-Score]],Table2[6M Return vs Nifty Z-Score])</f>
        <v>8</v>
      </c>
      <c r="AU49">
        <f>_xlfn.RANK.AVG(Table2[[#This Row],[Sharpe Ratio Z-Score]],Table2[Sharpe Ratio Z-Score])</f>
        <v>249</v>
      </c>
      <c r="AV49">
        <f>(Table2[[#This Row],[Rank 1Y]]+Table2[[#This Row],[Rank 6M]]+Table2[[#This Row],[Rank Sharpe]])/3</f>
        <v>90</v>
      </c>
    </row>
    <row r="50" spans="1:48" x14ac:dyDescent="0.3">
      <c r="A50" t="s">
        <v>289</v>
      </c>
      <c r="B50" t="s">
        <v>290</v>
      </c>
      <c r="C50" t="s">
        <v>3141</v>
      </c>
      <c r="D50" t="s">
        <v>67</v>
      </c>
      <c r="E50">
        <v>95083.358422905003</v>
      </c>
      <c r="F50">
        <v>584.54999999999995</v>
      </c>
      <c r="G50">
        <v>155.15899337382899</v>
      </c>
      <c r="H50">
        <f>(Table2[[#This Row],[1Y Return vs Nifty]]-AVERAGE(Table2[1Y Return vs Nifty]))/_xlfn.STDEV.P(Table2[1Y Return vs Nifty])</f>
        <v>2.1632297853324109</v>
      </c>
      <c r="I50">
        <v>-4.6875526817519502</v>
      </c>
      <c r="J50">
        <f>(Table2[[#This Row],[1M Return vs Nifty]]-AVERAGE(Table2[1M Return vs Nifty]))/_xlfn.STDEV.P(Table2[1M Return vs Nifty])</f>
        <v>-0.33264692154632225</v>
      </c>
      <c r="K50">
        <v>33.780162954915099</v>
      </c>
      <c r="L50">
        <f>(Table2[[#This Row],[6M Return vs Nifty]]-AVERAGE(Table2[6M Return vs Nifty]))/_xlfn.STDEV.P(Table2[6M Return vs Nifty])</f>
        <v>0.71756642881470012</v>
      </c>
      <c r="M50">
        <v>4.9205068885828602</v>
      </c>
      <c r="N50">
        <f>(Table2[[#This Row],[1W Return vs Nifty]]-AVERAGE(Table2[1W Return vs Nifty]))/_xlfn.STDEV.P(Table2[1W Return vs Nifty])</f>
        <v>1.2129935232344509</v>
      </c>
      <c r="O50">
        <v>583.49</v>
      </c>
      <c r="P50">
        <v>592.34541077448603</v>
      </c>
      <c r="Q50">
        <v>474.91979542374497</v>
      </c>
      <c r="R50">
        <v>54.024763997903896</v>
      </c>
      <c r="S50" s="1">
        <f>(Table2[[#This Row],[Close Price]]-Table2[[#This Row],[20D EMA]])/Table2[[#This Row],[20D EMA]]</f>
        <v>1.8166549555261365E-3</v>
      </c>
      <c r="T50" s="1">
        <f>(Table2[[#This Row],[Close Price]]-Table2[[#This Row],[50D EMA]])/Table2[[#This Row],[50D EMA]]</f>
        <v>-1.3160245074396114E-2</v>
      </c>
      <c r="U50" s="1">
        <f>(Table2[[#This Row],[Close Price]]-Table2[[#This Row],[200D EMA]])/Table2[[#This Row],[200D EMA]]</f>
        <v>0.23083940832248936</v>
      </c>
      <c r="V50">
        <v>0.47814621380526701</v>
      </c>
      <c r="W50">
        <v>571.1</v>
      </c>
      <c r="X50">
        <v>589</v>
      </c>
      <c r="Y50">
        <v>540.9</v>
      </c>
      <c r="Z50">
        <v>594</v>
      </c>
      <c r="AA50">
        <v>534.9</v>
      </c>
      <c r="AB50">
        <v>594</v>
      </c>
      <c r="AC50" s="1">
        <f>(Table2[[#This Row],[Close Price]]/Table2[[#This Row],[Day Low]])-1</f>
        <v>2.3551041849062981E-2</v>
      </c>
      <c r="AD50" s="1">
        <f>(Table2[[#This Row],[Day High]]/Table2[[#This Row],[Close Price]])-1</f>
        <v>7.6126935249338779E-3</v>
      </c>
      <c r="AE50" s="1">
        <f>(Table2[[#This Row],[Close Price]]/Table2[[#This Row],[Current Week Low]])-1</f>
        <v>8.0698835274542358E-2</v>
      </c>
      <c r="AF50" s="1">
        <f>(Table2[[#This Row],[Current Week High]]/Table2[[#This Row],[Close Price]])-1</f>
        <v>1.616628175519641E-2</v>
      </c>
      <c r="AG50" s="1">
        <f>(Table2[[#This Row],[Close Price]]/Table2[[#This Row],[Current Month Low]])-1</f>
        <v>9.2821088053841816E-2</v>
      </c>
      <c r="AH50" s="1">
        <f>(Table2[[#This Row],[Current Month High]]/Table2[[#This Row],[Close Price]])-1</f>
        <v>1.616628175519641E-2</v>
      </c>
      <c r="AI50">
        <v>31.3660080403729</v>
      </c>
      <c r="AJ50">
        <v>199.05354706684801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0.09</v>
      </c>
      <c r="AM50" t="s">
        <v>3189</v>
      </c>
      <c r="AN50">
        <v>-1.36</v>
      </c>
      <c r="AO50" t="s">
        <v>3188</v>
      </c>
      <c r="AP50">
        <v>0.13402784894042599</v>
      </c>
      <c r="AQ50">
        <f>(Table2[[#This Row],[Sharpe Ratio]]-AVERAGE(Table2[Sharpe Ratio]))/_xlfn.STDEV.P(Table2[Sharpe Ratio])</f>
        <v>0.83549369444613697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30</v>
      </c>
      <c r="AT50">
        <f>_xlfn.RANK.AVG(Table2[[#This Row],[6M Return vs Nifty Z-Score]],Table2[6M Return vs Nifty Z-Score])</f>
        <v>123</v>
      </c>
      <c r="AU50">
        <f>_xlfn.RANK.AVG(Table2[[#This Row],[Sharpe Ratio Z-Score]],Table2[Sharpe Ratio Z-Score])</f>
        <v>140</v>
      </c>
      <c r="AV50">
        <f>(Table2[[#This Row],[Rank 1Y]]+Table2[[#This Row],[Rank 6M]]+Table2[[#This Row],[Rank Sharpe]])/3</f>
        <v>97.666666666666671</v>
      </c>
    </row>
    <row r="51" spans="1:48" x14ac:dyDescent="0.3">
      <c r="A51" t="s">
        <v>112</v>
      </c>
      <c r="B51" t="s">
        <v>113</v>
      </c>
      <c r="C51" t="s">
        <v>3155</v>
      </c>
      <c r="D51" t="s">
        <v>114</v>
      </c>
      <c r="E51">
        <v>275989.63642245001</v>
      </c>
      <c r="F51">
        <v>7749.9</v>
      </c>
      <c r="G51">
        <v>91.775746018403098</v>
      </c>
      <c r="H51">
        <f>(Table2[[#This Row],[1Y Return vs Nifty]]-AVERAGE(Table2[1Y Return vs Nifty]))/_xlfn.STDEV.P(Table2[1Y Return vs Nifty])</f>
        <v>1.0967330490287923</v>
      </c>
      <c r="I51">
        <v>16.321827364121901</v>
      </c>
      <c r="J51">
        <f>(Table2[[#This Row],[1M Return vs Nifty]]-AVERAGE(Table2[1M Return vs Nifty]))/_xlfn.STDEV.P(Table2[1M Return vs Nifty])</f>
        <v>1.9155579192466763</v>
      </c>
      <c r="K51">
        <v>29.235954631395</v>
      </c>
      <c r="L51">
        <f>(Table2[[#This Row],[6M Return vs Nifty]]-AVERAGE(Table2[6M Return vs Nifty]))/_xlfn.STDEV.P(Table2[6M Return vs Nifty])</f>
        <v>0.5741708905998435</v>
      </c>
      <c r="M51">
        <v>5.06683680910644</v>
      </c>
      <c r="N51">
        <f>(Table2[[#This Row],[1W Return vs Nifty]]-AVERAGE(Table2[1W Return vs Nifty]))/_xlfn.STDEV.P(Table2[1W Return vs Nifty])</f>
        <v>1.2471979753190083</v>
      </c>
      <c r="O51">
        <v>7242.13</v>
      </c>
      <c r="P51">
        <v>7077.8061200081502</v>
      </c>
      <c r="Q51">
        <v>6175.3025549513604</v>
      </c>
      <c r="R51">
        <v>71.583369382934606</v>
      </c>
      <c r="S51" s="1">
        <f>(Table2[[#This Row],[Close Price]]-Table2[[#This Row],[20D EMA]])/Table2[[#This Row],[20D EMA]]</f>
        <v>7.0113350630270313E-2</v>
      </c>
      <c r="T51" s="1">
        <f>(Table2[[#This Row],[Close Price]]-Table2[[#This Row],[50D EMA]])/Table2[[#This Row],[50D EMA]]</f>
        <v>9.4957938744876999E-2</v>
      </c>
      <c r="U51" s="1">
        <f>(Table2[[#This Row],[Close Price]]-Table2[[#This Row],[200D EMA]])/Table2[[#This Row],[200D EMA]]</f>
        <v>0.25498304431839153</v>
      </c>
      <c r="V51">
        <v>0.97680415667050902</v>
      </c>
      <c r="W51">
        <v>7558</v>
      </c>
      <c r="X51">
        <v>7779.95</v>
      </c>
      <c r="Y51">
        <v>6955.25</v>
      </c>
      <c r="Z51">
        <v>7779.95</v>
      </c>
      <c r="AA51">
        <v>6955.25</v>
      </c>
      <c r="AB51">
        <v>7779.95</v>
      </c>
      <c r="AC51" s="1">
        <f>(Table2[[#This Row],[Close Price]]/Table2[[#This Row],[Day Low]])-1</f>
        <v>2.5390314898121158E-2</v>
      </c>
      <c r="AD51" s="1">
        <f>(Table2[[#This Row],[Day High]]/Table2[[#This Row],[Close Price]])-1</f>
        <v>3.8774693867018595E-3</v>
      </c>
      <c r="AE51" s="1">
        <f>(Table2[[#This Row],[Close Price]]/Table2[[#This Row],[Current Week Low]])-1</f>
        <v>0.1142518241616044</v>
      </c>
      <c r="AF51" s="1">
        <f>(Table2[[#This Row],[Current Week High]]/Table2[[#This Row],[Close Price]])-1</f>
        <v>3.8774693867018595E-3</v>
      </c>
      <c r="AG51" s="1">
        <f>(Table2[[#This Row],[Close Price]]/Table2[[#This Row],[Current Month Low]])-1</f>
        <v>0.1142518241616044</v>
      </c>
      <c r="AH51" s="1">
        <f>(Table2[[#This Row],[Current Month High]]/Table2[[#This Row],[Close Price]])-1</f>
        <v>3.8774693867018595E-3</v>
      </c>
      <c r="AI51">
        <v>2.8232622356417498</v>
      </c>
      <c r="AJ51">
        <v>138.75231053604401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0.14000000000000001</v>
      </c>
      <c r="AM51" t="s">
        <v>3189</v>
      </c>
      <c r="AN51">
        <v>9.2200000000000006</v>
      </c>
      <c r="AO51" t="s">
        <v>3189</v>
      </c>
      <c r="AP51">
        <v>0.18351309524304599</v>
      </c>
      <c r="AQ51">
        <f>(Table2[[#This Row],[Sharpe Ratio]]-AVERAGE(Table2[Sharpe Ratio]))/_xlfn.STDEV.P(Table2[Sharpe Ratio])</f>
        <v>1.4093874781868456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6.2430473123811661</v>
      </c>
      <c r="AS51">
        <f>_xlfn.RANK.AVG(Table2[[#This Row],[1Y Return vs Nifty Z-Score]],Table2[1Y Return vs Nifty Z-Score])</f>
        <v>89</v>
      </c>
      <c r="AT51">
        <f>_xlfn.RANK.AVG(Table2[[#This Row],[6M Return vs Nifty Z-Score]],Table2[6M Return vs Nifty Z-Score])</f>
        <v>148</v>
      </c>
      <c r="AU51">
        <f>_xlfn.RANK.AVG(Table2[[#This Row],[Sharpe Ratio Z-Score]],Table2[Sharpe Ratio Z-Score])</f>
        <v>58</v>
      </c>
      <c r="AV51">
        <f>(Table2[[#This Row],[Rank 1Y]]+Table2[[#This Row],[Rank 6M]]+Table2[[#This Row],[Rank Sharpe]])/3</f>
        <v>98.333333333333329</v>
      </c>
    </row>
    <row r="52" spans="1:48" x14ac:dyDescent="0.3">
      <c r="A52" t="s">
        <v>711</v>
      </c>
      <c r="B52" t="s">
        <v>712</v>
      </c>
      <c r="C52" t="s">
        <v>3155</v>
      </c>
      <c r="D52" t="s">
        <v>159</v>
      </c>
      <c r="E52">
        <v>25296.6447365399</v>
      </c>
      <c r="F52">
        <v>795.8</v>
      </c>
      <c r="G52">
        <v>80.745163504037293</v>
      </c>
      <c r="H52">
        <f>(Table2[[#This Row],[1Y Return vs Nifty]]-AVERAGE(Table2[1Y Return vs Nifty]))/_xlfn.STDEV.P(Table2[1Y Return vs Nifty])</f>
        <v>0.91113068969982003</v>
      </c>
      <c r="I52">
        <v>-1.2337032022285599</v>
      </c>
      <c r="J52">
        <f>(Table2[[#This Row],[1M Return vs Nifty]]-AVERAGE(Table2[1M Return vs Nifty]))/_xlfn.STDEV.P(Table2[1M Return vs Nifty])</f>
        <v>3.6948045191397723E-2</v>
      </c>
      <c r="K52">
        <v>36.183241411411998</v>
      </c>
      <c r="L52">
        <f>(Table2[[#This Row],[6M Return vs Nifty]]-AVERAGE(Table2[6M Return vs Nifty]))/_xlfn.STDEV.P(Table2[6M Return vs Nifty])</f>
        <v>0.79339717954378808</v>
      </c>
      <c r="M52">
        <v>8.1148993798115203</v>
      </c>
      <c r="N52">
        <f>(Table2[[#This Row],[1W Return vs Nifty]]-AVERAGE(Table2[1W Return vs Nifty]))/_xlfn.STDEV.P(Table2[1W Return vs Nifty])</f>
        <v>1.9596791259775657</v>
      </c>
      <c r="O52">
        <v>727.32</v>
      </c>
      <c r="P52">
        <v>711.15847158659597</v>
      </c>
      <c r="Q52">
        <v>595.15455739403899</v>
      </c>
      <c r="R52">
        <v>71.107539748675094</v>
      </c>
      <c r="S52" s="1">
        <f>(Table2[[#This Row],[Close Price]]-Table2[[#This Row],[20D EMA]])/Table2[[#This Row],[20D EMA]]</f>
        <v>9.4153879997800005E-2</v>
      </c>
      <c r="T52" s="1">
        <f>(Table2[[#This Row],[Close Price]]-Table2[[#This Row],[50D EMA]])/Table2[[#This Row],[50D EMA]]</f>
        <v>0.11901922257154382</v>
      </c>
      <c r="U52" s="1">
        <f>(Table2[[#This Row],[Close Price]]-Table2[[#This Row],[200D EMA]])/Table2[[#This Row],[200D EMA]]</f>
        <v>0.3371316578411378</v>
      </c>
      <c r="V52">
        <v>1.0054733012019299</v>
      </c>
      <c r="W52">
        <v>739.2</v>
      </c>
      <c r="X52">
        <v>805</v>
      </c>
      <c r="Y52">
        <v>641.75</v>
      </c>
      <c r="Z52">
        <v>805</v>
      </c>
      <c r="AA52">
        <v>641.75</v>
      </c>
      <c r="AB52">
        <v>805</v>
      </c>
      <c r="AC52" s="1">
        <f>(Table2[[#This Row],[Close Price]]/Table2[[#This Row],[Day Low]])-1</f>
        <v>7.6569264069263898E-2</v>
      </c>
      <c r="AD52" s="1">
        <f>(Table2[[#This Row],[Day High]]/Table2[[#This Row],[Close Price]])-1</f>
        <v>1.1560693641618602E-2</v>
      </c>
      <c r="AE52" s="1">
        <f>(Table2[[#This Row],[Close Price]]/Table2[[#This Row],[Current Week Low]])-1</f>
        <v>0.2400467471756913</v>
      </c>
      <c r="AF52" s="1">
        <f>(Table2[[#This Row],[Current Week High]]/Table2[[#This Row],[Close Price]])-1</f>
        <v>1.1560693641618602E-2</v>
      </c>
      <c r="AG52" s="1">
        <f>(Table2[[#This Row],[Close Price]]/Table2[[#This Row],[Current Month Low]])-1</f>
        <v>0.2400467471756913</v>
      </c>
      <c r="AH52" s="1">
        <f>(Table2[[#This Row],[Current Month High]]/Table2[[#This Row],[Close Price]])-1</f>
        <v>1.1560693641618602E-2</v>
      </c>
      <c r="AI52">
        <v>6.0505152048253299</v>
      </c>
      <c r="AJ52">
        <v>155.064102564102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0.3</v>
      </c>
      <c r="AM52" t="s">
        <v>3189</v>
      </c>
      <c r="AN52">
        <v>9.01</v>
      </c>
      <c r="AO52" t="s">
        <v>3189</v>
      </c>
      <c r="AP52">
        <v>0.167417077141329</v>
      </c>
      <c r="AQ52">
        <f>(Table2[[#This Row],[Sharpe Ratio]]-AVERAGE(Table2[Sharpe Ratio]))/_xlfn.STDEV.P(Table2[Sharpe Ratio])</f>
        <v>1.2227176033909668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4.9238726438035378</v>
      </c>
      <c r="AS52">
        <f>_xlfn.RANK.AVG(Table2[[#This Row],[1Y Return vs Nifty Z-Score]],Table2[1Y Return vs Nifty Z-Score])</f>
        <v>110</v>
      </c>
      <c r="AT52">
        <f>_xlfn.RANK.AVG(Table2[[#This Row],[6M Return vs Nifty Z-Score]],Table2[6M Return vs Nifty Z-Score])</f>
        <v>111</v>
      </c>
      <c r="AU52">
        <f>_xlfn.RANK.AVG(Table2[[#This Row],[Sharpe Ratio Z-Score]],Table2[Sharpe Ratio Z-Score])</f>
        <v>88</v>
      </c>
      <c r="AV52">
        <f>(Table2[[#This Row],[Rank 1Y]]+Table2[[#This Row],[Rank 6M]]+Table2[[#This Row],[Rank Sharpe]])/3</f>
        <v>103</v>
      </c>
    </row>
    <row r="53" spans="1:48" x14ac:dyDescent="0.3">
      <c r="A53" t="s">
        <v>1630</v>
      </c>
      <c r="B53" t="s">
        <v>1631</v>
      </c>
      <c r="C53" t="s">
        <v>3145</v>
      </c>
      <c r="D53" t="s">
        <v>122</v>
      </c>
      <c r="E53">
        <v>5718.0895200000004</v>
      </c>
      <c r="F53">
        <v>616.20000000000005</v>
      </c>
      <c r="G53">
        <v>134.31969325696301</v>
      </c>
      <c r="H53">
        <f>(Table2[[#This Row],[1Y Return vs Nifty]]-AVERAGE(Table2[1Y Return vs Nifty]))/_xlfn.STDEV.P(Table2[1Y Return vs Nifty])</f>
        <v>1.8125843626253548</v>
      </c>
      <c r="I53">
        <v>9.2135803585181204</v>
      </c>
      <c r="J53">
        <f>(Table2[[#This Row],[1M Return vs Nifty]]-AVERAGE(Table2[1M Return vs Nifty]))/_xlfn.STDEV.P(Table2[1M Return vs Nifty])</f>
        <v>1.1549074244364159</v>
      </c>
      <c r="K53">
        <v>91.100089253320604</v>
      </c>
      <c r="L53">
        <f>(Table2[[#This Row],[6M Return vs Nifty]]-AVERAGE(Table2[6M Return vs Nifty]))/_xlfn.STDEV.P(Table2[6M Return vs Nifty])</f>
        <v>2.5263351068379643</v>
      </c>
      <c r="M53">
        <v>1.6428114435979699</v>
      </c>
      <c r="N53">
        <f>(Table2[[#This Row],[1W Return vs Nifty]]-AVERAGE(Table2[1W Return vs Nifty]))/_xlfn.STDEV.P(Table2[1W Return vs Nifty])</f>
        <v>0.44683595002854937</v>
      </c>
      <c r="O53">
        <v>603.89</v>
      </c>
      <c r="P53">
        <v>579.95556231562705</v>
      </c>
      <c r="Q53">
        <v>461.78473578670997</v>
      </c>
      <c r="R53">
        <v>53.989760680317403</v>
      </c>
      <c r="S53" s="1">
        <f>(Table2[[#This Row],[Close Price]]-Table2[[#This Row],[20D EMA]])/Table2[[#This Row],[20D EMA]]</f>
        <v>2.0384507112222523E-2</v>
      </c>
      <c r="T53" s="1">
        <f>(Table2[[#This Row],[Close Price]]-Table2[[#This Row],[50D EMA]])/Table2[[#This Row],[50D EMA]]</f>
        <v>6.2495197976302576E-2</v>
      </c>
      <c r="U53" s="1">
        <f>(Table2[[#This Row],[Close Price]]-Table2[[#This Row],[200D EMA]])/Table2[[#This Row],[200D EMA]]</f>
        <v>0.3343879783081693</v>
      </c>
      <c r="V53">
        <v>1.0188585763846201</v>
      </c>
      <c r="W53">
        <v>610</v>
      </c>
      <c r="X53">
        <v>631.04999999999995</v>
      </c>
      <c r="Y53">
        <v>576</v>
      </c>
      <c r="Z53">
        <v>642</v>
      </c>
      <c r="AA53">
        <v>576</v>
      </c>
      <c r="AB53">
        <v>650.20000000000005</v>
      </c>
      <c r="AC53" s="1">
        <f>(Table2[[#This Row],[Close Price]]/Table2[[#This Row],[Day Low]])-1</f>
        <v>1.0163934426229648E-2</v>
      </c>
      <c r="AD53" s="1">
        <f>(Table2[[#This Row],[Day High]]/Table2[[#This Row],[Close Price]])-1</f>
        <v>2.4099318403115744E-2</v>
      </c>
      <c r="AE53" s="1">
        <f>(Table2[[#This Row],[Close Price]]/Table2[[#This Row],[Current Week Low]])-1</f>
        <v>6.9791666666666696E-2</v>
      </c>
      <c r="AF53" s="1">
        <f>(Table2[[#This Row],[Current Week High]]/Table2[[#This Row],[Close Price]])-1</f>
        <v>4.1869522882181043E-2</v>
      </c>
      <c r="AG53" s="1">
        <f>(Table2[[#This Row],[Close Price]]/Table2[[#This Row],[Current Month Low]])-1</f>
        <v>6.9791666666666696E-2</v>
      </c>
      <c r="AH53" s="1">
        <f>(Table2[[#This Row],[Current Month High]]/Table2[[#This Row],[Close Price]])-1</f>
        <v>5.5176890619928587E-2</v>
      </c>
      <c r="AI53">
        <v>18.037974683544199</v>
      </c>
      <c r="AJ53">
        <v>194.40993788819799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0.02</v>
      </c>
      <c r="AM53" t="s">
        <v>3189</v>
      </c>
      <c r="AN53">
        <v>0.54</v>
      </c>
      <c r="AO53" t="s">
        <v>3189</v>
      </c>
      <c r="AP53">
        <v>9.0350737270408002E-2</v>
      </c>
      <c r="AQ53">
        <f>(Table2[[#This Row],[Sharpe Ratio]]-AVERAGE(Table2[Sharpe Ratio]))/_xlfn.STDEV.P(Table2[Sharpe Ratio])</f>
        <v>0.32895841874225579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6.2696212626705394</v>
      </c>
      <c r="AS53">
        <f>_xlfn.RANK.AVG(Table2[[#This Row],[1Y Return vs Nifty Z-Score]],Table2[1Y Return vs Nifty Z-Score])</f>
        <v>42</v>
      </c>
      <c r="AT53">
        <f>_xlfn.RANK.AVG(Table2[[#This Row],[6M Return vs Nifty Z-Score]],Table2[6M Return vs Nifty Z-Score])</f>
        <v>19</v>
      </c>
      <c r="AU53">
        <f>_xlfn.RANK.AVG(Table2[[#This Row],[Sharpe Ratio Z-Score]],Table2[Sharpe Ratio Z-Score])</f>
        <v>253</v>
      </c>
      <c r="AV53">
        <f>(Table2[[#This Row],[Rank 1Y]]+Table2[[#This Row],[Rank 6M]]+Table2[[#This Row],[Rank Sharpe]])/3</f>
        <v>104.66666666666667</v>
      </c>
    </row>
    <row r="54" spans="1:48" x14ac:dyDescent="0.3">
      <c r="A54" t="s">
        <v>967</v>
      </c>
      <c r="B54" t="s">
        <v>968</v>
      </c>
      <c r="C54" t="s">
        <v>3147</v>
      </c>
      <c r="D54" t="s">
        <v>51</v>
      </c>
      <c r="E54">
        <v>15291.096497549999</v>
      </c>
      <c r="F54">
        <v>996.75</v>
      </c>
      <c r="G54">
        <v>302.79205508518697</v>
      </c>
      <c r="H54">
        <f>(Table2[[#This Row],[1Y Return vs Nifty]]-AVERAGE(Table2[1Y Return vs Nifty]))/_xlfn.STDEV.P(Table2[1Y Return vs Nifty])</f>
        <v>4.6473274776257911</v>
      </c>
      <c r="I54">
        <v>-9.5152226678036893</v>
      </c>
      <c r="J54">
        <f>(Table2[[#This Row],[1M Return vs Nifty]]-AVERAGE(Table2[1M Return vs Nifty]))/_xlfn.STDEV.P(Table2[1M Return vs Nifty])</f>
        <v>-0.84925383753783834</v>
      </c>
      <c r="K54">
        <v>69.750609199133606</v>
      </c>
      <c r="L54">
        <f>(Table2[[#This Row],[6M Return vs Nifty]]-AVERAGE(Table2[6M Return vs Nifty]))/_xlfn.STDEV.P(Table2[6M Return vs Nifty])</f>
        <v>1.8526379598273257</v>
      </c>
      <c r="M54">
        <v>-2.3346518405325298</v>
      </c>
      <c r="N54">
        <f>(Table2[[#This Row],[1W Return vs Nifty]]-AVERAGE(Table2[1W Return vs Nifty]))/_xlfn.STDEV.P(Table2[1W Return vs Nifty])</f>
        <v>-0.48289155773843501</v>
      </c>
      <c r="O54">
        <v>980.76</v>
      </c>
      <c r="P54">
        <v>955.08911961064905</v>
      </c>
      <c r="Q54">
        <v>716.75141278744502</v>
      </c>
      <c r="R54">
        <v>58.746611431546398</v>
      </c>
      <c r="S54" s="1">
        <f>(Table2[[#This Row],[Close Price]]-Table2[[#This Row],[20D EMA]])/Table2[[#This Row],[20D EMA]]</f>
        <v>1.6303682858191615E-2</v>
      </c>
      <c r="T54" s="1">
        <f>(Table2[[#This Row],[Close Price]]-Table2[[#This Row],[50D EMA]])/Table2[[#This Row],[50D EMA]]</f>
        <v>4.3619887960125017E-2</v>
      </c>
      <c r="U54" s="1">
        <f>(Table2[[#This Row],[Close Price]]-Table2[[#This Row],[200D EMA]])/Table2[[#This Row],[200D EMA]]</f>
        <v>0.3906495086262069</v>
      </c>
      <c r="V54">
        <v>0.60652832983291605</v>
      </c>
      <c r="W54">
        <v>996.75</v>
      </c>
      <c r="X54">
        <v>996.75</v>
      </c>
      <c r="Y54">
        <v>915</v>
      </c>
      <c r="Z54">
        <v>996.75</v>
      </c>
      <c r="AA54">
        <v>915</v>
      </c>
      <c r="AB54">
        <v>996.75</v>
      </c>
      <c r="AC54" s="1">
        <f>(Table2[[#This Row],[Close Price]]/Table2[[#This Row],[Day Low]])-1</f>
        <v>0</v>
      </c>
      <c r="AD54" s="1">
        <f>(Table2[[#This Row],[Day High]]/Table2[[#This Row],[Close Price]])-1</f>
        <v>0</v>
      </c>
      <c r="AE54" s="1">
        <f>(Table2[[#This Row],[Close Price]]/Table2[[#This Row],[Current Week Low]])-1</f>
        <v>8.9344262295081966E-2</v>
      </c>
      <c r="AF54" s="1">
        <f>(Table2[[#This Row],[Current Week High]]/Table2[[#This Row],[Close Price]])-1</f>
        <v>0</v>
      </c>
      <c r="AG54" s="1">
        <f>(Table2[[#This Row],[Close Price]]/Table2[[#This Row],[Current Month Low]])-1</f>
        <v>8.9344262295081966E-2</v>
      </c>
      <c r="AH54" s="1">
        <f>(Table2[[#This Row],[Current Month High]]/Table2[[#This Row],[Close Price]])-1</f>
        <v>0</v>
      </c>
      <c r="AI54">
        <v>10.1279157261098</v>
      </c>
      <c r="AJ54">
        <v>367.40914419695099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0.02</v>
      </c>
      <c r="AM54" t="s">
        <v>3189</v>
      </c>
      <c r="AN54">
        <v>-0.53</v>
      </c>
      <c r="AO54" t="s">
        <v>3188</v>
      </c>
      <c r="AP54">
        <v>8.1209098897998003E-2</v>
      </c>
      <c r="AQ54">
        <f>(Table2[[#This Row],[Sharpe Ratio]]-AVERAGE(Table2[Sharpe Ratio]))/_xlfn.STDEV.P(Table2[Sharpe Ratio])</f>
        <v>0.22294036635046924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5.3907604085273126</v>
      </c>
      <c r="AS54">
        <f>_xlfn.RANK.AVG(Table2[[#This Row],[1Y Return vs Nifty Z-Score]],Table2[1Y Return vs Nifty Z-Score])</f>
        <v>3</v>
      </c>
      <c r="AT54">
        <f>_xlfn.RANK.AVG(Table2[[#This Row],[6M Return vs Nifty Z-Score]],Table2[6M Return vs Nifty Z-Score])</f>
        <v>39</v>
      </c>
      <c r="AU54">
        <f>_xlfn.RANK.AVG(Table2[[#This Row],[Sharpe Ratio Z-Score]],Table2[Sharpe Ratio Z-Score])</f>
        <v>285</v>
      </c>
      <c r="AV54">
        <f>(Table2[[#This Row],[Rank 1Y]]+Table2[[#This Row],[Rank 6M]]+Table2[[#This Row],[Rank Sharpe]])/3</f>
        <v>109</v>
      </c>
    </row>
    <row r="55" spans="1:48" x14ac:dyDescent="0.3">
      <c r="A55" t="s">
        <v>1161</v>
      </c>
      <c r="B55" t="s">
        <v>1162</v>
      </c>
      <c r="C55" t="s">
        <v>3155</v>
      </c>
      <c r="D55" t="s">
        <v>283</v>
      </c>
      <c r="E55">
        <v>10848.9651228</v>
      </c>
      <c r="F55">
        <v>5345.35</v>
      </c>
      <c r="G55">
        <v>46.970438243378602</v>
      </c>
      <c r="H55">
        <f>(Table2[[#This Row],[1Y Return vs Nifty]]-AVERAGE(Table2[1Y Return vs Nifty]))/_xlfn.STDEV.P(Table2[1Y Return vs Nifty])</f>
        <v>0.34283171855282762</v>
      </c>
      <c r="I55">
        <v>-1.9860151219078199</v>
      </c>
      <c r="J55">
        <f>(Table2[[#This Row],[1M Return vs Nifty]]-AVERAGE(Table2[1M Return vs Nifty]))/_xlfn.STDEV.P(Table2[1M Return vs Nifty])</f>
        <v>-4.3556533997332773E-2</v>
      </c>
      <c r="K55">
        <v>50.177375321029501</v>
      </c>
      <c r="L55">
        <f>(Table2[[#This Row],[6M Return vs Nifty]]-AVERAGE(Table2[6M Return vs Nifty]))/_xlfn.STDEV.P(Table2[6M Return vs Nifty])</f>
        <v>1.234991450967049</v>
      </c>
      <c r="M55">
        <v>0.74016574942816304</v>
      </c>
      <c r="N55">
        <f>(Table2[[#This Row],[1W Return vs Nifty]]-AVERAGE(Table2[1W Return vs Nifty]))/_xlfn.STDEV.P(Table2[1W Return vs Nifty])</f>
        <v>0.23584354816642833</v>
      </c>
      <c r="O55">
        <v>5377.21</v>
      </c>
      <c r="P55">
        <v>5312.6207111533304</v>
      </c>
      <c r="Q55">
        <v>4595.4976329337096</v>
      </c>
      <c r="R55">
        <v>47.828216180734799</v>
      </c>
      <c r="S55" s="1">
        <f>(Table2[[#This Row],[Close Price]]-Table2[[#This Row],[20D EMA]])/Table2[[#This Row],[20D EMA]]</f>
        <v>-5.9250057185789044E-3</v>
      </c>
      <c r="T55" s="1">
        <f>(Table2[[#This Row],[Close Price]]-Table2[[#This Row],[50D EMA]])/Table2[[#This Row],[50D EMA]]</f>
        <v>6.1606673290186195E-3</v>
      </c>
      <c r="U55" s="1">
        <f>(Table2[[#This Row],[Close Price]]-Table2[[#This Row],[200D EMA]])/Table2[[#This Row],[200D EMA]]</f>
        <v>0.16317109200371716</v>
      </c>
      <c r="V55">
        <v>0.61188533411603496</v>
      </c>
      <c r="W55">
        <v>5251.3</v>
      </c>
      <c r="X55">
        <v>5388</v>
      </c>
      <c r="Y55">
        <v>4971.1000000000004</v>
      </c>
      <c r="Z55">
        <v>5449.9</v>
      </c>
      <c r="AA55">
        <v>4971.1000000000004</v>
      </c>
      <c r="AB55">
        <v>5579</v>
      </c>
      <c r="AC55" s="1">
        <f>(Table2[[#This Row],[Close Price]]/Table2[[#This Row],[Day Low]])-1</f>
        <v>1.7909850894064272E-2</v>
      </c>
      <c r="AD55" s="1">
        <f>(Table2[[#This Row],[Day High]]/Table2[[#This Row],[Close Price]])-1</f>
        <v>7.9788975464656353E-3</v>
      </c>
      <c r="AE55" s="1">
        <f>(Table2[[#This Row],[Close Price]]/Table2[[#This Row],[Current Week Low]])-1</f>
        <v>7.5285148156343684E-2</v>
      </c>
      <c r="AF55" s="1">
        <f>(Table2[[#This Row],[Current Week High]]/Table2[[#This Row],[Close Price]])-1</f>
        <v>1.9559056001945407E-2</v>
      </c>
      <c r="AG55" s="1">
        <f>(Table2[[#This Row],[Close Price]]/Table2[[#This Row],[Current Month Low]])-1</f>
        <v>7.5285148156343684E-2</v>
      </c>
      <c r="AH55" s="1">
        <f>(Table2[[#This Row],[Current Month High]]/Table2[[#This Row],[Close Price]])-1</f>
        <v>4.3710888903439438E-2</v>
      </c>
      <c r="AI55">
        <v>12.2283854191025</v>
      </c>
      <c r="AJ55">
        <v>77.908505433425901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0.02</v>
      </c>
      <c r="AM55" t="s">
        <v>3189</v>
      </c>
      <c r="AN55">
        <v>-7.58</v>
      </c>
      <c r="AO55" t="s">
        <v>3188</v>
      </c>
      <c r="AP55">
        <v>0.18292422499416799</v>
      </c>
      <c r="AQ55">
        <f>(Table2[[#This Row],[Sharpe Ratio]]-AVERAGE(Table2[Sharpe Ratio]))/_xlfn.STDEV.P(Table2[Sharpe Ratio])</f>
        <v>1.4025581906615447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3.1726683743505171</v>
      </c>
      <c r="AS55">
        <f>_xlfn.RANK.AVG(Table2[[#This Row],[1Y Return vs Nifty Z-Score]],Table2[1Y Return vs Nifty Z-Score])</f>
        <v>201</v>
      </c>
      <c r="AT55">
        <f>_xlfn.RANK.AVG(Table2[[#This Row],[6M Return vs Nifty Z-Score]],Table2[6M Return vs Nifty Z-Score])</f>
        <v>69</v>
      </c>
      <c r="AU55">
        <f>_xlfn.RANK.AVG(Table2[[#This Row],[Sharpe Ratio Z-Score]],Table2[Sharpe Ratio Z-Score])</f>
        <v>61</v>
      </c>
      <c r="AV55">
        <f>(Table2[[#This Row],[Rank 1Y]]+Table2[[#This Row],[Rank 6M]]+Table2[[#This Row],[Rank Sharpe]])/3</f>
        <v>110.33333333333333</v>
      </c>
    </row>
    <row r="56" spans="1:48" x14ac:dyDescent="0.3">
      <c r="A56" t="s">
        <v>75</v>
      </c>
      <c r="B56" t="s">
        <v>76</v>
      </c>
      <c r="C56" t="s">
        <v>3149</v>
      </c>
      <c r="D56" t="s">
        <v>77</v>
      </c>
      <c r="E56">
        <v>331672.86473356001</v>
      </c>
      <c r="F56">
        <v>11876.95</v>
      </c>
      <c r="G56">
        <v>108.508565174748</v>
      </c>
      <c r="H56">
        <f>(Table2[[#This Row],[1Y Return vs Nifty]]-AVERAGE(Table2[1Y Return vs Nifty]))/_xlfn.STDEV.P(Table2[1Y Return vs Nifty])</f>
        <v>1.3782821611992473</v>
      </c>
      <c r="I56">
        <v>7.1714699908738098</v>
      </c>
      <c r="J56">
        <f>(Table2[[#This Row],[1M Return vs Nifty]]-AVERAGE(Table2[1M Return vs Nifty]))/_xlfn.STDEV.P(Table2[1M Return vs Nifty])</f>
        <v>0.93638206081564701</v>
      </c>
      <c r="K56">
        <v>21.3073835626702</v>
      </c>
      <c r="L56">
        <f>(Table2[[#This Row],[6M Return vs Nifty]]-AVERAGE(Table2[6M Return vs Nifty]))/_xlfn.STDEV.P(Table2[6M Return vs Nifty])</f>
        <v>0.32397951847678164</v>
      </c>
      <c r="M56">
        <v>1.0558011716145601</v>
      </c>
      <c r="N56">
        <f>(Table2[[#This Row],[1W Return vs Nifty]]-AVERAGE(Table2[1W Return vs Nifty]))/_xlfn.STDEV.P(Table2[1W Return vs Nifty])</f>
        <v>0.3096229682312675</v>
      </c>
      <c r="O56">
        <v>11817.68</v>
      </c>
      <c r="P56">
        <v>11191.28726499</v>
      </c>
      <c r="Q56">
        <v>9266.7830538528106</v>
      </c>
      <c r="R56">
        <v>48.522836555068203</v>
      </c>
      <c r="S56" s="1">
        <f>(Table2[[#This Row],[Close Price]]-Table2[[#This Row],[20D EMA]])/Table2[[#This Row],[20D EMA]]</f>
        <v>5.015366806344429E-3</v>
      </c>
      <c r="T56" s="1">
        <f>(Table2[[#This Row],[Close Price]]-Table2[[#This Row],[50D EMA]])/Table2[[#This Row],[50D EMA]]</f>
        <v>6.1267548475408863E-2</v>
      </c>
      <c r="U56" s="1">
        <f>(Table2[[#This Row],[Close Price]]-Table2[[#This Row],[200D EMA]])/Table2[[#This Row],[200D EMA]]</f>
        <v>0.28166915433095979</v>
      </c>
      <c r="V56">
        <v>1.00923409781919</v>
      </c>
      <c r="W56">
        <v>11705.6</v>
      </c>
      <c r="X56">
        <v>11930.65</v>
      </c>
      <c r="Y56">
        <v>11525</v>
      </c>
      <c r="Z56">
        <v>12030.95</v>
      </c>
      <c r="AA56">
        <v>11525</v>
      </c>
      <c r="AB56">
        <v>12500</v>
      </c>
      <c r="AC56" s="1">
        <f>(Table2[[#This Row],[Close Price]]/Table2[[#This Row],[Day Low]])-1</f>
        <v>1.4638292782941598E-2</v>
      </c>
      <c r="AD56" s="1">
        <f>(Table2[[#This Row],[Day High]]/Table2[[#This Row],[Close Price]])-1</f>
        <v>4.5213628077913626E-3</v>
      </c>
      <c r="AE56" s="1">
        <f>(Table2[[#This Row],[Close Price]]/Table2[[#This Row],[Current Week Low]])-1</f>
        <v>3.0537960954446941E-2</v>
      </c>
      <c r="AF56" s="1">
        <f>(Table2[[#This Row],[Current Week High]]/Table2[[#This Row],[Close Price]])-1</f>
        <v>1.2966291851022271E-2</v>
      </c>
      <c r="AG56" s="1">
        <f>(Table2[[#This Row],[Close Price]]/Table2[[#This Row],[Current Month Low]])-1</f>
        <v>3.0537960954446941E-2</v>
      </c>
      <c r="AH56" s="1">
        <f>(Table2[[#This Row],[Current Month High]]/Table2[[#This Row],[Close Price]])-1</f>
        <v>5.2458754141425201E-2</v>
      </c>
      <c r="AI56">
        <v>7.5528650032205196</v>
      </c>
      <c r="AJ56">
        <v>136.02841812400601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0.23</v>
      </c>
      <c r="AM56" t="s">
        <v>3189</v>
      </c>
      <c r="AN56">
        <v>-4.55</v>
      </c>
      <c r="AO56" t="s">
        <v>3188</v>
      </c>
      <c r="AP56">
        <v>0.18291307977948701</v>
      </c>
      <c r="AQ56">
        <f>(Table2[[#This Row],[Sharpe Ratio]]-AVERAGE(Table2[Sharpe Ratio]))/_xlfn.STDEV.P(Table2[Sharpe Ratio])</f>
        <v>1.4024289365928724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4.3506956453158159</v>
      </c>
      <c r="AS56">
        <f>_xlfn.RANK.AVG(Table2[[#This Row],[1Y Return vs Nifty Z-Score]],Table2[1Y Return vs Nifty Z-Score])</f>
        <v>62</v>
      </c>
      <c r="AT56">
        <f>_xlfn.RANK.AVG(Table2[[#This Row],[6M Return vs Nifty Z-Score]],Table2[6M Return vs Nifty Z-Score])</f>
        <v>212</v>
      </c>
      <c r="AU56">
        <f>_xlfn.RANK.AVG(Table2[[#This Row],[Sharpe Ratio Z-Score]],Table2[Sharpe Ratio Z-Score])</f>
        <v>62</v>
      </c>
      <c r="AV56">
        <f>(Table2[[#This Row],[Rank 1Y]]+Table2[[#This Row],[Rank 6M]]+Table2[[#This Row],[Rank Sharpe]])/3</f>
        <v>112</v>
      </c>
    </row>
    <row r="57" spans="1:48" x14ac:dyDescent="0.3">
      <c r="A57" t="s">
        <v>753</v>
      </c>
      <c r="B57" t="s">
        <v>754</v>
      </c>
      <c r="C57" t="s">
        <v>3155</v>
      </c>
      <c r="D57" t="s">
        <v>449</v>
      </c>
      <c r="E57">
        <v>22508.42348768</v>
      </c>
      <c r="F57">
        <v>353.6</v>
      </c>
      <c r="G57">
        <v>77.794196787131199</v>
      </c>
      <c r="H57">
        <f>(Table2[[#This Row],[1Y Return vs Nifty]]-AVERAGE(Table2[1Y Return vs Nifty]))/_xlfn.STDEV.P(Table2[1Y Return vs Nifty])</f>
        <v>0.86147724807552406</v>
      </c>
      <c r="I57">
        <v>1.85845894348706</v>
      </c>
      <c r="J57">
        <f>(Table2[[#This Row],[1M Return vs Nifty]]-AVERAGE(Table2[1M Return vs Nifty]))/_xlfn.STDEV.P(Table2[1M Return vs Nifty])</f>
        <v>0.36783900386487972</v>
      </c>
      <c r="K57">
        <v>28.262141681960099</v>
      </c>
      <c r="L57">
        <f>(Table2[[#This Row],[6M Return vs Nifty]]-AVERAGE(Table2[6M Return vs Nifty]))/_xlfn.STDEV.P(Table2[6M Return vs Nifty])</f>
        <v>0.543441570537192</v>
      </c>
      <c r="M57">
        <v>1.6413948500650899</v>
      </c>
      <c r="N57">
        <f>(Table2[[#This Row],[1W Return vs Nifty]]-AVERAGE(Table2[1W Return vs Nifty]))/_xlfn.STDEV.P(Table2[1W Return vs Nifty])</f>
        <v>0.44650482290536558</v>
      </c>
      <c r="O57">
        <v>359.46</v>
      </c>
      <c r="P57">
        <v>343.30925295295799</v>
      </c>
      <c r="Q57">
        <v>282.92606505405399</v>
      </c>
      <c r="R57">
        <v>43.097145207387001</v>
      </c>
      <c r="S57" s="1">
        <f>(Table2[[#This Row],[Close Price]]-Table2[[#This Row],[20D EMA]])/Table2[[#This Row],[20D EMA]]</f>
        <v>-1.6302231124464356E-2</v>
      </c>
      <c r="T57" s="1">
        <f>(Table2[[#This Row],[Close Price]]-Table2[[#This Row],[50D EMA]])/Table2[[#This Row],[50D EMA]]</f>
        <v>2.9975152019721774E-2</v>
      </c>
      <c r="U57" s="1">
        <f>(Table2[[#This Row],[Close Price]]-Table2[[#This Row],[200D EMA]])/Table2[[#This Row],[200D EMA]]</f>
        <v>0.24979647927610887</v>
      </c>
      <c r="V57">
        <v>0.675585517727464</v>
      </c>
      <c r="W57">
        <v>348.65</v>
      </c>
      <c r="X57">
        <v>364.45</v>
      </c>
      <c r="Y57">
        <v>342.72</v>
      </c>
      <c r="Z57">
        <v>383.85</v>
      </c>
      <c r="AA57">
        <v>342.72</v>
      </c>
      <c r="AB57">
        <v>383.85</v>
      </c>
      <c r="AC57" s="1">
        <f>(Table2[[#This Row],[Close Price]]/Table2[[#This Row],[Day Low]])-1</f>
        <v>1.4197619389072269E-2</v>
      </c>
      <c r="AD57" s="1">
        <f>(Table2[[#This Row],[Day High]]/Table2[[#This Row],[Close Price]])-1</f>
        <v>3.0684389140271495E-2</v>
      </c>
      <c r="AE57" s="1">
        <f>(Table2[[#This Row],[Close Price]]/Table2[[#This Row],[Current Week Low]])-1</f>
        <v>3.1746031746031633E-2</v>
      </c>
      <c r="AF57" s="1">
        <f>(Table2[[#This Row],[Current Week High]]/Table2[[#This Row],[Close Price]])-1</f>
        <v>8.5548642533936681E-2</v>
      </c>
      <c r="AG57" s="1">
        <f>(Table2[[#This Row],[Close Price]]/Table2[[#This Row],[Current Month Low]])-1</f>
        <v>3.1746031746031633E-2</v>
      </c>
      <c r="AH57" s="1">
        <f>(Table2[[#This Row],[Current Month High]]/Table2[[#This Row],[Close Price]])-1</f>
        <v>8.5548642533936681E-2</v>
      </c>
      <c r="AI57">
        <v>8.5548642533936601</v>
      </c>
      <c r="AJ57">
        <v>114.30303030303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0.19</v>
      </c>
      <c r="AM57" t="s">
        <v>3189</v>
      </c>
      <c r="AN57">
        <v>-5.42</v>
      </c>
      <c r="AO57" t="s">
        <v>3188</v>
      </c>
      <c r="AP57">
        <v>0.179120543894185</v>
      </c>
      <c r="AQ57">
        <f>(Table2[[#This Row],[Sharpe Ratio]]-AVERAGE(Table2[Sharpe Ratio]))/_xlfn.STDEV.P(Table2[Sharpe Ratio])</f>
        <v>1.3584458723098689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3.5777085176928298</v>
      </c>
      <c r="AS57">
        <f>_xlfn.RANK.AVG(Table2[[#This Row],[1Y Return vs Nifty Z-Score]],Table2[1Y Return vs Nifty Z-Score])</f>
        <v>118</v>
      </c>
      <c r="AT57">
        <f>_xlfn.RANK.AVG(Table2[[#This Row],[6M Return vs Nifty Z-Score]],Table2[6M Return vs Nifty Z-Score])</f>
        <v>158</v>
      </c>
      <c r="AU57">
        <f>_xlfn.RANK.AVG(Table2[[#This Row],[Sharpe Ratio Z-Score]],Table2[Sharpe Ratio Z-Score])</f>
        <v>66</v>
      </c>
      <c r="AV57">
        <f>(Table2[[#This Row],[Rank 1Y]]+Table2[[#This Row],[Rank 6M]]+Table2[[#This Row],[Rank Sharpe]])/3</f>
        <v>114</v>
      </c>
    </row>
    <row r="58" spans="1:48" x14ac:dyDescent="0.3">
      <c r="A58" t="s">
        <v>196</v>
      </c>
      <c r="B58" t="s">
        <v>197</v>
      </c>
      <c r="C58" t="s">
        <v>3149</v>
      </c>
      <c r="D58" t="s">
        <v>77</v>
      </c>
      <c r="E58">
        <v>132755.96770059</v>
      </c>
      <c r="F58">
        <v>2794.35</v>
      </c>
      <c r="G58">
        <v>54.241734532042599</v>
      </c>
      <c r="H58">
        <f>(Table2[[#This Row],[1Y Return vs Nifty]]-AVERAGE(Table2[1Y Return vs Nifty]))/_xlfn.STDEV.P(Table2[1Y Return vs Nifty])</f>
        <v>0.46517972191515328</v>
      </c>
      <c r="I58">
        <v>1.9532728942556801</v>
      </c>
      <c r="J58">
        <f>(Table2[[#This Row],[1M Return vs Nifty]]-AVERAGE(Table2[1M Return vs Nifty]))/_xlfn.STDEV.P(Table2[1M Return vs Nifty])</f>
        <v>0.37798500449066136</v>
      </c>
      <c r="K58">
        <v>26.804888938584799</v>
      </c>
      <c r="L58">
        <f>(Table2[[#This Row],[6M Return vs Nifty]]-AVERAGE(Table2[6M Return vs Nifty]))/_xlfn.STDEV.P(Table2[6M Return vs Nifty])</f>
        <v>0.49745698387776993</v>
      </c>
      <c r="M58">
        <v>1.94959787628988</v>
      </c>
      <c r="N58">
        <f>(Table2[[#This Row],[1W Return vs Nifty]]-AVERAGE(Table2[1W Return vs Nifty]))/_xlfn.STDEV.P(Table2[1W Return vs Nifty])</f>
        <v>0.51854692888821374</v>
      </c>
      <c r="O58">
        <v>2781.6</v>
      </c>
      <c r="P58">
        <v>2712.7369088031601</v>
      </c>
      <c r="Q58">
        <v>2326.4346316228598</v>
      </c>
      <c r="R58">
        <v>52.382600042247702</v>
      </c>
      <c r="S58" s="1">
        <f>(Table2[[#This Row],[Close Price]]-Table2[[#This Row],[20D EMA]])/Table2[[#This Row],[20D EMA]]</f>
        <v>4.583692838654012E-3</v>
      </c>
      <c r="T58" s="1">
        <f>(Table2[[#This Row],[Close Price]]-Table2[[#This Row],[50D EMA]])/Table2[[#This Row],[50D EMA]]</f>
        <v>3.0085147930120116E-2</v>
      </c>
      <c r="U58" s="1">
        <f>(Table2[[#This Row],[Close Price]]-Table2[[#This Row],[200D EMA]])/Table2[[#This Row],[200D EMA]]</f>
        <v>0.20112981556276724</v>
      </c>
      <c r="V58">
        <v>0.96509936949939001</v>
      </c>
      <c r="W58">
        <v>2764.65</v>
      </c>
      <c r="X58">
        <v>2800</v>
      </c>
      <c r="Y58">
        <v>2621.15</v>
      </c>
      <c r="Z58">
        <v>2828</v>
      </c>
      <c r="AA58">
        <v>2621.15</v>
      </c>
      <c r="AB58">
        <v>2875.25</v>
      </c>
      <c r="AC58" s="1">
        <f>(Table2[[#This Row],[Close Price]]/Table2[[#This Row],[Day Low]])-1</f>
        <v>1.0742770332591745E-2</v>
      </c>
      <c r="AD58" s="1">
        <f>(Table2[[#This Row],[Day High]]/Table2[[#This Row],[Close Price]])-1</f>
        <v>2.021937123123374E-3</v>
      </c>
      <c r="AE58" s="1">
        <f>(Table2[[#This Row],[Close Price]]/Table2[[#This Row],[Current Week Low]])-1</f>
        <v>6.6077866585277478E-2</v>
      </c>
      <c r="AF58" s="1">
        <f>(Table2[[#This Row],[Current Week High]]/Table2[[#This Row],[Close Price]])-1</f>
        <v>1.2042156494354694E-2</v>
      </c>
      <c r="AG58" s="1">
        <f>(Table2[[#This Row],[Close Price]]/Table2[[#This Row],[Current Month Low]])-1</f>
        <v>6.6077866585277478E-2</v>
      </c>
      <c r="AH58" s="1">
        <f>(Table2[[#This Row],[Current Month High]]/Table2[[#This Row],[Close Price]])-1</f>
        <v>2.8951276683307325E-2</v>
      </c>
      <c r="AI58">
        <v>5.8564603575070997</v>
      </c>
      <c r="AJ58">
        <v>81.139597445953299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0.09</v>
      </c>
      <c r="AM58" t="s">
        <v>3189</v>
      </c>
      <c r="AN58">
        <v>-2.59</v>
      </c>
      <c r="AO58" t="s">
        <v>3188</v>
      </c>
      <c r="AP58">
        <v>0.264417827002767</v>
      </c>
      <c r="AQ58">
        <f>(Table2[[#This Row],[Sharpe Ratio]]-AVERAGE(Table2[Sharpe Ratio]))/_xlfn.STDEV.P(Table2[Sharpe Ratio])</f>
        <v>2.3476615315920339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4.2068301707638325</v>
      </c>
      <c r="AS58">
        <f>_xlfn.RANK.AVG(Table2[[#This Row],[1Y Return vs Nifty Z-Score]],Table2[1Y Return vs Nifty Z-Score])</f>
        <v>172</v>
      </c>
      <c r="AT58">
        <f>_xlfn.RANK.AVG(Table2[[#This Row],[6M Return vs Nifty Z-Score]],Table2[6M Return vs Nifty Z-Score])</f>
        <v>167</v>
      </c>
      <c r="AU58">
        <f>_xlfn.RANK.AVG(Table2[[#This Row],[Sharpe Ratio Z-Score]],Table2[Sharpe Ratio Z-Score])</f>
        <v>6</v>
      </c>
      <c r="AV58">
        <f>(Table2[[#This Row],[Rank 1Y]]+Table2[[#This Row],[Rank 6M]]+Table2[[#This Row],[Rank Sharpe]])/3</f>
        <v>115</v>
      </c>
    </row>
    <row r="59" spans="1:48" x14ac:dyDescent="0.3">
      <c r="A59" t="s">
        <v>1016</v>
      </c>
      <c r="B59" t="s">
        <v>1017</v>
      </c>
      <c r="C59" t="s">
        <v>3155</v>
      </c>
      <c r="D59" t="s">
        <v>283</v>
      </c>
      <c r="E59">
        <v>14056.173991260001</v>
      </c>
      <c r="F59">
        <v>1770.1</v>
      </c>
      <c r="G59">
        <v>64.129267420101399</v>
      </c>
      <c r="H59">
        <f>(Table2[[#This Row],[1Y Return vs Nifty]]-AVERAGE(Table2[1Y Return vs Nifty]))/_xlfn.STDEV.P(Table2[1Y Return vs Nifty])</f>
        <v>0.63154894399172923</v>
      </c>
      <c r="I59">
        <v>7.8325006617714097</v>
      </c>
      <c r="J59">
        <f>(Table2[[#This Row],[1M Return vs Nifty]]-AVERAGE(Table2[1M Return vs Nifty]))/_xlfn.STDEV.P(Table2[1M Return vs Nifty])</f>
        <v>1.0071186723186836</v>
      </c>
      <c r="K59">
        <v>45.557288753619297</v>
      </c>
      <c r="L59">
        <f>(Table2[[#This Row],[6M Return vs Nifty]]-AVERAGE(Table2[6M Return vs Nifty]))/_xlfn.STDEV.P(Table2[6M Return vs Nifty])</f>
        <v>1.0892015239287083</v>
      </c>
      <c r="M59">
        <v>-1.4054102551205601</v>
      </c>
      <c r="N59">
        <f>(Table2[[#This Row],[1W Return vs Nifty]]-AVERAGE(Table2[1W Return vs Nifty]))/_xlfn.STDEV.P(Table2[1W Return vs Nifty])</f>
        <v>-0.26568239662172199</v>
      </c>
      <c r="O59">
        <v>1740.99</v>
      </c>
      <c r="P59">
        <v>1797.7105210969801</v>
      </c>
      <c r="Q59">
        <v>1570.58526561031</v>
      </c>
      <c r="R59">
        <v>56.106448427295703</v>
      </c>
      <c r="S59" s="1">
        <f>(Table2[[#This Row],[Close Price]]-Table2[[#This Row],[20D EMA]])/Table2[[#This Row],[20D EMA]]</f>
        <v>1.672037174251426E-2</v>
      </c>
      <c r="T59" s="1">
        <f>(Table2[[#This Row],[Close Price]]-Table2[[#This Row],[50D EMA]])/Table2[[#This Row],[50D EMA]]</f>
        <v>-1.5358713637683982E-2</v>
      </c>
      <c r="U59" s="1">
        <f>(Table2[[#This Row],[Close Price]]-Table2[[#This Row],[200D EMA]])/Table2[[#This Row],[200D EMA]]</f>
        <v>0.12703209355027342</v>
      </c>
      <c r="V59">
        <v>1.4192353921458101</v>
      </c>
      <c r="W59">
        <v>1752.2</v>
      </c>
      <c r="X59">
        <v>1786.4</v>
      </c>
      <c r="Y59">
        <v>1645.35</v>
      </c>
      <c r="Z59">
        <v>1825</v>
      </c>
      <c r="AA59">
        <v>1645.35</v>
      </c>
      <c r="AB59">
        <v>1890</v>
      </c>
      <c r="AC59" s="1">
        <f>(Table2[[#This Row],[Close Price]]/Table2[[#This Row],[Day Low]])-1</f>
        <v>1.0215728798082413E-2</v>
      </c>
      <c r="AD59" s="1">
        <f>(Table2[[#This Row],[Day High]]/Table2[[#This Row],[Close Price]])-1</f>
        <v>9.208519292695394E-3</v>
      </c>
      <c r="AE59" s="1">
        <f>(Table2[[#This Row],[Close Price]]/Table2[[#This Row],[Current Week Low]])-1</f>
        <v>7.5819734403014483E-2</v>
      </c>
      <c r="AF59" s="1">
        <f>(Table2[[#This Row],[Current Week High]]/Table2[[#This Row],[Close Price]])-1</f>
        <v>3.1015196881532203E-2</v>
      </c>
      <c r="AG59" s="1">
        <f>(Table2[[#This Row],[Close Price]]/Table2[[#This Row],[Current Month Low]])-1</f>
        <v>7.5819734403014483E-2</v>
      </c>
      <c r="AH59" s="1">
        <f>(Table2[[#This Row],[Current Month High]]/Table2[[#This Row],[Close Price]])-1</f>
        <v>6.7736286085531949E-2</v>
      </c>
      <c r="AI59">
        <v>51.629851420823599</v>
      </c>
      <c r="AJ59">
        <v>120.36725801431599</v>
      </c>
      <c r="AK59" t="str">
        <f>IF(AND(Table2[[#This Row],[20D EMA]]&gt;Table2[[#This Row],[50D EMA]],Table2[[#This Row],[50D EMA]]&gt;Table2[[#This Row],[200D EMA]]),"Uptrend","Downtrend/NoTrend")</f>
        <v>Downtrend/NoTrend</v>
      </c>
      <c r="AL59">
        <v>-0.21</v>
      </c>
      <c r="AM59" t="s">
        <v>3188</v>
      </c>
      <c r="AN59">
        <v>4.71</v>
      </c>
      <c r="AO59" t="s">
        <v>3189</v>
      </c>
      <c r="AP59">
        <v>0.14518353880867799</v>
      </c>
      <c r="AQ59">
        <f>(Table2[[#This Row],[Sharpe Ratio]]-AVERAGE(Table2[Sharpe Ratio]))/_xlfn.STDEV.P(Table2[Sharpe Ratio])</f>
        <v>0.96486924669816376</v>
      </c>
      <c r="AR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">
        <f>_xlfn.RANK.AVG(Table2[[#This Row],[1Y Return vs Nifty Z-Score]],Table2[1Y Return vs Nifty Z-Score])</f>
        <v>145</v>
      </c>
      <c r="AT59">
        <f>_xlfn.RANK.AVG(Table2[[#This Row],[6M Return vs Nifty Z-Score]],Table2[6M Return vs Nifty Z-Score])</f>
        <v>84</v>
      </c>
      <c r="AU59">
        <f>_xlfn.RANK.AVG(Table2[[#This Row],[Sharpe Ratio Z-Score]],Table2[Sharpe Ratio Z-Score])</f>
        <v>117</v>
      </c>
      <c r="AV59">
        <f>(Table2[[#This Row],[Rank 1Y]]+Table2[[#This Row],[Rank 6M]]+Table2[[#This Row],[Rank Sharpe]])/3</f>
        <v>115.33333333333333</v>
      </c>
    </row>
    <row r="60" spans="1:48" x14ac:dyDescent="0.3">
      <c r="A60" t="s">
        <v>903</v>
      </c>
      <c r="B60" t="s">
        <v>904</v>
      </c>
      <c r="C60" t="s">
        <v>3155</v>
      </c>
      <c r="D60" t="s">
        <v>283</v>
      </c>
      <c r="E60">
        <v>17005.094251979899</v>
      </c>
      <c r="F60">
        <v>1171.9000000000001</v>
      </c>
      <c r="G60">
        <v>90.267729797505794</v>
      </c>
      <c r="H60">
        <f>(Table2[[#This Row],[1Y Return vs Nifty]]-AVERAGE(Table2[1Y Return vs Nifty]))/_xlfn.STDEV.P(Table2[1Y Return vs Nifty])</f>
        <v>1.0713589250294133</v>
      </c>
      <c r="I60">
        <v>-11.8272174975864</v>
      </c>
      <c r="J60">
        <f>(Table2[[#This Row],[1M Return vs Nifty]]-AVERAGE(Table2[1M Return vs Nifty]))/_xlfn.STDEV.P(Table2[1M Return vs Nifty])</f>
        <v>-1.0966594228933524</v>
      </c>
      <c r="K60">
        <v>22.8832317509634</v>
      </c>
      <c r="L60">
        <f>(Table2[[#This Row],[6M Return vs Nifty]]-AVERAGE(Table2[6M Return vs Nifty]))/_xlfn.STDEV.P(Table2[6M Return vs Nifty])</f>
        <v>0.37370646385814266</v>
      </c>
      <c r="M60">
        <v>-2.3665918029650301</v>
      </c>
      <c r="N60">
        <f>(Table2[[#This Row],[1W Return vs Nifty]]-AVERAGE(Table2[1W Return vs Nifty]))/_xlfn.STDEV.P(Table2[1W Return vs Nifty])</f>
        <v>-0.49035748754073394</v>
      </c>
      <c r="O60">
        <v>1201.97</v>
      </c>
      <c r="P60">
        <v>1235.8626706754001</v>
      </c>
      <c r="Q60">
        <v>1071.6298332312799</v>
      </c>
      <c r="R60">
        <v>44.194309882443598</v>
      </c>
      <c r="S60" s="1">
        <f>(Table2[[#This Row],[Close Price]]-Table2[[#This Row],[20D EMA]])/Table2[[#This Row],[20D EMA]]</f>
        <v>-2.5017263326039697E-2</v>
      </c>
      <c r="T60" s="1">
        <f>(Table2[[#This Row],[Close Price]]-Table2[[#This Row],[50D EMA]])/Table2[[#This Row],[50D EMA]]</f>
        <v>-5.1755483997622746E-2</v>
      </c>
      <c r="U60" s="1">
        <f>(Table2[[#This Row],[Close Price]]-Table2[[#This Row],[200D EMA]])/Table2[[#This Row],[200D EMA]]</f>
        <v>9.3567912780457091E-2</v>
      </c>
      <c r="V60">
        <v>0.99940880412668698</v>
      </c>
      <c r="W60">
        <v>1157</v>
      </c>
      <c r="X60">
        <v>1193.25</v>
      </c>
      <c r="Y60">
        <v>1107.1500000000001</v>
      </c>
      <c r="Z60">
        <v>1193.25</v>
      </c>
      <c r="AA60">
        <v>1107.1500000000001</v>
      </c>
      <c r="AB60">
        <v>1219.95</v>
      </c>
      <c r="AC60" s="1">
        <f>(Table2[[#This Row],[Close Price]]/Table2[[#This Row],[Day Low]])-1</f>
        <v>1.2878133102852241E-2</v>
      </c>
      <c r="AD60" s="1">
        <f>(Table2[[#This Row],[Day High]]/Table2[[#This Row],[Close Price]])-1</f>
        <v>1.8218278010069033E-2</v>
      </c>
      <c r="AE60" s="1">
        <f>(Table2[[#This Row],[Close Price]]/Table2[[#This Row],[Current Week Low]])-1</f>
        <v>5.8483493654879704E-2</v>
      </c>
      <c r="AF60" s="1">
        <f>(Table2[[#This Row],[Current Week High]]/Table2[[#This Row],[Close Price]])-1</f>
        <v>1.8218278010069033E-2</v>
      </c>
      <c r="AG60" s="1">
        <f>(Table2[[#This Row],[Close Price]]/Table2[[#This Row],[Current Month Low]])-1</f>
        <v>5.8483493654879704E-2</v>
      </c>
      <c r="AH60" s="1">
        <f>(Table2[[#This Row],[Current Month High]]/Table2[[#This Row],[Close Price]])-1</f>
        <v>4.1001791961771339E-2</v>
      </c>
      <c r="AI60">
        <v>23.7306937452</v>
      </c>
      <c r="AJ60">
        <v>136.46085552865199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-0.04</v>
      </c>
      <c r="AM60" t="s">
        <v>3188</v>
      </c>
      <c r="AN60">
        <v>-2.94</v>
      </c>
      <c r="AO60" t="s">
        <v>3188</v>
      </c>
      <c r="AP60">
        <v>0.18383065193373499</v>
      </c>
      <c r="AQ60">
        <f>(Table2[[#This Row],[Sharpe Ratio]]-AVERAGE(Table2[Sharpe Ratio]))/_xlfn.STDEV.P(Table2[Sharpe Ratio])</f>
        <v>1.4130702690060972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91</v>
      </c>
      <c r="AT60">
        <f>_xlfn.RANK.AVG(Table2[[#This Row],[6M Return vs Nifty Z-Score]],Table2[6M Return vs Nifty Z-Score])</f>
        <v>203</v>
      </c>
      <c r="AU60">
        <f>_xlfn.RANK.AVG(Table2[[#This Row],[Sharpe Ratio Z-Score]],Table2[Sharpe Ratio Z-Score])</f>
        <v>56</v>
      </c>
      <c r="AV60">
        <f>(Table2[[#This Row],[Rank 1Y]]+Table2[[#This Row],[Rank 6M]]+Table2[[#This Row],[Rank Sharpe]])/3</f>
        <v>116.66666666666667</v>
      </c>
    </row>
    <row r="61" spans="1:48" x14ac:dyDescent="0.3">
      <c r="A61" t="s">
        <v>963</v>
      </c>
      <c r="B61" t="s">
        <v>964</v>
      </c>
      <c r="C61" t="s">
        <v>3155</v>
      </c>
      <c r="D61" t="s">
        <v>159</v>
      </c>
      <c r="E61">
        <v>15476.8631721</v>
      </c>
      <c r="F61">
        <v>689.7</v>
      </c>
      <c r="G61">
        <v>45.974452461217098</v>
      </c>
      <c r="H61">
        <f>(Table2[[#This Row],[1Y Return vs Nifty]]-AVERAGE(Table2[1Y Return vs Nifty]))/_xlfn.STDEV.P(Table2[1Y Return vs Nifty])</f>
        <v>0.32607310124621341</v>
      </c>
      <c r="I61">
        <v>8.8224116259785994</v>
      </c>
      <c r="J61">
        <f>(Table2[[#This Row],[1M Return vs Nifty]]-AVERAGE(Table2[1M Return vs Nifty]))/_xlfn.STDEV.P(Table2[1M Return vs Nifty])</f>
        <v>1.1130486244079529</v>
      </c>
      <c r="K61">
        <v>32.198939175971503</v>
      </c>
      <c r="L61">
        <f>(Table2[[#This Row],[6M Return vs Nifty]]-AVERAGE(Table2[6M Return vs Nifty]))/_xlfn.STDEV.P(Table2[6M Return vs Nifty])</f>
        <v>0.66766985306878335</v>
      </c>
      <c r="M61">
        <v>2.35494950576336</v>
      </c>
      <c r="N61">
        <f>(Table2[[#This Row],[1W Return vs Nifty]]-AVERAGE(Table2[1W Return vs Nifty]))/_xlfn.STDEV.P(Table2[1W Return vs Nifty])</f>
        <v>0.61329741011661565</v>
      </c>
      <c r="O61">
        <v>662.12</v>
      </c>
      <c r="P61">
        <v>642.199647728473</v>
      </c>
      <c r="Q61">
        <v>565.54535977788896</v>
      </c>
      <c r="R61">
        <v>58.892949835225103</v>
      </c>
      <c r="S61" s="1">
        <f>(Table2[[#This Row],[Close Price]]-Table2[[#This Row],[20D EMA]])/Table2[[#This Row],[20D EMA]]</f>
        <v>4.165408083126932E-2</v>
      </c>
      <c r="T61" s="1">
        <f>(Table2[[#This Row],[Close Price]]-Table2[[#This Row],[50D EMA]])/Table2[[#This Row],[50D EMA]]</f>
        <v>7.3965086152788684E-2</v>
      </c>
      <c r="U61" s="1">
        <f>(Table2[[#This Row],[Close Price]]-Table2[[#This Row],[200D EMA]])/Table2[[#This Row],[200D EMA]]</f>
        <v>0.21953082644135088</v>
      </c>
      <c r="V61">
        <v>1.0449542180171001</v>
      </c>
      <c r="W61">
        <v>681</v>
      </c>
      <c r="X61">
        <v>717.85</v>
      </c>
      <c r="Y61">
        <v>618</v>
      </c>
      <c r="Z61">
        <v>717.85</v>
      </c>
      <c r="AA61">
        <v>618</v>
      </c>
      <c r="AB61">
        <v>719.8</v>
      </c>
      <c r="AC61" s="1">
        <f>(Table2[[#This Row],[Close Price]]/Table2[[#This Row],[Day Low]])-1</f>
        <v>1.2775330396475937E-2</v>
      </c>
      <c r="AD61" s="1">
        <f>(Table2[[#This Row],[Day High]]/Table2[[#This Row],[Close Price]])-1</f>
        <v>4.0814847034942758E-2</v>
      </c>
      <c r="AE61" s="1">
        <f>(Table2[[#This Row],[Close Price]]/Table2[[#This Row],[Current Week Low]])-1</f>
        <v>0.1160194174757283</v>
      </c>
      <c r="AF61" s="1">
        <f>(Table2[[#This Row],[Current Week High]]/Table2[[#This Row],[Close Price]])-1</f>
        <v>4.0814847034942758E-2</v>
      </c>
      <c r="AG61" s="1">
        <f>(Table2[[#This Row],[Close Price]]/Table2[[#This Row],[Current Month Low]])-1</f>
        <v>0.1160194174757283</v>
      </c>
      <c r="AH61" s="1">
        <f>(Table2[[#This Row],[Current Month High]]/Table2[[#This Row],[Close Price]])-1</f>
        <v>4.3642163259387967E-2</v>
      </c>
      <c r="AI61">
        <v>4.3642163259387896</v>
      </c>
      <c r="AJ61">
        <v>93.396424815983096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0.11</v>
      </c>
      <c r="AM61" t="s">
        <v>3189</v>
      </c>
      <c r="AN61">
        <v>4.2300000000000004</v>
      </c>
      <c r="AO61" t="s">
        <v>3189</v>
      </c>
      <c r="AP61">
        <v>0.216956639572496</v>
      </c>
      <c r="AQ61">
        <f>(Table2[[#This Row],[Sharpe Ratio]]-AVERAGE(Table2[Sharpe Ratio]))/_xlfn.STDEV.P(Table2[Sharpe Ratio])</f>
        <v>1.7972413059632271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4.5173302948027922</v>
      </c>
      <c r="AS61">
        <f>_xlfn.RANK.AVG(Table2[[#This Row],[1Y Return vs Nifty Z-Score]],Table2[1Y Return vs Nifty Z-Score])</f>
        <v>206</v>
      </c>
      <c r="AT61">
        <f>_xlfn.RANK.AVG(Table2[[#This Row],[6M Return vs Nifty Z-Score]],Table2[6M Return vs Nifty Z-Score])</f>
        <v>126</v>
      </c>
      <c r="AU61">
        <f>_xlfn.RANK.AVG(Table2[[#This Row],[Sharpe Ratio Z-Score]],Table2[Sharpe Ratio Z-Score])</f>
        <v>22</v>
      </c>
      <c r="AV61">
        <f>(Table2[[#This Row],[Rank 1Y]]+Table2[[#This Row],[Rank 6M]]+Table2[[#This Row],[Rank Sharpe]])/3</f>
        <v>118</v>
      </c>
    </row>
    <row r="62" spans="1:48" x14ac:dyDescent="0.3">
      <c r="A62" t="s">
        <v>1157</v>
      </c>
      <c r="B62" t="s">
        <v>1158</v>
      </c>
      <c r="C62" t="s">
        <v>3145</v>
      </c>
      <c r="D62" t="s">
        <v>122</v>
      </c>
      <c r="E62">
        <v>10862.958857310001</v>
      </c>
      <c r="F62">
        <v>1848.15</v>
      </c>
      <c r="G62">
        <v>44.562381863512698</v>
      </c>
      <c r="H62">
        <f>(Table2[[#This Row],[1Y Return vs Nifty]]-AVERAGE(Table2[1Y Return vs Nifty]))/_xlfn.STDEV.P(Table2[1Y Return vs Nifty])</f>
        <v>0.30231337376748041</v>
      </c>
      <c r="I62">
        <v>2.3224799457025598</v>
      </c>
      <c r="J62">
        <f>(Table2[[#This Row],[1M Return vs Nifty]]-AVERAGE(Table2[1M Return vs Nifty]))/_xlfn.STDEV.P(Table2[1M Return vs Nifty])</f>
        <v>0.41749369434754285</v>
      </c>
      <c r="K62">
        <v>55.7567529661248</v>
      </c>
      <c r="L62">
        <f>(Table2[[#This Row],[6M Return vs Nifty]]-AVERAGE(Table2[6M Return vs Nifty]))/_xlfn.STDEV.P(Table2[6M Return vs Nifty])</f>
        <v>1.4110524506754925</v>
      </c>
      <c r="M62">
        <v>-0.51254494709066101</v>
      </c>
      <c r="N62">
        <f>(Table2[[#This Row],[1W Return vs Nifty]]-AVERAGE(Table2[1W Return vs Nifty]))/_xlfn.STDEV.P(Table2[1W Return vs Nifty])</f>
        <v>-5.6976148868712537E-2</v>
      </c>
      <c r="O62">
        <v>1849.77</v>
      </c>
      <c r="P62">
        <v>1726.1006601500601</v>
      </c>
      <c r="Q62">
        <v>1396.0100613700999</v>
      </c>
      <c r="R62">
        <v>45.629101375633901</v>
      </c>
      <c r="S62" s="1">
        <f>(Table2[[#This Row],[Close Price]]-Table2[[#This Row],[20D EMA]])/Table2[[#This Row],[20D EMA]]</f>
        <v>-8.7578455699891921E-4</v>
      </c>
      <c r="T62" s="1">
        <f>(Table2[[#This Row],[Close Price]]-Table2[[#This Row],[50D EMA]])/Table2[[#This Row],[50D EMA]]</f>
        <v>7.0708124194407945E-2</v>
      </c>
      <c r="U62" s="1">
        <f>(Table2[[#This Row],[Close Price]]-Table2[[#This Row],[200D EMA]])/Table2[[#This Row],[200D EMA]]</f>
        <v>0.32388014323202796</v>
      </c>
      <c r="V62">
        <v>0.53952114827801601</v>
      </c>
      <c r="W62">
        <v>1843.15</v>
      </c>
      <c r="X62">
        <v>1883.45</v>
      </c>
      <c r="Y62">
        <v>1780.05</v>
      </c>
      <c r="Z62">
        <v>1889.95</v>
      </c>
      <c r="AA62">
        <v>1780.05</v>
      </c>
      <c r="AB62">
        <v>1937.95</v>
      </c>
      <c r="AC62" s="1">
        <f>(Table2[[#This Row],[Close Price]]/Table2[[#This Row],[Day Low]])-1</f>
        <v>2.7127471990884278E-3</v>
      </c>
      <c r="AD62" s="1">
        <f>(Table2[[#This Row],[Day High]]/Table2[[#This Row],[Close Price]])-1</f>
        <v>1.9100181262343474E-2</v>
      </c>
      <c r="AE62" s="1">
        <f>(Table2[[#This Row],[Close Price]]/Table2[[#This Row],[Current Week Low]])-1</f>
        <v>3.8257352321564131E-2</v>
      </c>
      <c r="AF62" s="1">
        <f>(Table2[[#This Row],[Current Week High]]/Table2[[#This Row],[Close Price]])-1</f>
        <v>2.2617211806400972E-2</v>
      </c>
      <c r="AG62" s="1">
        <f>(Table2[[#This Row],[Close Price]]/Table2[[#This Row],[Current Month Low]])-1</f>
        <v>3.8257352321564131E-2</v>
      </c>
      <c r="AH62" s="1">
        <f>(Table2[[#This Row],[Current Month High]]/Table2[[#This Row],[Close Price]])-1</f>
        <v>4.8589129670210784E-2</v>
      </c>
      <c r="AI62">
        <v>19.037956875794698</v>
      </c>
      <c r="AJ62">
        <v>91.895960959401904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</v>
      </c>
      <c r="AM62" t="s">
        <v>3189</v>
      </c>
      <c r="AN62">
        <v>-2.85</v>
      </c>
      <c r="AO62" t="s">
        <v>3188</v>
      </c>
      <c r="AP62">
        <v>0.17177408569282701</v>
      </c>
      <c r="AQ62">
        <f>(Table2[[#This Row],[Sharpe Ratio]]-AVERAGE(Table2[Sharpe Ratio]))/_xlfn.STDEV.P(Table2[Sharpe Ratio])</f>
        <v>1.2732470098350332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3.3471303797568366</v>
      </c>
      <c r="AS62">
        <f>_xlfn.RANK.AVG(Table2[[#This Row],[1Y Return vs Nifty Z-Score]],Table2[1Y Return vs Nifty Z-Score])</f>
        <v>214</v>
      </c>
      <c r="AT62">
        <f>_xlfn.RANK.AVG(Table2[[#This Row],[6M Return vs Nifty Z-Score]],Table2[6M Return vs Nifty Z-Score])</f>
        <v>63</v>
      </c>
      <c r="AU62">
        <f>_xlfn.RANK.AVG(Table2[[#This Row],[Sharpe Ratio Z-Score]],Table2[Sharpe Ratio Z-Score])</f>
        <v>79</v>
      </c>
      <c r="AV62">
        <f>(Table2[[#This Row],[Rank 1Y]]+Table2[[#This Row],[Rank 6M]]+Table2[[#This Row],[Rank Sharpe]])/3</f>
        <v>118.66666666666667</v>
      </c>
    </row>
    <row r="63" spans="1:48" x14ac:dyDescent="0.3">
      <c r="A63" t="s">
        <v>634</v>
      </c>
      <c r="B63" t="s">
        <v>635</v>
      </c>
      <c r="C63" t="s">
        <v>3147</v>
      </c>
      <c r="D63" t="s">
        <v>51</v>
      </c>
      <c r="E63">
        <v>30514.701275719999</v>
      </c>
      <c r="F63">
        <v>1198.7</v>
      </c>
      <c r="G63">
        <v>83.023207806184402</v>
      </c>
      <c r="H63">
        <f>(Table2[[#This Row],[1Y Return vs Nifty]]-AVERAGE(Table2[1Y Return vs Nifty]))/_xlfn.STDEV.P(Table2[1Y Return vs Nifty])</f>
        <v>0.94946143030973562</v>
      </c>
      <c r="I63">
        <v>-1.6733725432220801</v>
      </c>
      <c r="J63">
        <f>(Table2[[#This Row],[1M Return vs Nifty]]-AVERAGE(Table2[1M Return vs Nifty]))/_xlfn.STDEV.P(Table2[1M Return vs Nifty])</f>
        <v>-1.0100784360525682E-2</v>
      </c>
      <c r="K63">
        <v>81.893415195042607</v>
      </c>
      <c r="L63">
        <f>(Table2[[#This Row],[6M Return vs Nifty]]-AVERAGE(Table2[6M Return vs Nifty]))/_xlfn.STDEV.P(Table2[6M Return vs Nifty])</f>
        <v>2.2358123385655668</v>
      </c>
      <c r="M63">
        <v>0.792798421979796</v>
      </c>
      <c r="N63">
        <f>(Table2[[#This Row],[1W Return vs Nifty]]-AVERAGE(Table2[1W Return vs Nifty]))/_xlfn.STDEV.P(Table2[1W Return vs Nifty])</f>
        <v>0.24814637536631357</v>
      </c>
      <c r="O63">
        <v>1178.57</v>
      </c>
      <c r="P63">
        <v>1102.3375654248</v>
      </c>
      <c r="Q63">
        <v>853.22965082698204</v>
      </c>
      <c r="R63">
        <v>54.509377463274497</v>
      </c>
      <c r="S63" s="1">
        <f>(Table2[[#This Row],[Close Price]]-Table2[[#This Row],[20D EMA]])/Table2[[#This Row],[20D EMA]]</f>
        <v>1.708002070305549E-2</v>
      </c>
      <c r="T63" s="1">
        <f>(Table2[[#This Row],[Close Price]]-Table2[[#This Row],[50D EMA]])/Table2[[#This Row],[50D EMA]]</f>
        <v>8.7416448098696101E-2</v>
      </c>
      <c r="U63" s="1">
        <f>(Table2[[#This Row],[Close Price]]-Table2[[#This Row],[200D EMA]])/Table2[[#This Row],[200D EMA]]</f>
        <v>0.40489726164365625</v>
      </c>
      <c r="V63">
        <v>0.54321187213357602</v>
      </c>
      <c r="W63">
        <v>1179.3</v>
      </c>
      <c r="X63">
        <v>1205.95</v>
      </c>
      <c r="Y63">
        <v>1140.0999999999999</v>
      </c>
      <c r="Z63">
        <v>1222.1500000000001</v>
      </c>
      <c r="AA63">
        <v>1140.0999999999999</v>
      </c>
      <c r="AB63">
        <v>1222.1500000000001</v>
      </c>
      <c r="AC63" s="1">
        <f>(Table2[[#This Row],[Close Price]]/Table2[[#This Row],[Day Low]])-1</f>
        <v>1.6450436699737114E-2</v>
      </c>
      <c r="AD63" s="1">
        <f>(Table2[[#This Row],[Day High]]/Table2[[#This Row],[Close Price]])-1</f>
        <v>6.0482189038124634E-3</v>
      </c>
      <c r="AE63" s="1">
        <f>(Table2[[#This Row],[Close Price]]/Table2[[#This Row],[Current Week Low]])-1</f>
        <v>5.139900008771181E-2</v>
      </c>
      <c r="AF63" s="1">
        <f>(Table2[[#This Row],[Current Week High]]/Table2[[#This Row],[Close Price]])-1</f>
        <v>1.9562859764745255E-2</v>
      </c>
      <c r="AG63" s="1">
        <f>(Table2[[#This Row],[Close Price]]/Table2[[#This Row],[Current Month Low]])-1</f>
        <v>5.139900008771181E-2</v>
      </c>
      <c r="AH63" s="1">
        <f>(Table2[[#This Row],[Current Month High]]/Table2[[#This Row],[Close Price]])-1</f>
        <v>1.9562859764745255E-2</v>
      </c>
      <c r="AI63">
        <v>7.4413948444147904</v>
      </c>
      <c r="AJ63">
        <v>121.571164510166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0.21</v>
      </c>
      <c r="AM63" t="s">
        <v>3189</v>
      </c>
      <c r="AN63">
        <v>1.06</v>
      </c>
      <c r="AO63" t="s">
        <v>3189</v>
      </c>
      <c r="AP63">
        <v>9.8724632406696003E-2</v>
      </c>
      <c r="AQ63">
        <f>(Table2[[#This Row],[Sharpe Ratio]]-AVERAGE(Table2[Sharpe Ratio]))/_xlfn.STDEV.P(Table2[Sharpe Ratio])</f>
        <v>0.42607274520278304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3.8493921050838731</v>
      </c>
      <c r="AS63">
        <f>_xlfn.RANK.AVG(Table2[[#This Row],[1Y Return vs Nifty Z-Score]],Table2[1Y Return vs Nifty Z-Score])</f>
        <v>105</v>
      </c>
      <c r="AT63">
        <f>_xlfn.RANK.AVG(Table2[[#This Row],[6M Return vs Nifty Z-Score]],Table2[6M Return vs Nifty Z-Score])</f>
        <v>29</v>
      </c>
      <c r="AU63">
        <f>_xlfn.RANK.AVG(Table2[[#This Row],[Sharpe Ratio Z-Score]],Table2[Sharpe Ratio Z-Score])</f>
        <v>225</v>
      </c>
      <c r="AV63">
        <f>(Table2[[#This Row],[Rank 1Y]]+Table2[[#This Row],[Rank 6M]]+Table2[[#This Row],[Rank Sharpe]])/3</f>
        <v>119.66666666666667</v>
      </c>
    </row>
    <row r="64" spans="1:48" x14ac:dyDescent="0.3">
      <c r="A64" t="s">
        <v>943</v>
      </c>
      <c r="B64" t="s">
        <v>944</v>
      </c>
      <c r="C64" t="s">
        <v>3143</v>
      </c>
      <c r="D64" t="s">
        <v>143</v>
      </c>
      <c r="E64">
        <v>15822.680222753999</v>
      </c>
      <c r="F64">
        <v>60.54</v>
      </c>
      <c r="G64">
        <v>134.93843806706701</v>
      </c>
      <c r="H64">
        <f>(Table2[[#This Row],[1Y Return vs Nifty]]-AVERAGE(Table2[1Y Return vs Nifty]))/_xlfn.STDEV.P(Table2[1Y Return vs Nifty])</f>
        <v>1.8229954625313023</v>
      </c>
      <c r="I64">
        <v>-12.056469470979501</v>
      </c>
      <c r="J64">
        <f>(Table2[[#This Row],[1M Return vs Nifty]]-AVERAGE(Table2[1M Return vs Nifty]))/_xlfn.STDEV.P(Table2[1M Return vs Nifty])</f>
        <v>-1.1211915792548599</v>
      </c>
      <c r="K64">
        <v>24.3717376665995</v>
      </c>
      <c r="L64">
        <f>(Table2[[#This Row],[6M Return vs Nifty]]-AVERAGE(Table2[6M Return vs Nifty]))/_xlfn.STDEV.P(Table2[6M Return vs Nifty])</f>
        <v>0.42067726530751248</v>
      </c>
      <c r="M64">
        <v>-0.68567126609381002</v>
      </c>
      <c r="N64">
        <f>(Table2[[#This Row],[1W Return vs Nifty]]-AVERAGE(Table2[1W Return vs Nifty]))/_xlfn.STDEV.P(Table2[1W Return vs Nifty])</f>
        <v>-9.7444228545997755E-2</v>
      </c>
      <c r="O64">
        <v>65.63</v>
      </c>
      <c r="P64">
        <v>68.058080743893697</v>
      </c>
      <c r="Q64">
        <v>56.534444670663497</v>
      </c>
      <c r="R64">
        <v>28.5442403371997</v>
      </c>
      <c r="S64" s="1">
        <f>(Table2[[#This Row],[Close Price]]-Table2[[#This Row],[20D EMA]])/Table2[[#This Row],[20D EMA]]</f>
        <v>-7.7555995733658331E-2</v>
      </c>
      <c r="T64" s="1">
        <f>(Table2[[#This Row],[Close Price]]-Table2[[#This Row],[50D EMA]])/Table2[[#This Row],[50D EMA]]</f>
        <v>-0.11046565906236248</v>
      </c>
      <c r="U64" s="1">
        <f>(Table2[[#This Row],[Close Price]]-Table2[[#This Row],[200D EMA]])/Table2[[#This Row],[200D EMA]]</f>
        <v>7.0851590612953166E-2</v>
      </c>
      <c r="V64">
        <v>0.23542004033352101</v>
      </c>
      <c r="W64">
        <v>59.8</v>
      </c>
      <c r="X64">
        <v>61.22</v>
      </c>
      <c r="Y64">
        <v>59.5</v>
      </c>
      <c r="Z64">
        <v>65.7</v>
      </c>
      <c r="AA64">
        <v>59.18</v>
      </c>
      <c r="AB64">
        <v>67.64</v>
      </c>
      <c r="AC64" s="1">
        <f>(Table2[[#This Row],[Close Price]]/Table2[[#This Row],[Day Low]])-1</f>
        <v>1.2374581939799345E-2</v>
      </c>
      <c r="AD64" s="1">
        <f>(Table2[[#This Row],[Day High]]/Table2[[#This Row],[Close Price]])-1</f>
        <v>1.123224314502802E-2</v>
      </c>
      <c r="AE64" s="1">
        <f>(Table2[[#This Row],[Close Price]]/Table2[[#This Row],[Current Week Low]])-1</f>
        <v>1.7478991596638682E-2</v>
      </c>
      <c r="AF64" s="1">
        <f>(Table2[[#This Row],[Current Week High]]/Table2[[#This Row],[Close Price]])-1</f>
        <v>8.5232903865213094E-2</v>
      </c>
      <c r="AG64" s="1">
        <f>(Table2[[#This Row],[Close Price]]/Table2[[#This Row],[Current Month Low]])-1</f>
        <v>2.2980736735383589E-2</v>
      </c>
      <c r="AH64" s="1">
        <f>(Table2[[#This Row],[Current Month High]]/Table2[[#This Row],[Close Price]])-1</f>
        <v>0.11727783283779325</v>
      </c>
      <c r="AI64">
        <v>50.974562272877399</v>
      </c>
      <c r="AJ64">
        <v>196.76470588235199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-0.28999999999999998</v>
      </c>
      <c r="AM64" t="s">
        <v>3188</v>
      </c>
      <c r="AN64">
        <v>-12.7</v>
      </c>
      <c r="AO64" t="s">
        <v>3188</v>
      </c>
      <c r="AP64">
        <v>0.13288506539074199</v>
      </c>
      <c r="AQ64">
        <f>(Table2[[#This Row],[Sharpe Ratio]]-AVERAGE(Table2[Sharpe Ratio]))/_xlfn.STDEV.P(Table2[Sharpe Ratio])</f>
        <v>0.82224052457578589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41</v>
      </c>
      <c r="AT64">
        <f>_xlfn.RANK.AVG(Table2[[#This Row],[6M Return vs Nifty Z-Score]],Table2[6M Return vs Nifty Z-Score])</f>
        <v>183</v>
      </c>
      <c r="AU64">
        <f>_xlfn.RANK.AVG(Table2[[#This Row],[Sharpe Ratio Z-Score]],Table2[Sharpe Ratio Z-Score])</f>
        <v>141</v>
      </c>
      <c r="AV64">
        <f>(Table2[[#This Row],[Rank 1Y]]+Table2[[#This Row],[Rank 6M]]+Table2[[#This Row],[Rank Sharpe]])/3</f>
        <v>121.66666666666667</v>
      </c>
    </row>
    <row r="65" spans="1:48" x14ac:dyDescent="0.3">
      <c r="A65" t="s">
        <v>1120</v>
      </c>
      <c r="B65" t="s">
        <v>1121</v>
      </c>
      <c r="C65" t="s">
        <v>3143</v>
      </c>
      <c r="D65" t="s">
        <v>410</v>
      </c>
      <c r="E65">
        <v>11499.571184615999</v>
      </c>
      <c r="F65">
        <v>127.87</v>
      </c>
      <c r="G65">
        <v>66.131409387568098</v>
      </c>
      <c r="H65">
        <f>(Table2[[#This Row],[1Y Return vs Nifty]]-AVERAGE(Table2[1Y Return vs Nifty]))/_xlfn.STDEV.P(Table2[1Y Return vs Nifty])</f>
        <v>0.66523730744754939</v>
      </c>
      <c r="I65">
        <v>4.3887650581804296</v>
      </c>
      <c r="J65">
        <f>(Table2[[#This Row],[1M Return vs Nifty]]-AVERAGE(Table2[1M Return vs Nifty]))/_xlfn.STDEV.P(Table2[1M Return vs Nifty])</f>
        <v>0.63860598715142292</v>
      </c>
      <c r="K65">
        <v>59.425570569269603</v>
      </c>
      <c r="L65">
        <f>(Table2[[#This Row],[6M Return vs Nifty]]-AVERAGE(Table2[6M Return vs Nifty]))/_xlfn.STDEV.P(Table2[6M Return vs Nifty])</f>
        <v>1.52682444820741</v>
      </c>
      <c r="M65">
        <v>-8.5412686540279701</v>
      </c>
      <c r="N65">
        <f>(Table2[[#This Row],[1W Return vs Nifty]]-AVERAGE(Table2[1W Return vs Nifty]))/_xlfn.STDEV.P(Table2[1W Return vs Nifty])</f>
        <v>-1.9336811614285767</v>
      </c>
      <c r="O65">
        <v>124.94</v>
      </c>
      <c r="P65">
        <v>112.42345023756999</v>
      </c>
      <c r="Q65">
        <v>85.181965063402401</v>
      </c>
      <c r="R65">
        <v>53.2772878533832</v>
      </c>
      <c r="S65" s="1">
        <f>(Table2[[#This Row],[Close Price]]-Table2[[#This Row],[20D EMA]])/Table2[[#This Row],[20D EMA]]</f>
        <v>2.3451256603169577E-2</v>
      </c>
      <c r="T65" s="1">
        <f>(Table2[[#This Row],[Close Price]]-Table2[[#This Row],[50D EMA]])/Table2[[#This Row],[50D EMA]]</f>
        <v>0.1373961547149532</v>
      </c>
      <c r="U65" s="1">
        <f>(Table2[[#This Row],[Close Price]]-Table2[[#This Row],[200D EMA]])/Table2[[#This Row],[200D EMA]]</f>
        <v>0.50113935390929487</v>
      </c>
      <c r="V65">
        <v>0.68531939821765997</v>
      </c>
      <c r="W65">
        <v>120.52</v>
      </c>
      <c r="X65">
        <v>129</v>
      </c>
      <c r="Y65">
        <v>113.93</v>
      </c>
      <c r="Z65">
        <v>129</v>
      </c>
      <c r="AA65">
        <v>113.93</v>
      </c>
      <c r="AB65">
        <v>143.94999999999999</v>
      </c>
      <c r="AC65" s="1">
        <f>(Table2[[#This Row],[Close Price]]/Table2[[#This Row],[Day Low]])-1</f>
        <v>6.0985728509791004E-2</v>
      </c>
      <c r="AD65" s="1">
        <f>(Table2[[#This Row],[Day High]]/Table2[[#This Row],[Close Price]])-1</f>
        <v>8.8371001798701609E-3</v>
      </c>
      <c r="AE65" s="1">
        <f>(Table2[[#This Row],[Close Price]]/Table2[[#This Row],[Current Week Low]])-1</f>
        <v>0.12235583252874571</v>
      </c>
      <c r="AF65" s="1">
        <f>(Table2[[#This Row],[Current Week High]]/Table2[[#This Row],[Close Price]])-1</f>
        <v>8.8371001798701609E-3</v>
      </c>
      <c r="AG65" s="1">
        <f>(Table2[[#This Row],[Close Price]]/Table2[[#This Row],[Current Month Low]])-1</f>
        <v>0.12235583252874571</v>
      </c>
      <c r="AH65" s="1">
        <f>(Table2[[#This Row],[Current Month High]]/Table2[[#This Row],[Close Price]])-1</f>
        <v>0.12575271760381623</v>
      </c>
      <c r="AI65">
        <v>13.810901697036</v>
      </c>
      <c r="AJ65">
        <v>115.450716090985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0.94</v>
      </c>
      <c r="AM65" t="s">
        <v>3189</v>
      </c>
      <c r="AN65">
        <v>-6.95</v>
      </c>
      <c r="AO65" t="s">
        <v>3188</v>
      </c>
      <c r="AP65">
        <v>0.115756563302194</v>
      </c>
      <c r="AQ65">
        <f>(Table2[[#This Row],[Sharpe Ratio]]-AVERAGE(Table2[Sharpe Ratio]))/_xlfn.STDEV.P(Table2[Sharpe Ratio])</f>
        <v>0.62359665376843787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1.5205832351462436</v>
      </c>
      <c r="AS65">
        <f>_xlfn.RANK.AVG(Table2[[#This Row],[1Y Return vs Nifty Z-Score]],Table2[1Y Return vs Nifty Z-Score])</f>
        <v>138</v>
      </c>
      <c r="AT65">
        <f>_xlfn.RANK.AVG(Table2[[#This Row],[6M Return vs Nifty Z-Score]],Table2[6M Return vs Nifty Z-Score])</f>
        <v>56</v>
      </c>
      <c r="AU65">
        <f>_xlfn.RANK.AVG(Table2[[#This Row],[Sharpe Ratio Z-Score]],Table2[Sharpe Ratio Z-Score])</f>
        <v>178</v>
      </c>
      <c r="AV65">
        <f>(Table2[[#This Row],[Rank 1Y]]+Table2[[#This Row],[Rank 6M]]+Table2[[#This Row],[Rank Sharpe]])/3</f>
        <v>124</v>
      </c>
    </row>
    <row r="66" spans="1:48" x14ac:dyDescent="0.3">
      <c r="A66" t="s">
        <v>1561</v>
      </c>
      <c r="B66" t="s">
        <v>1562</v>
      </c>
      <c r="C66" t="s">
        <v>3144</v>
      </c>
      <c r="D66" t="s">
        <v>1007</v>
      </c>
      <c r="E66">
        <v>6319.9478295099998</v>
      </c>
      <c r="F66">
        <v>736.1</v>
      </c>
      <c r="G66">
        <v>113.801206348996</v>
      </c>
      <c r="H66">
        <f>(Table2[[#This Row],[1Y Return vs Nifty]]-AVERAGE(Table2[1Y Return vs Nifty]))/_xlfn.STDEV.P(Table2[1Y Return vs Nifty])</f>
        <v>1.4673369946808652</v>
      </c>
      <c r="I66">
        <v>28.8268840209434</v>
      </c>
      <c r="J66">
        <f>(Table2[[#This Row],[1M Return vs Nifty]]-AVERAGE(Table2[1M Return vs Nifty]))/_xlfn.STDEV.P(Table2[1M Return vs Nifty])</f>
        <v>3.2537187240334053</v>
      </c>
      <c r="K66">
        <v>153.78992309587301</v>
      </c>
      <c r="L66">
        <f>(Table2[[#This Row],[6M Return vs Nifty]]-AVERAGE(Table2[6M Return vs Nifty]))/_xlfn.STDEV.P(Table2[6M Return vs Nifty])</f>
        <v>4.5045548151917387</v>
      </c>
      <c r="M66">
        <v>0.87228692441172795</v>
      </c>
      <c r="N66">
        <f>(Table2[[#This Row],[1W Return vs Nifty]]-AVERAGE(Table2[1W Return vs Nifty]))/_xlfn.STDEV.P(Table2[1W Return vs Nifty])</f>
        <v>0.26672672218108634</v>
      </c>
      <c r="O66">
        <v>704.51</v>
      </c>
      <c r="P66">
        <v>621.51051717648704</v>
      </c>
      <c r="Q66">
        <v>432.49588423819199</v>
      </c>
      <c r="R66">
        <v>53.9913493005999</v>
      </c>
      <c r="S66" s="1">
        <f>(Table2[[#This Row],[Close Price]]-Table2[[#This Row],[20D EMA]])/Table2[[#This Row],[20D EMA]]</f>
        <v>4.4839675803040456E-2</v>
      </c>
      <c r="T66" s="1">
        <f>(Table2[[#This Row],[Close Price]]-Table2[[#This Row],[50D EMA]])/Table2[[#This Row],[50D EMA]]</f>
        <v>0.18437255630699748</v>
      </c>
      <c r="U66" s="1">
        <f>(Table2[[#This Row],[Close Price]]-Table2[[#This Row],[200D EMA]])/Table2[[#This Row],[200D EMA]]</f>
        <v>0.70198151433645006</v>
      </c>
      <c r="V66">
        <v>0.46299145686237297</v>
      </c>
      <c r="W66">
        <v>707.1</v>
      </c>
      <c r="X66">
        <v>759</v>
      </c>
      <c r="Y66">
        <v>609.54999999999995</v>
      </c>
      <c r="Z66">
        <v>759</v>
      </c>
      <c r="AA66">
        <v>609.54999999999995</v>
      </c>
      <c r="AB66">
        <v>825.05</v>
      </c>
      <c r="AC66" s="1">
        <f>(Table2[[#This Row],[Close Price]]/Table2[[#This Row],[Day Low]])-1</f>
        <v>4.1012586621411495E-2</v>
      </c>
      <c r="AD66" s="1">
        <f>(Table2[[#This Row],[Day High]]/Table2[[#This Row],[Close Price]])-1</f>
        <v>3.1109903545713857E-2</v>
      </c>
      <c r="AE66" s="1">
        <f>(Table2[[#This Row],[Close Price]]/Table2[[#This Row],[Current Week Low]])-1</f>
        <v>0.20761217291444511</v>
      </c>
      <c r="AF66" s="1">
        <f>(Table2[[#This Row],[Current Week High]]/Table2[[#This Row],[Close Price]])-1</f>
        <v>3.1109903545713857E-2</v>
      </c>
      <c r="AG66" s="1">
        <f>(Table2[[#This Row],[Close Price]]/Table2[[#This Row],[Current Month Low]])-1</f>
        <v>0.20761217291444511</v>
      </c>
      <c r="AH66" s="1">
        <f>(Table2[[#This Row],[Current Month High]]/Table2[[#This Row],[Close Price]])-1</f>
        <v>0.12083955984241257</v>
      </c>
      <c r="AI66">
        <v>18.706697459584198</v>
      </c>
      <c r="AJ66">
        <v>241.102873030583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0.61</v>
      </c>
      <c r="AM66" t="s">
        <v>3189</v>
      </c>
      <c r="AN66">
        <v>0.8</v>
      </c>
      <c r="AO66" t="s">
        <v>3189</v>
      </c>
      <c r="AP66">
        <v>7.2242132511489004E-2</v>
      </c>
      <c r="AQ66">
        <f>(Table2[[#This Row],[Sharpe Ratio]]-AVERAGE(Table2[Sharpe Ratio]))/_xlfn.STDEV.P(Table2[Sharpe Ratio])</f>
        <v>0.1189480322159832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9.6112852883030797</v>
      </c>
      <c r="AS66">
        <f>_xlfn.RANK.AVG(Table2[[#This Row],[1Y Return vs Nifty Z-Score]],Table2[1Y Return vs Nifty Z-Score])</f>
        <v>60</v>
      </c>
      <c r="AT66">
        <f>_xlfn.RANK.AVG(Table2[[#This Row],[6M Return vs Nifty Z-Score]],Table2[6M Return vs Nifty Z-Score])</f>
        <v>3</v>
      </c>
      <c r="AU66">
        <f>_xlfn.RANK.AVG(Table2[[#This Row],[Sharpe Ratio Z-Score]],Table2[Sharpe Ratio Z-Score])</f>
        <v>309</v>
      </c>
      <c r="AV66">
        <f>(Table2[[#This Row],[Rank 1Y]]+Table2[[#This Row],[Rank 6M]]+Table2[[#This Row],[Rank Sharpe]])/3</f>
        <v>124</v>
      </c>
    </row>
    <row r="67" spans="1:48" x14ac:dyDescent="0.3">
      <c r="A67" t="s">
        <v>916</v>
      </c>
      <c r="B67" t="s">
        <v>917</v>
      </c>
      <c r="C67" t="s">
        <v>3149</v>
      </c>
      <c r="D67" t="s">
        <v>486</v>
      </c>
      <c r="E67">
        <v>16761.978384620001</v>
      </c>
      <c r="F67">
        <v>604.70000000000005</v>
      </c>
      <c r="G67">
        <v>73.874935867549993</v>
      </c>
      <c r="H67">
        <f>(Table2[[#This Row],[1Y Return vs Nifty]]-AVERAGE(Table2[1Y Return vs Nifty]))/_xlfn.STDEV.P(Table2[1Y Return vs Nifty])</f>
        <v>0.79553113212446347</v>
      </c>
      <c r="I67">
        <v>-1.2833271645056099</v>
      </c>
      <c r="J67">
        <f>(Table2[[#This Row],[1M Return vs Nifty]]-AVERAGE(Table2[1M Return vs Nifty]))/_xlfn.STDEV.P(Table2[1M Return vs Nifty])</f>
        <v>3.1637806052166019E-2</v>
      </c>
      <c r="K67">
        <v>19.233007932149999</v>
      </c>
      <c r="L67">
        <f>(Table2[[#This Row],[6M Return vs Nifty]]-AVERAGE(Table2[6M Return vs Nifty]))/_xlfn.STDEV.P(Table2[6M Return vs Nifty])</f>
        <v>0.25852120564841935</v>
      </c>
      <c r="M67">
        <v>-5.2049651145820199</v>
      </c>
      <c r="N67">
        <f>(Table2[[#This Row],[1W Return vs Nifty]]-AVERAGE(Table2[1W Return vs Nifty]))/_xlfn.STDEV.P(Table2[1W Return vs Nifty])</f>
        <v>-1.1538240129643296</v>
      </c>
      <c r="O67">
        <v>613.05999999999995</v>
      </c>
      <c r="P67">
        <v>609.62488600473898</v>
      </c>
      <c r="Q67">
        <v>521.34333592354301</v>
      </c>
      <c r="R67">
        <v>45.590846509189902</v>
      </c>
      <c r="S67" s="1">
        <f>(Table2[[#This Row],[Close Price]]-Table2[[#This Row],[20D EMA]])/Table2[[#This Row],[20D EMA]]</f>
        <v>-1.3636511923791964E-2</v>
      </c>
      <c r="T67" s="1">
        <f>(Table2[[#This Row],[Close Price]]-Table2[[#This Row],[50D EMA]])/Table2[[#This Row],[50D EMA]]</f>
        <v>-8.0785514466360769E-3</v>
      </c>
      <c r="U67" s="1">
        <f>(Table2[[#This Row],[Close Price]]-Table2[[#This Row],[200D EMA]])/Table2[[#This Row],[200D EMA]]</f>
        <v>0.15988823167518459</v>
      </c>
      <c r="V67">
        <v>0.71488346106303802</v>
      </c>
      <c r="W67">
        <v>602.1</v>
      </c>
      <c r="X67">
        <v>614</v>
      </c>
      <c r="Y67">
        <v>576.70000000000005</v>
      </c>
      <c r="Z67">
        <v>628.79999999999995</v>
      </c>
      <c r="AA67">
        <v>576.70000000000005</v>
      </c>
      <c r="AB67">
        <v>650</v>
      </c>
      <c r="AC67" s="1">
        <f>(Table2[[#This Row],[Close Price]]/Table2[[#This Row],[Day Low]])-1</f>
        <v>4.3182195648563404E-3</v>
      </c>
      <c r="AD67" s="1">
        <f>(Table2[[#This Row],[Day High]]/Table2[[#This Row],[Close Price]])-1</f>
        <v>1.5379527038200669E-2</v>
      </c>
      <c r="AE67" s="1">
        <f>(Table2[[#This Row],[Close Price]]/Table2[[#This Row],[Current Week Low]])-1</f>
        <v>4.8552106814635065E-2</v>
      </c>
      <c r="AF67" s="1">
        <f>(Table2[[#This Row],[Current Week High]]/Table2[[#This Row],[Close Price]])-1</f>
        <v>3.9854473292541659E-2</v>
      </c>
      <c r="AG67" s="1">
        <f>(Table2[[#This Row],[Close Price]]/Table2[[#This Row],[Current Month Low]])-1</f>
        <v>4.8552106814635065E-2</v>
      </c>
      <c r="AH67" s="1">
        <f>(Table2[[#This Row],[Current Month High]]/Table2[[#This Row],[Close Price]])-1</f>
        <v>7.4913180089300369E-2</v>
      </c>
      <c r="AI67">
        <v>19.728791136100501</v>
      </c>
      <c r="AJ67">
        <v>137.69654088050299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-0.11</v>
      </c>
      <c r="AM67" t="s">
        <v>3188</v>
      </c>
      <c r="AN67">
        <v>-1.05</v>
      </c>
      <c r="AO67" t="s">
        <v>3188</v>
      </c>
      <c r="AP67">
        <v>0.229296776925523</v>
      </c>
      <c r="AQ67">
        <f>(Table2[[#This Row],[Sharpe Ratio]]-AVERAGE(Table2[Sharpe Ratio]))/_xlfn.STDEV.P(Table2[Sharpe Ratio])</f>
        <v>1.9403532160080956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1.8722193468688146</v>
      </c>
      <c r="AS67">
        <f>_xlfn.RANK.AVG(Table2[[#This Row],[1Y Return vs Nifty Z-Score]],Table2[1Y Return vs Nifty Z-Score])</f>
        <v>128</v>
      </c>
      <c r="AT67">
        <f>_xlfn.RANK.AVG(Table2[[#This Row],[6M Return vs Nifty Z-Score]],Table2[6M Return vs Nifty Z-Score])</f>
        <v>229</v>
      </c>
      <c r="AU67">
        <f>_xlfn.RANK.AVG(Table2[[#This Row],[Sharpe Ratio Z-Score]],Table2[Sharpe Ratio Z-Score])</f>
        <v>19</v>
      </c>
      <c r="AV67">
        <f>(Table2[[#This Row],[Rank 1Y]]+Table2[[#This Row],[Rank 6M]]+Table2[[#This Row],[Rank Sharpe]])/3</f>
        <v>125.33333333333333</v>
      </c>
    </row>
    <row r="68" spans="1:48" x14ac:dyDescent="0.3">
      <c r="A68" t="s">
        <v>1072</v>
      </c>
      <c r="B68" t="s">
        <v>1073</v>
      </c>
      <c r="C68" t="s">
        <v>3155</v>
      </c>
      <c r="D68" t="s">
        <v>283</v>
      </c>
      <c r="E68">
        <v>12646.7336419</v>
      </c>
      <c r="F68">
        <v>1900.75</v>
      </c>
      <c r="G68">
        <v>89.861826032369393</v>
      </c>
      <c r="H68">
        <f>(Table2[[#This Row],[1Y Return vs Nifty]]-AVERAGE(Table2[1Y Return vs Nifty]))/_xlfn.STDEV.P(Table2[1Y Return vs Nifty])</f>
        <v>1.0645291228524463</v>
      </c>
      <c r="I68">
        <v>6.6187318796830299</v>
      </c>
      <c r="J68">
        <f>(Table2[[#This Row],[1M Return vs Nifty]]-AVERAGE(Table2[1M Return vs Nifty]))/_xlfn.STDEV.P(Table2[1M Return vs Nifty])</f>
        <v>0.87723379015956227</v>
      </c>
      <c r="K68">
        <v>29.229072379350399</v>
      </c>
      <c r="L68">
        <f>(Table2[[#This Row],[6M Return vs Nifty]]-AVERAGE(Table2[6M Return vs Nifty]))/_xlfn.STDEV.P(Table2[6M Return vs Nifty])</f>
        <v>0.57395371652554827</v>
      </c>
      <c r="M68">
        <v>-1.4646141555534</v>
      </c>
      <c r="N68">
        <f>(Table2[[#This Row],[1W Return vs Nifty]]-AVERAGE(Table2[1W Return vs Nifty]))/_xlfn.STDEV.P(Table2[1W Return vs Nifty])</f>
        <v>-0.27952124084666424</v>
      </c>
      <c r="O68">
        <v>1875.74</v>
      </c>
      <c r="P68">
        <v>1809.1898376515701</v>
      </c>
      <c r="Q68">
        <v>1533.5495045612399</v>
      </c>
      <c r="R68">
        <v>51.444963354330497</v>
      </c>
      <c r="S68" s="1">
        <f>(Table2[[#This Row],[Close Price]]-Table2[[#This Row],[20D EMA]])/Table2[[#This Row],[20D EMA]]</f>
        <v>1.3333404416390327E-2</v>
      </c>
      <c r="T68" s="1">
        <f>(Table2[[#This Row],[Close Price]]-Table2[[#This Row],[50D EMA]])/Table2[[#This Row],[50D EMA]]</f>
        <v>5.0608377541673646E-2</v>
      </c>
      <c r="U68" s="1">
        <f>(Table2[[#This Row],[Close Price]]-Table2[[#This Row],[200D EMA]])/Table2[[#This Row],[200D EMA]]</f>
        <v>0.23944482675426829</v>
      </c>
      <c r="V68">
        <v>1.23411030062337</v>
      </c>
      <c r="W68">
        <v>1890</v>
      </c>
      <c r="X68">
        <v>1920.7</v>
      </c>
      <c r="Y68">
        <v>1819.55</v>
      </c>
      <c r="Z68">
        <v>2014.75</v>
      </c>
      <c r="AA68">
        <v>1819.55</v>
      </c>
      <c r="AB68">
        <v>2034.95</v>
      </c>
      <c r="AC68" s="1">
        <f>(Table2[[#This Row],[Close Price]]/Table2[[#This Row],[Day Low]])-1</f>
        <v>5.6878306878307416E-3</v>
      </c>
      <c r="AD68" s="1">
        <f>(Table2[[#This Row],[Day High]]/Table2[[#This Row],[Close Price]])-1</f>
        <v>1.049585689859267E-2</v>
      </c>
      <c r="AE68" s="1">
        <f>(Table2[[#This Row],[Close Price]]/Table2[[#This Row],[Current Week Low]])-1</f>
        <v>4.4626418619988506E-2</v>
      </c>
      <c r="AF68" s="1">
        <f>(Table2[[#This Row],[Current Week High]]/Table2[[#This Row],[Close Price]])-1</f>
        <v>5.9976325134815101E-2</v>
      </c>
      <c r="AG68" s="1">
        <f>(Table2[[#This Row],[Close Price]]/Table2[[#This Row],[Current Month Low]])-1</f>
        <v>4.4626418619988506E-2</v>
      </c>
      <c r="AH68" s="1">
        <f>(Table2[[#This Row],[Current Month High]]/Table2[[#This Row],[Close Price]])-1</f>
        <v>7.060370906221225E-2</v>
      </c>
      <c r="AI68">
        <v>7.0603709062212197</v>
      </c>
      <c r="AJ68">
        <v>125.822739693477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0.09</v>
      </c>
      <c r="AM68" t="s">
        <v>3189</v>
      </c>
      <c r="AN68">
        <v>4.51</v>
      </c>
      <c r="AO68" t="s">
        <v>3189</v>
      </c>
      <c r="AP68">
        <v>0.134137023280027</v>
      </c>
      <c r="AQ68">
        <f>(Table2[[#This Row],[Sharpe Ratio]]-AVERAGE(Table2[Sharpe Ratio]))/_xlfn.STDEV.P(Table2[Sharpe Ratio])</f>
        <v>0.83675981878666994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3.0729552074775621</v>
      </c>
      <c r="AS68">
        <f>_xlfn.RANK.AVG(Table2[[#This Row],[1Y Return vs Nifty Z-Score]],Table2[1Y Return vs Nifty Z-Score])</f>
        <v>92</v>
      </c>
      <c r="AT68">
        <f>_xlfn.RANK.AVG(Table2[[#This Row],[6M Return vs Nifty Z-Score]],Table2[6M Return vs Nifty Z-Score])</f>
        <v>149</v>
      </c>
      <c r="AU68">
        <f>_xlfn.RANK.AVG(Table2[[#This Row],[Sharpe Ratio Z-Score]],Table2[Sharpe Ratio Z-Score])</f>
        <v>139</v>
      </c>
      <c r="AV68">
        <f>(Table2[[#This Row],[Rank 1Y]]+Table2[[#This Row],[Rank 6M]]+Table2[[#This Row],[Rank Sharpe]])/3</f>
        <v>126.66666666666667</v>
      </c>
    </row>
    <row r="69" spans="1:48" x14ac:dyDescent="0.3">
      <c r="A69" t="s">
        <v>98</v>
      </c>
      <c r="B69" t="s">
        <v>99</v>
      </c>
      <c r="C69" t="s">
        <v>3155</v>
      </c>
      <c r="D69" t="s">
        <v>100</v>
      </c>
      <c r="E69">
        <v>297347.39662499999</v>
      </c>
      <c r="F69">
        <v>4446.1499999999996</v>
      </c>
      <c r="G69">
        <v>100.64952191136</v>
      </c>
      <c r="H69">
        <f>(Table2[[#This Row],[1Y Return vs Nifty]]-AVERAGE(Table2[1Y Return vs Nifty]))/_xlfn.STDEV.P(Table2[1Y Return vs Nifty])</f>
        <v>1.2460446325054018</v>
      </c>
      <c r="I69">
        <v>-4.1630197769391</v>
      </c>
      <c r="J69">
        <f>(Table2[[#This Row],[1M Return vs Nifty]]-AVERAGE(Table2[1M Return vs Nifty]))/_xlfn.STDEV.P(Table2[1M Return vs Nifty])</f>
        <v>-0.27651687805238945</v>
      </c>
      <c r="K69">
        <v>12.4961282866897</v>
      </c>
      <c r="L69">
        <f>(Table2[[#This Row],[6M Return vs Nifty]]-AVERAGE(Table2[6M Return vs Nifty]))/_xlfn.STDEV.P(Table2[6M Return vs Nifty])</f>
        <v>4.5934454805719289E-2</v>
      </c>
      <c r="M69">
        <v>5.4431232587499201</v>
      </c>
      <c r="N69">
        <f>(Table2[[#This Row],[1W Return vs Nifty]]-AVERAGE(Table2[1W Return vs Nifty]))/_xlfn.STDEV.P(Table2[1W Return vs Nifty])</f>
        <v>1.3351545039007671</v>
      </c>
      <c r="O69">
        <v>4429.8500000000004</v>
      </c>
      <c r="P69">
        <v>4567.3026247704101</v>
      </c>
      <c r="Q69">
        <v>4074.71006975411</v>
      </c>
      <c r="R69">
        <v>54.806966949514901</v>
      </c>
      <c r="S69" s="1">
        <f>(Table2[[#This Row],[Close Price]]-Table2[[#This Row],[20D EMA]])/Table2[[#This Row],[20D EMA]]</f>
        <v>3.6795828301182366E-3</v>
      </c>
      <c r="T69" s="1">
        <f>(Table2[[#This Row],[Close Price]]-Table2[[#This Row],[50D EMA]])/Table2[[#This Row],[50D EMA]]</f>
        <v>-2.6526077802103299E-2</v>
      </c>
      <c r="U69" s="1">
        <f>(Table2[[#This Row],[Close Price]]-Table2[[#This Row],[200D EMA]])/Table2[[#This Row],[200D EMA]]</f>
        <v>9.1157388841730358E-2</v>
      </c>
      <c r="V69">
        <v>0.72383251712008601</v>
      </c>
      <c r="W69">
        <v>4431.3500000000004</v>
      </c>
      <c r="X69">
        <v>4515</v>
      </c>
      <c r="Y69">
        <v>4120.3500000000004</v>
      </c>
      <c r="Z69">
        <v>4538</v>
      </c>
      <c r="AA69">
        <v>4120.3500000000004</v>
      </c>
      <c r="AB69">
        <v>4538</v>
      </c>
      <c r="AC69" s="1">
        <f>(Table2[[#This Row],[Close Price]]/Table2[[#This Row],[Day Low]])-1</f>
        <v>3.3398400036104281E-3</v>
      </c>
      <c r="AD69" s="1">
        <f>(Table2[[#This Row],[Day High]]/Table2[[#This Row],[Close Price]])-1</f>
        <v>1.5485307513241953E-2</v>
      </c>
      <c r="AE69" s="1">
        <f>(Table2[[#This Row],[Close Price]]/Table2[[#This Row],[Current Week Low]])-1</f>
        <v>7.9070952710327713E-2</v>
      </c>
      <c r="AF69" s="1">
        <f>(Table2[[#This Row],[Current Week High]]/Table2[[#This Row],[Close Price]])-1</f>
        <v>2.065832236879106E-2</v>
      </c>
      <c r="AG69" s="1">
        <f>(Table2[[#This Row],[Close Price]]/Table2[[#This Row],[Current Month Low]])-1</f>
        <v>7.9070952710327713E-2</v>
      </c>
      <c r="AH69" s="1">
        <f>(Table2[[#This Row],[Current Month High]]/Table2[[#This Row],[Close Price]])-1</f>
        <v>2.065832236879106E-2</v>
      </c>
      <c r="AI69">
        <v>27.632895876207499</v>
      </c>
      <c r="AJ69">
        <v>151.50752347550599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0</v>
      </c>
      <c r="AM69">
        <v>0</v>
      </c>
      <c r="AN69">
        <v>0.99</v>
      </c>
      <c r="AO69" t="s">
        <v>3189</v>
      </c>
      <c r="AP69">
        <v>0.24182307268417</v>
      </c>
      <c r="AQ69">
        <f>(Table2[[#This Row],[Sharpe Ratio]]-AVERAGE(Table2[Sharpe Ratio]))/_xlfn.STDEV.P(Table2[Sharpe Ratio])</f>
        <v>2.0856240554260355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73</v>
      </c>
      <c r="AT69">
        <f>_xlfn.RANK.AVG(Table2[[#This Row],[6M Return vs Nifty Z-Score]],Table2[6M Return vs Nifty Z-Score])</f>
        <v>293</v>
      </c>
      <c r="AU69">
        <f>_xlfn.RANK.AVG(Table2[[#This Row],[Sharpe Ratio Z-Score]],Table2[Sharpe Ratio Z-Score])</f>
        <v>15</v>
      </c>
      <c r="AV69">
        <f>(Table2[[#This Row],[Rank 1Y]]+Table2[[#This Row],[Rank 6M]]+Table2[[#This Row],[Rank Sharpe]])/3</f>
        <v>127</v>
      </c>
    </row>
    <row r="70" spans="1:48" x14ac:dyDescent="0.3">
      <c r="A70" t="s">
        <v>707</v>
      </c>
      <c r="B70" t="s">
        <v>708</v>
      </c>
      <c r="C70" t="s">
        <v>3155</v>
      </c>
      <c r="D70" t="s">
        <v>119</v>
      </c>
      <c r="E70">
        <v>25326.533068029999</v>
      </c>
      <c r="F70">
        <v>910.9</v>
      </c>
      <c r="G70">
        <v>84.092803192197294</v>
      </c>
      <c r="H70">
        <f>(Table2[[#This Row],[1Y Return vs Nifty]]-AVERAGE(Table2[1Y Return vs Nifty]))/_xlfn.STDEV.P(Table2[1Y Return vs Nifty])</f>
        <v>0.9674586146753692</v>
      </c>
      <c r="I70">
        <v>12.3457226404889</v>
      </c>
      <c r="J70">
        <f>(Table2[[#This Row],[1M Return vs Nifty]]-AVERAGE(Table2[1M Return vs Nifty]))/_xlfn.STDEV.P(Table2[1M Return vs Nifty])</f>
        <v>1.4900766405200714</v>
      </c>
      <c r="K70">
        <v>37.668256752858603</v>
      </c>
      <c r="L70">
        <f>(Table2[[#This Row],[6M Return vs Nifty]]-AVERAGE(Table2[6M Return vs Nifty]))/_xlfn.STDEV.P(Table2[6M Return vs Nifty])</f>
        <v>0.84025783358596473</v>
      </c>
      <c r="M70">
        <v>1.55396053548187</v>
      </c>
      <c r="N70">
        <f>(Table2[[#This Row],[1W Return vs Nifty]]-AVERAGE(Table2[1W Return vs Nifty]))/_xlfn.STDEV.P(Table2[1W Return vs Nifty])</f>
        <v>0.42606715155963443</v>
      </c>
      <c r="O70">
        <v>896.14</v>
      </c>
      <c r="P70">
        <v>839.11187652138403</v>
      </c>
      <c r="Q70">
        <v>691.22310397020101</v>
      </c>
      <c r="R70">
        <v>52.650631550053902</v>
      </c>
      <c r="S70" s="1">
        <f>(Table2[[#This Row],[Close Price]]-Table2[[#This Row],[20D EMA]])/Table2[[#This Row],[20D EMA]]</f>
        <v>1.6470640748097384E-2</v>
      </c>
      <c r="T70" s="1">
        <f>(Table2[[#This Row],[Close Price]]-Table2[[#This Row],[50D EMA]])/Table2[[#This Row],[50D EMA]]</f>
        <v>8.5552505556494157E-2</v>
      </c>
      <c r="U70" s="1">
        <f>(Table2[[#This Row],[Close Price]]-Table2[[#This Row],[200D EMA]])/Table2[[#This Row],[200D EMA]]</f>
        <v>0.31780896033138001</v>
      </c>
      <c r="V70">
        <v>0.40250892316252201</v>
      </c>
      <c r="W70">
        <v>908</v>
      </c>
      <c r="X70">
        <v>927.7</v>
      </c>
      <c r="Y70">
        <v>861.5</v>
      </c>
      <c r="Z70">
        <v>945</v>
      </c>
      <c r="AA70">
        <v>861.5</v>
      </c>
      <c r="AB70">
        <v>945</v>
      </c>
      <c r="AC70" s="1">
        <f>(Table2[[#This Row],[Close Price]]/Table2[[#This Row],[Day Low]])-1</f>
        <v>3.1938325991189842E-3</v>
      </c>
      <c r="AD70" s="1">
        <f>(Table2[[#This Row],[Day High]]/Table2[[#This Row],[Close Price]])-1</f>
        <v>1.8443297837303918E-2</v>
      </c>
      <c r="AE70" s="1">
        <f>(Table2[[#This Row],[Close Price]]/Table2[[#This Row],[Current Week Low]])-1</f>
        <v>5.7341845618107845E-2</v>
      </c>
      <c r="AF70" s="1">
        <f>(Table2[[#This Row],[Current Week High]]/Table2[[#This Row],[Close Price]])-1</f>
        <v>3.7435503348336896E-2</v>
      </c>
      <c r="AG70" s="1">
        <f>(Table2[[#This Row],[Close Price]]/Table2[[#This Row],[Current Month Low]])-1</f>
        <v>5.7341845618107845E-2</v>
      </c>
      <c r="AH70" s="1">
        <f>(Table2[[#This Row],[Current Month High]]/Table2[[#This Row],[Close Price]])-1</f>
        <v>3.7435503348336896E-2</v>
      </c>
      <c r="AI70">
        <v>5.04995059830937</v>
      </c>
      <c r="AJ70">
        <v>116.777724892908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0.23</v>
      </c>
      <c r="AM70" t="s">
        <v>3189</v>
      </c>
      <c r="AN70">
        <v>-2.76</v>
      </c>
      <c r="AO70" t="s">
        <v>3188</v>
      </c>
      <c r="AP70">
        <v>0.115211312747638</v>
      </c>
      <c r="AQ70">
        <f>(Table2[[#This Row],[Sharpe Ratio]]-AVERAGE(Table2[Sharpe Ratio]))/_xlfn.STDEV.P(Table2[Sharpe Ratio])</f>
        <v>0.61727323563432845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4.3411334759753686</v>
      </c>
      <c r="AS70">
        <f>_xlfn.RANK.AVG(Table2[[#This Row],[1Y Return vs Nifty Z-Score]],Table2[1Y Return vs Nifty Z-Score])</f>
        <v>101</v>
      </c>
      <c r="AT70">
        <f>_xlfn.RANK.AVG(Table2[[#This Row],[6M Return vs Nifty Z-Score]],Table2[6M Return vs Nifty Z-Score])</f>
        <v>104</v>
      </c>
      <c r="AU70">
        <f>_xlfn.RANK.AVG(Table2[[#This Row],[Sharpe Ratio Z-Score]],Table2[Sharpe Ratio Z-Score])</f>
        <v>181</v>
      </c>
      <c r="AV70">
        <f>(Table2[[#This Row],[Rank 1Y]]+Table2[[#This Row],[Rank 6M]]+Table2[[#This Row],[Rank Sharpe]])/3</f>
        <v>128.66666666666666</v>
      </c>
    </row>
    <row r="71" spans="1:48" x14ac:dyDescent="0.3">
      <c r="A71" t="s">
        <v>256</v>
      </c>
      <c r="B71" t="s">
        <v>257</v>
      </c>
      <c r="C71" t="s">
        <v>3157</v>
      </c>
      <c r="D71" t="s">
        <v>258</v>
      </c>
      <c r="E71">
        <v>102420.716301475</v>
      </c>
      <c r="F71">
        <v>11318.45</v>
      </c>
      <c r="G71">
        <v>86.567166186667905</v>
      </c>
      <c r="H71">
        <f>(Table2[[#This Row],[1Y Return vs Nifty]]-AVERAGE(Table2[1Y Return vs Nifty]))/_xlfn.STDEV.P(Table2[1Y Return vs Nifty])</f>
        <v>1.0090926452455535</v>
      </c>
      <c r="I71">
        <v>3.9383202615225801</v>
      </c>
      <c r="J71">
        <f>(Table2[[#This Row],[1M Return vs Nifty]]-AVERAGE(Table2[1M Return vs Nifty]))/_xlfn.STDEV.P(Table2[1M Return vs Nifty])</f>
        <v>0.5904040806627503</v>
      </c>
      <c r="K71">
        <v>23.003282992752499</v>
      </c>
      <c r="L71">
        <f>(Table2[[#This Row],[6M Return vs Nifty]]-AVERAGE(Table2[6M Return vs Nifty]))/_xlfn.STDEV.P(Table2[6M Return vs Nifty])</f>
        <v>0.37749476122571901</v>
      </c>
      <c r="M71">
        <v>0.17031105534475599</v>
      </c>
      <c r="N71">
        <f>(Table2[[#This Row],[1W Return vs Nifty]]-AVERAGE(Table2[1W Return vs Nifty]))/_xlfn.STDEV.P(Table2[1W Return vs Nifty])</f>
        <v>0.10264066314336689</v>
      </c>
      <c r="O71">
        <v>11190.29</v>
      </c>
      <c r="P71">
        <v>10942.0863476704</v>
      </c>
      <c r="Q71">
        <v>9284.7582660823191</v>
      </c>
      <c r="R71">
        <v>54.003155905425203</v>
      </c>
      <c r="S71" s="1">
        <f>(Table2[[#This Row],[Close Price]]-Table2[[#This Row],[20D EMA]])/Table2[[#This Row],[20D EMA]]</f>
        <v>1.1452786299550757E-2</v>
      </c>
      <c r="T71" s="1">
        <f>(Table2[[#This Row],[Close Price]]-Table2[[#This Row],[50D EMA]])/Table2[[#This Row],[50D EMA]]</f>
        <v>3.439596804221251E-2</v>
      </c>
      <c r="U71" s="1">
        <f>(Table2[[#This Row],[Close Price]]-Table2[[#This Row],[200D EMA]])/Table2[[#This Row],[200D EMA]]</f>
        <v>0.21903550697134011</v>
      </c>
      <c r="V71">
        <v>0.82990669946088702</v>
      </c>
      <c r="W71">
        <v>11208</v>
      </c>
      <c r="X71">
        <v>11392.25</v>
      </c>
      <c r="Y71">
        <v>10349.049999999999</v>
      </c>
      <c r="Z71">
        <v>11444</v>
      </c>
      <c r="AA71">
        <v>10349.049999999999</v>
      </c>
      <c r="AB71">
        <v>11680</v>
      </c>
      <c r="AC71" s="1">
        <f>(Table2[[#This Row],[Close Price]]/Table2[[#This Row],[Day Low]])-1</f>
        <v>9.8545681655961559E-3</v>
      </c>
      <c r="AD71" s="1">
        <f>(Table2[[#This Row],[Day High]]/Table2[[#This Row],[Close Price]])-1</f>
        <v>6.520327429992534E-3</v>
      </c>
      <c r="AE71" s="1">
        <f>(Table2[[#This Row],[Close Price]]/Table2[[#This Row],[Current Week Low]])-1</f>
        <v>9.3670433518052487E-2</v>
      </c>
      <c r="AF71" s="1">
        <f>(Table2[[#This Row],[Current Week High]]/Table2[[#This Row],[Close Price]])-1</f>
        <v>1.1092508249804567E-2</v>
      </c>
      <c r="AG71" s="1">
        <f>(Table2[[#This Row],[Close Price]]/Table2[[#This Row],[Current Month Low]])-1</f>
        <v>9.3670433518052487E-2</v>
      </c>
      <c r="AH71" s="1">
        <f>(Table2[[#This Row],[Current Month High]]/Table2[[#This Row],[Close Price]])-1</f>
        <v>3.1943419814550511E-2</v>
      </c>
      <c r="AI71">
        <v>17.489585588132599</v>
      </c>
      <c r="AJ71">
        <v>126.557042345146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0.06</v>
      </c>
      <c r="AM71" t="s">
        <v>3189</v>
      </c>
      <c r="AN71">
        <v>-0.78</v>
      </c>
      <c r="AO71" t="s">
        <v>3188</v>
      </c>
      <c r="AP71">
        <v>0.16531862557180199</v>
      </c>
      <c r="AQ71">
        <f>(Table2[[#This Row],[Sharpe Ratio]]-AVERAGE(Table2[Sharpe Ratio]))/_xlfn.STDEV.P(Table2[Sharpe Ratio])</f>
        <v>1.1983812930517634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3.278013443329153</v>
      </c>
      <c r="AS71">
        <f>_xlfn.RANK.AVG(Table2[[#This Row],[1Y Return vs Nifty Z-Score]],Table2[1Y Return vs Nifty Z-Score])</f>
        <v>94</v>
      </c>
      <c r="AT71">
        <f>_xlfn.RANK.AVG(Table2[[#This Row],[6M Return vs Nifty Z-Score]],Table2[6M Return vs Nifty Z-Score])</f>
        <v>201</v>
      </c>
      <c r="AU71">
        <f>_xlfn.RANK.AVG(Table2[[#This Row],[Sharpe Ratio Z-Score]],Table2[Sharpe Ratio Z-Score])</f>
        <v>92</v>
      </c>
      <c r="AV71">
        <f>(Table2[[#This Row],[Rank 1Y]]+Table2[[#This Row],[Rank 6M]]+Table2[[#This Row],[Rank Sharpe]])/3</f>
        <v>129</v>
      </c>
    </row>
    <row r="72" spans="1:48" x14ac:dyDescent="0.3">
      <c r="A72" t="s">
        <v>1279</v>
      </c>
      <c r="B72" t="s">
        <v>1280</v>
      </c>
      <c r="C72" t="s">
        <v>3155</v>
      </c>
      <c r="D72" t="s">
        <v>283</v>
      </c>
      <c r="E72">
        <v>9201.2583404720008</v>
      </c>
      <c r="F72">
        <v>80.41</v>
      </c>
      <c r="G72">
        <v>44.069500649272896</v>
      </c>
      <c r="H72">
        <f>(Table2[[#This Row],[1Y Return vs Nifty]]-AVERAGE(Table2[1Y Return vs Nifty]))/_xlfn.STDEV.P(Table2[1Y Return vs Nifty])</f>
        <v>0.29402007501261451</v>
      </c>
      <c r="I72">
        <v>4.1707837485558501E-2</v>
      </c>
      <c r="J72">
        <f>(Table2[[#This Row],[1M Return vs Nifty]]-AVERAGE(Table2[1M Return vs Nifty]))/_xlfn.STDEV.P(Table2[1M Return vs Nifty])</f>
        <v>0.17342923917357111</v>
      </c>
      <c r="K72">
        <v>29.764977315875001</v>
      </c>
      <c r="L72">
        <f>(Table2[[#This Row],[6M Return vs Nifty]]-AVERAGE(Table2[6M Return vs Nifty]))/_xlfn.STDEV.P(Table2[6M Return vs Nifty])</f>
        <v>0.59086455584759234</v>
      </c>
      <c r="M72">
        <v>3.4270889026614801</v>
      </c>
      <c r="N72">
        <f>(Table2[[#This Row],[1W Return vs Nifty]]-AVERAGE(Table2[1W Return vs Nifty]))/_xlfn.STDEV.P(Table2[1W Return vs Nifty])</f>
        <v>0.86390877174350067</v>
      </c>
      <c r="O72">
        <v>78.540000000000006</v>
      </c>
      <c r="P72">
        <v>78.162342484885698</v>
      </c>
      <c r="Q72">
        <v>66.194950944444102</v>
      </c>
      <c r="R72">
        <v>57.474670367257197</v>
      </c>
      <c r="S72" s="1">
        <f>(Table2[[#This Row],[Close Price]]-Table2[[#This Row],[20D EMA]])/Table2[[#This Row],[20D EMA]]</f>
        <v>2.3809523809523683E-2</v>
      </c>
      <c r="T72" s="1">
        <f>(Table2[[#This Row],[Close Price]]-Table2[[#This Row],[50D EMA]])/Table2[[#This Row],[50D EMA]]</f>
        <v>2.8756271161511429E-2</v>
      </c>
      <c r="U72" s="1">
        <f>(Table2[[#This Row],[Close Price]]-Table2[[#This Row],[200D EMA]])/Table2[[#This Row],[200D EMA]]</f>
        <v>0.21474521625503218</v>
      </c>
      <c r="V72">
        <v>1.30531373548911</v>
      </c>
      <c r="W72">
        <v>78.75</v>
      </c>
      <c r="X72">
        <v>82.5</v>
      </c>
      <c r="Y72">
        <v>70.63</v>
      </c>
      <c r="Z72">
        <v>82.5</v>
      </c>
      <c r="AA72">
        <v>70.63</v>
      </c>
      <c r="AB72">
        <v>83.6</v>
      </c>
      <c r="AC72" s="1">
        <f>(Table2[[#This Row],[Close Price]]/Table2[[#This Row],[Day Low]])-1</f>
        <v>2.1079365079365031E-2</v>
      </c>
      <c r="AD72" s="1">
        <f>(Table2[[#This Row],[Day High]]/Table2[[#This Row],[Close Price]])-1</f>
        <v>2.5991792065663599E-2</v>
      </c>
      <c r="AE72" s="1">
        <f>(Table2[[#This Row],[Close Price]]/Table2[[#This Row],[Current Week Low]])-1</f>
        <v>0.13846807305677467</v>
      </c>
      <c r="AF72" s="1">
        <f>(Table2[[#This Row],[Current Week High]]/Table2[[#This Row],[Close Price]])-1</f>
        <v>2.5991792065663599E-2</v>
      </c>
      <c r="AG72" s="1">
        <f>(Table2[[#This Row],[Close Price]]/Table2[[#This Row],[Current Month Low]])-1</f>
        <v>0.13846807305677467</v>
      </c>
      <c r="AH72" s="1">
        <f>(Table2[[#This Row],[Current Month High]]/Table2[[#This Row],[Close Price]])-1</f>
        <v>3.9671682626538862E-2</v>
      </c>
      <c r="AI72">
        <v>16.1547071259793</v>
      </c>
      <c r="AJ72">
        <v>103.055555555555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-7.0000000000000007E-2</v>
      </c>
      <c r="AM72" t="s">
        <v>3188</v>
      </c>
      <c r="AN72">
        <v>0.83</v>
      </c>
      <c r="AO72" t="s">
        <v>3189</v>
      </c>
      <c r="AP72">
        <v>0.21253885973459399</v>
      </c>
      <c r="AQ72">
        <f>(Table2[[#This Row],[Sharpe Ratio]]-AVERAGE(Table2[Sharpe Ratio]))/_xlfn.STDEV.P(Table2[Sharpe Ratio])</f>
        <v>1.7460071184762636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3.6682297602535421</v>
      </c>
      <c r="AS72">
        <f>_xlfn.RANK.AVG(Table2[[#This Row],[1Y Return vs Nifty Z-Score]],Table2[1Y Return vs Nifty Z-Score])</f>
        <v>218</v>
      </c>
      <c r="AT72">
        <f>_xlfn.RANK.AVG(Table2[[#This Row],[6M Return vs Nifty Z-Score]],Table2[6M Return vs Nifty Z-Score])</f>
        <v>143</v>
      </c>
      <c r="AU72">
        <f>_xlfn.RANK.AVG(Table2[[#This Row],[Sharpe Ratio Z-Score]],Table2[Sharpe Ratio Z-Score])</f>
        <v>27</v>
      </c>
      <c r="AV72">
        <f>(Table2[[#This Row],[Rank 1Y]]+Table2[[#This Row],[Rank 6M]]+Table2[[#This Row],[Rank Sharpe]])/3</f>
        <v>129.33333333333334</v>
      </c>
    </row>
    <row r="73" spans="1:48" x14ac:dyDescent="0.3">
      <c r="A73" t="s">
        <v>545</v>
      </c>
      <c r="B73" t="s">
        <v>546</v>
      </c>
      <c r="C73" t="s">
        <v>3143</v>
      </c>
      <c r="D73" t="s">
        <v>547</v>
      </c>
      <c r="E73">
        <v>38545.870992720003</v>
      </c>
      <c r="F73">
        <v>1056.9000000000001</v>
      </c>
      <c r="G73">
        <v>78.736384599419395</v>
      </c>
      <c r="H73">
        <f>(Table2[[#This Row],[1Y Return vs Nifty]]-AVERAGE(Table2[1Y Return vs Nifty]))/_xlfn.STDEV.P(Table2[1Y Return vs Nifty])</f>
        <v>0.87733065206973249</v>
      </c>
      <c r="I73">
        <v>-4.8265068678080496</v>
      </c>
      <c r="J73">
        <f>(Table2[[#This Row],[1M Return vs Nifty]]-AVERAGE(Table2[1M Return vs Nifty]))/_xlfn.STDEV.P(Table2[1M Return vs Nifty])</f>
        <v>-0.3475163500138761</v>
      </c>
      <c r="K73">
        <v>31.450044383846301</v>
      </c>
      <c r="L73">
        <f>(Table2[[#This Row],[6M Return vs Nifty]]-AVERAGE(Table2[6M Return vs Nifty]))/_xlfn.STDEV.P(Table2[6M Return vs Nifty])</f>
        <v>0.64403797615256164</v>
      </c>
      <c r="M73">
        <v>6.3831572564051697</v>
      </c>
      <c r="N73">
        <f>(Table2[[#This Row],[1W Return vs Nifty]]-AVERAGE(Table2[1W Return vs Nifty]))/_xlfn.STDEV.P(Table2[1W Return vs Nifty])</f>
        <v>1.5548863790743948</v>
      </c>
      <c r="O73">
        <v>1036.0999999999999</v>
      </c>
      <c r="P73">
        <v>1034.6242298900299</v>
      </c>
      <c r="Q73">
        <v>869.35719697756599</v>
      </c>
      <c r="R73">
        <v>57.616488045107197</v>
      </c>
      <c r="S73" s="1">
        <f>(Table2[[#This Row],[Close Price]]-Table2[[#This Row],[20D EMA]])/Table2[[#This Row],[20D EMA]]</f>
        <v>2.0075282308657644E-2</v>
      </c>
      <c r="T73" s="1">
        <f>(Table2[[#This Row],[Close Price]]-Table2[[#This Row],[50D EMA]])/Table2[[#This Row],[50D EMA]]</f>
        <v>2.153030005138952E-2</v>
      </c>
      <c r="U73" s="1">
        <f>(Table2[[#This Row],[Close Price]]-Table2[[#This Row],[200D EMA]])/Table2[[#This Row],[200D EMA]]</f>
        <v>0.21572583015870944</v>
      </c>
      <c r="V73">
        <v>1.4769911310639601</v>
      </c>
      <c r="W73">
        <v>1023.95</v>
      </c>
      <c r="X73">
        <v>1080</v>
      </c>
      <c r="Y73">
        <v>953.4</v>
      </c>
      <c r="Z73">
        <v>1080</v>
      </c>
      <c r="AA73">
        <v>940</v>
      </c>
      <c r="AB73">
        <v>1080</v>
      </c>
      <c r="AC73" s="1">
        <f>(Table2[[#This Row],[Close Price]]/Table2[[#This Row],[Day Low]])-1</f>
        <v>3.2179305630157806E-2</v>
      </c>
      <c r="AD73" s="1">
        <f>(Table2[[#This Row],[Day High]]/Table2[[#This Row],[Close Price]])-1</f>
        <v>2.1856372409877922E-2</v>
      </c>
      <c r="AE73" s="1">
        <f>(Table2[[#This Row],[Close Price]]/Table2[[#This Row],[Current Week Low]])-1</f>
        <v>0.10855884203901844</v>
      </c>
      <c r="AF73" s="1">
        <f>(Table2[[#This Row],[Current Week High]]/Table2[[#This Row],[Close Price]])-1</f>
        <v>2.1856372409877922E-2</v>
      </c>
      <c r="AG73" s="1">
        <f>(Table2[[#This Row],[Close Price]]/Table2[[#This Row],[Current Month Low]])-1</f>
        <v>0.12436170212765973</v>
      </c>
      <c r="AH73" s="1">
        <f>(Table2[[#This Row],[Current Month High]]/Table2[[#This Row],[Close Price]])-1</f>
        <v>2.1856372409877922E-2</v>
      </c>
      <c r="AI73">
        <v>14.958841896111201</v>
      </c>
      <c r="AJ73">
        <v>110.558820599661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0.02</v>
      </c>
      <c r="AM73" t="s">
        <v>3189</v>
      </c>
      <c r="AN73">
        <v>-2.0099999999999998</v>
      </c>
      <c r="AO73" t="s">
        <v>3188</v>
      </c>
      <c r="AP73">
        <v>0.13202566221722001</v>
      </c>
      <c r="AQ73">
        <f>(Table2[[#This Row],[Sharpe Ratio]]-AVERAGE(Table2[Sharpe Ratio]))/_xlfn.STDEV.P(Table2[Sharpe Ratio])</f>
        <v>0.81227379356276486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3.5410124508455776</v>
      </c>
      <c r="AS73">
        <f>_xlfn.RANK.AVG(Table2[[#This Row],[1Y Return vs Nifty Z-Score]],Table2[1Y Return vs Nifty Z-Score])</f>
        <v>115</v>
      </c>
      <c r="AT73">
        <f>_xlfn.RANK.AVG(Table2[[#This Row],[6M Return vs Nifty Z-Score]],Table2[6M Return vs Nifty Z-Score])</f>
        <v>131</v>
      </c>
      <c r="AU73">
        <f>_xlfn.RANK.AVG(Table2[[#This Row],[Sharpe Ratio Z-Score]],Table2[Sharpe Ratio Z-Score])</f>
        <v>145</v>
      </c>
      <c r="AV73">
        <f>(Table2[[#This Row],[Rank 1Y]]+Table2[[#This Row],[Rank 6M]]+Table2[[#This Row],[Rank Sharpe]])/3</f>
        <v>130.33333333333334</v>
      </c>
    </row>
    <row r="74" spans="1:48" x14ac:dyDescent="0.3">
      <c r="A74" t="s">
        <v>278</v>
      </c>
      <c r="B74" t="s">
        <v>279</v>
      </c>
      <c r="C74" t="s">
        <v>3142</v>
      </c>
      <c r="D74" t="s">
        <v>280</v>
      </c>
      <c r="E74">
        <v>100245.164361759</v>
      </c>
      <c r="F74">
        <v>11556.4</v>
      </c>
      <c r="G74">
        <v>151.66141812176701</v>
      </c>
      <c r="H74">
        <f>(Table2[[#This Row],[1Y Return vs Nifty]]-AVERAGE(Table2[1Y Return vs Nifty]))/_xlfn.STDEV.P(Table2[1Y Return vs Nifty])</f>
        <v>2.1043790203915846</v>
      </c>
      <c r="I74">
        <v>0.40129073133807802</v>
      </c>
      <c r="J74">
        <f>(Table2[[#This Row],[1M Return vs Nifty]]-AVERAGE(Table2[1M Return vs Nifty]))/_xlfn.STDEV.P(Table2[1M Return vs Nifty])</f>
        <v>0.21190805201147581</v>
      </c>
      <c r="K74">
        <v>31.144918666753298</v>
      </c>
      <c r="L74">
        <f>(Table2[[#This Row],[6M Return vs Nifty]]-AVERAGE(Table2[6M Return vs Nifty]))/_xlfn.STDEV.P(Table2[6M Return vs Nifty])</f>
        <v>0.63440952971904707</v>
      </c>
      <c r="M74">
        <v>3.0319702817363998</v>
      </c>
      <c r="N74">
        <f>(Table2[[#This Row],[1W Return vs Nifty]]-AVERAGE(Table2[1W Return vs Nifty]))/_xlfn.STDEV.P(Table2[1W Return vs Nifty])</f>
        <v>0.77155024459613852</v>
      </c>
      <c r="O74">
        <v>11344.91</v>
      </c>
      <c r="P74">
        <v>11062.536798315399</v>
      </c>
      <c r="Q74">
        <v>8943.9445653918392</v>
      </c>
      <c r="R74">
        <v>57.333460409145601</v>
      </c>
      <c r="S74" s="1">
        <f>(Table2[[#This Row],[Close Price]]-Table2[[#This Row],[20D EMA]])/Table2[[#This Row],[20D EMA]]</f>
        <v>1.8641840261403555E-2</v>
      </c>
      <c r="T74" s="1">
        <f>(Table2[[#This Row],[Close Price]]-Table2[[#This Row],[50D EMA]])/Table2[[#This Row],[50D EMA]]</f>
        <v>4.4642852782176126E-2</v>
      </c>
      <c r="U74" s="1">
        <f>(Table2[[#This Row],[Close Price]]-Table2[[#This Row],[200D EMA]])/Table2[[#This Row],[200D EMA]]</f>
        <v>0.29209208705484718</v>
      </c>
      <c r="V74">
        <v>0.42639740417580502</v>
      </c>
      <c r="W74">
        <v>11401.2</v>
      </c>
      <c r="X74">
        <v>11699</v>
      </c>
      <c r="Y74">
        <v>10723</v>
      </c>
      <c r="Z74">
        <v>11845</v>
      </c>
      <c r="AA74">
        <v>10723</v>
      </c>
      <c r="AB74">
        <v>11845</v>
      </c>
      <c r="AC74" s="1">
        <f>(Table2[[#This Row],[Close Price]]/Table2[[#This Row],[Day Low]])-1</f>
        <v>1.3612602182226263E-2</v>
      </c>
      <c r="AD74" s="1">
        <f>(Table2[[#This Row],[Day High]]/Table2[[#This Row],[Close Price]])-1</f>
        <v>1.2339482883943154E-2</v>
      </c>
      <c r="AE74" s="1">
        <f>(Table2[[#This Row],[Close Price]]/Table2[[#This Row],[Current Week Low]])-1</f>
        <v>7.7720787093164212E-2</v>
      </c>
      <c r="AF74" s="1">
        <f>(Table2[[#This Row],[Current Week High]]/Table2[[#This Row],[Close Price]])-1</f>
        <v>2.4973175037208861E-2</v>
      </c>
      <c r="AG74" s="1">
        <f>(Table2[[#This Row],[Close Price]]/Table2[[#This Row],[Current Month Low]])-1</f>
        <v>7.7720787093164212E-2</v>
      </c>
      <c r="AH74" s="1">
        <f>(Table2[[#This Row],[Current Month High]]/Table2[[#This Row],[Close Price]])-1</f>
        <v>2.4973175037208861E-2</v>
      </c>
      <c r="AI74">
        <v>9.1949049877124391</v>
      </c>
      <c r="AJ74">
        <v>198.70760959470601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-0.01</v>
      </c>
      <c r="AM74" t="s">
        <v>3188</v>
      </c>
      <c r="AN74">
        <v>-0.63</v>
      </c>
      <c r="AO74" t="s">
        <v>3188</v>
      </c>
      <c r="AP74">
        <v>9.8629999645098998E-2</v>
      </c>
      <c r="AQ74">
        <f>(Table2[[#This Row],[Sharpe Ratio]]-AVERAGE(Table2[Sharpe Ratio]))/_xlfn.STDEV.P(Table2[Sharpe Ratio])</f>
        <v>0.42497526347486325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4.147222110193109</v>
      </c>
      <c r="AS74">
        <f>_xlfn.RANK.AVG(Table2[[#This Row],[1Y Return vs Nifty Z-Score]],Table2[1Y Return vs Nifty Z-Score])</f>
        <v>32</v>
      </c>
      <c r="AT74">
        <f>_xlfn.RANK.AVG(Table2[[#This Row],[6M Return vs Nifty Z-Score]],Table2[6M Return vs Nifty Z-Score])</f>
        <v>134</v>
      </c>
      <c r="AU74">
        <f>_xlfn.RANK.AVG(Table2[[#This Row],[Sharpe Ratio Z-Score]],Table2[Sharpe Ratio Z-Score])</f>
        <v>226</v>
      </c>
      <c r="AV74">
        <f>(Table2[[#This Row],[Rank 1Y]]+Table2[[#This Row],[Rank 6M]]+Table2[[#This Row],[Rank Sharpe]])/3</f>
        <v>130.66666666666666</v>
      </c>
    </row>
    <row r="75" spans="1:48" x14ac:dyDescent="0.3">
      <c r="A75" t="s">
        <v>1275</v>
      </c>
      <c r="B75" t="s">
        <v>1276</v>
      </c>
      <c r="C75" t="s">
        <v>3157</v>
      </c>
      <c r="D75" t="s">
        <v>258</v>
      </c>
      <c r="E75">
        <v>9256.1286976600004</v>
      </c>
      <c r="F75">
        <v>2227.6999999999998</v>
      </c>
      <c r="G75">
        <v>101.678224347271</v>
      </c>
      <c r="H75">
        <f>(Table2[[#This Row],[1Y Return vs Nifty]]-AVERAGE(Table2[1Y Return vs Nifty]))/_xlfn.STDEV.P(Table2[1Y Return vs Nifty])</f>
        <v>1.263353745501373</v>
      </c>
      <c r="I75">
        <v>4.7445552688827002</v>
      </c>
      <c r="J75">
        <f>(Table2[[#This Row],[1M Return vs Nifty]]-AVERAGE(Table2[1M Return vs Nifty]))/_xlfn.STDEV.P(Table2[1M Return vs Nifty])</f>
        <v>0.67667894657531125</v>
      </c>
      <c r="K75">
        <v>60.429710872844701</v>
      </c>
      <c r="L75">
        <f>(Table2[[#This Row],[6M Return vs Nifty]]-AVERAGE(Table2[6M Return vs Nifty]))/_xlfn.STDEV.P(Table2[6M Return vs Nifty])</f>
        <v>1.5585107682489265</v>
      </c>
      <c r="M75">
        <v>-1.3302275526444201</v>
      </c>
      <c r="N75">
        <f>(Table2[[#This Row],[1W Return vs Nifty]]-AVERAGE(Table2[1W Return vs Nifty]))/_xlfn.STDEV.P(Table2[1W Return vs Nifty])</f>
        <v>-0.24810852563736452</v>
      </c>
      <c r="O75">
        <v>2156.0700000000002</v>
      </c>
      <c r="P75">
        <v>1996.10072342479</v>
      </c>
      <c r="Q75">
        <v>1542.37107129077</v>
      </c>
      <c r="R75">
        <v>54.898189377032303</v>
      </c>
      <c r="S75" s="1">
        <f>(Table2[[#This Row],[Close Price]]-Table2[[#This Row],[20D EMA]])/Table2[[#This Row],[20D EMA]]</f>
        <v>3.3222483500071724E-2</v>
      </c>
      <c r="T75" s="1">
        <f>(Table2[[#This Row],[Close Price]]-Table2[[#This Row],[50D EMA]])/Table2[[#This Row],[50D EMA]]</f>
        <v>0.11602584672072343</v>
      </c>
      <c r="U75" s="1">
        <f>(Table2[[#This Row],[Close Price]]-Table2[[#This Row],[200D EMA]])/Table2[[#This Row],[200D EMA]]</f>
        <v>0.44433466204452077</v>
      </c>
      <c r="V75">
        <v>0.57065659322004003</v>
      </c>
      <c r="W75">
        <v>2206.15</v>
      </c>
      <c r="X75">
        <v>2286.9</v>
      </c>
      <c r="Y75">
        <v>2020.05</v>
      </c>
      <c r="Z75">
        <v>2286.9</v>
      </c>
      <c r="AA75">
        <v>2020.05</v>
      </c>
      <c r="AB75">
        <v>2406.75</v>
      </c>
      <c r="AC75" s="1">
        <f>(Table2[[#This Row],[Close Price]]/Table2[[#This Row],[Day Low]])-1</f>
        <v>9.7681481313598439E-3</v>
      </c>
      <c r="AD75" s="1">
        <f>(Table2[[#This Row],[Day High]]/Table2[[#This Row],[Close Price]])-1</f>
        <v>2.6574493872604243E-2</v>
      </c>
      <c r="AE75" s="1">
        <f>(Table2[[#This Row],[Close Price]]/Table2[[#This Row],[Current Week Low]])-1</f>
        <v>0.10279448528501756</v>
      </c>
      <c r="AF75" s="1">
        <f>(Table2[[#This Row],[Current Week High]]/Table2[[#This Row],[Close Price]])-1</f>
        <v>2.6574493872604243E-2</v>
      </c>
      <c r="AG75" s="1">
        <f>(Table2[[#This Row],[Close Price]]/Table2[[#This Row],[Current Month Low]])-1</f>
        <v>0.10279448528501756</v>
      </c>
      <c r="AH75" s="1">
        <f>(Table2[[#This Row],[Current Month High]]/Table2[[#This Row],[Close Price]])-1</f>
        <v>8.0374377160300048E-2</v>
      </c>
      <c r="AI75">
        <v>8.0374377160300003</v>
      </c>
      <c r="AJ75">
        <v>155.44088980621399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0.32</v>
      </c>
      <c r="AM75" t="s">
        <v>3189</v>
      </c>
      <c r="AN75">
        <v>-2.78</v>
      </c>
      <c r="AO75" t="s">
        <v>3188</v>
      </c>
      <c r="AP75">
        <v>8.6556485365486005E-2</v>
      </c>
      <c r="AQ75">
        <f>(Table2[[#This Row],[Sharpe Ratio]]-AVERAGE(Table2[Sharpe Ratio]))/_xlfn.STDEV.P(Table2[Sharpe Ratio])</f>
        <v>0.2849554533156537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3.5353903880039002</v>
      </c>
      <c r="AS75">
        <f>_xlfn.RANK.AVG(Table2[[#This Row],[1Y Return vs Nifty Z-Score]],Table2[1Y Return vs Nifty Z-Score])</f>
        <v>71</v>
      </c>
      <c r="AT75">
        <f>_xlfn.RANK.AVG(Table2[[#This Row],[6M Return vs Nifty Z-Score]],Table2[6M Return vs Nifty Z-Score])</f>
        <v>55</v>
      </c>
      <c r="AU75">
        <f>_xlfn.RANK.AVG(Table2[[#This Row],[Sharpe Ratio Z-Score]],Table2[Sharpe Ratio Z-Score])</f>
        <v>266</v>
      </c>
      <c r="AV75">
        <f>(Table2[[#This Row],[Rank 1Y]]+Table2[[#This Row],[Rank 6M]]+Table2[[#This Row],[Rank Sharpe]])/3</f>
        <v>130.66666666666666</v>
      </c>
    </row>
    <row r="76" spans="1:48" x14ac:dyDescent="0.3">
      <c r="A76" t="s">
        <v>873</v>
      </c>
      <c r="B76" t="s">
        <v>874</v>
      </c>
      <c r="C76" t="s">
        <v>3147</v>
      </c>
      <c r="D76" t="s">
        <v>51</v>
      </c>
      <c r="E76">
        <v>18152.536735995</v>
      </c>
      <c r="F76">
        <v>1146.3499999999999</v>
      </c>
      <c r="G76">
        <v>149.19121850076101</v>
      </c>
      <c r="H76">
        <f>(Table2[[#This Row],[1Y Return vs Nifty]]-AVERAGE(Table2[1Y Return vs Nifty]))/_xlfn.STDEV.P(Table2[1Y Return vs Nifty])</f>
        <v>2.0628150434143806</v>
      </c>
      <c r="I76">
        <v>12.897260760875501</v>
      </c>
      <c r="J76">
        <f>(Table2[[#This Row],[1M Return vs Nifty]]-AVERAGE(Table2[1M Return vs Nifty]))/_xlfn.STDEV.P(Table2[1M Return vs Nifty])</f>
        <v>1.5490965006695647</v>
      </c>
      <c r="K76">
        <v>70.076764198819504</v>
      </c>
      <c r="L76">
        <f>(Table2[[#This Row],[6M Return vs Nifty]]-AVERAGE(Table2[6M Return vs Nifty]))/_xlfn.STDEV.P(Table2[6M Return vs Nifty])</f>
        <v>1.8629299993624315</v>
      </c>
      <c r="M76">
        <v>5.6794459448895704</v>
      </c>
      <c r="N76">
        <f>(Table2[[#This Row],[1W Return vs Nifty]]-AVERAGE(Table2[1W Return vs Nifty]))/_xlfn.STDEV.P(Table2[1W Return vs Nifty])</f>
        <v>1.3903946623429706</v>
      </c>
      <c r="O76">
        <v>1129.5999999999999</v>
      </c>
      <c r="P76">
        <v>1030.958490682</v>
      </c>
      <c r="Q76">
        <v>778.33168066507005</v>
      </c>
      <c r="R76">
        <v>50.650498477523897</v>
      </c>
      <c r="S76" s="1">
        <f>(Table2[[#This Row],[Close Price]]-Table2[[#This Row],[20D EMA]])/Table2[[#This Row],[20D EMA]]</f>
        <v>1.4828257790368274E-2</v>
      </c>
      <c r="T76" s="1">
        <f>(Table2[[#This Row],[Close Price]]-Table2[[#This Row],[50D EMA]])/Table2[[#This Row],[50D EMA]]</f>
        <v>0.11192643579826965</v>
      </c>
      <c r="U76" s="1">
        <f>(Table2[[#This Row],[Close Price]]-Table2[[#This Row],[200D EMA]])/Table2[[#This Row],[200D EMA]]</f>
        <v>0.47282967978441404</v>
      </c>
      <c r="V76">
        <v>0.30900612547066297</v>
      </c>
      <c r="W76">
        <v>1132.0999999999999</v>
      </c>
      <c r="X76">
        <v>1185.8499999999999</v>
      </c>
      <c r="Y76">
        <v>1060.0999999999999</v>
      </c>
      <c r="Z76">
        <v>1192.6500000000001</v>
      </c>
      <c r="AA76">
        <v>1060.0999999999999</v>
      </c>
      <c r="AB76">
        <v>1192.6500000000001</v>
      </c>
      <c r="AC76" s="1">
        <f>(Table2[[#This Row],[Close Price]]/Table2[[#This Row],[Day Low]])-1</f>
        <v>1.2587227276742441E-2</v>
      </c>
      <c r="AD76" s="1">
        <f>(Table2[[#This Row],[Day High]]/Table2[[#This Row],[Close Price]])-1</f>
        <v>3.4457190212413336E-2</v>
      </c>
      <c r="AE76" s="1">
        <f>(Table2[[#This Row],[Close Price]]/Table2[[#This Row],[Current Week Low]])-1</f>
        <v>8.136024903311001E-2</v>
      </c>
      <c r="AF76" s="1">
        <f>(Table2[[#This Row],[Current Week High]]/Table2[[#This Row],[Close Price]])-1</f>
        <v>4.0389060932525034E-2</v>
      </c>
      <c r="AG76" s="1">
        <f>(Table2[[#This Row],[Close Price]]/Table2[[#This Row],[Current Month Low]])-1</f>
        <v>8.136024903311001E-2</v>
      </c>
      <c r="AH76" s="1">
        <f>(Table2[[#This Row],[Current Month High]]/Table2[[#This Row],[Close Price]])-1</f>
        <v>4.0389060932525034E-2</v>
      </c>
      <c r="AI76">
        <v>8.7931260086361291</v>
      </c>
      <c r="AJ76">
        <v>259.63921568627399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0.41</v>
      </c>
      <c r="AM76" t="s">
        <v>3189</v>
      </c>
      <c r="AN76">
        <v>-3.6</v>
      </c>
      <c r="AO76" t="s">
        <v>3188</v>
      </c>
      <c r="AP76">
        <v>6.4912028423369003E-2</v>
      </c>
      <c r="AQ76">
        <f>(Table2[[#This Row],[Sharpe Ratio]]-AVERAGE(Table2[Sharpe Ratio]))/_xlfn.STDEV.P(Table2[Sharpe Ratio])</f>
        <v>3.3938832815035666E-2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6.8991750386043824</v>
      </c>
      <c r="AS76">
        <f>_xlfn.RANK.AVG(Table2[[#This Row],[1Y Return vs Nifty Z-Score]],Table2[1Y Return vs Nifty Z-Score])</f>
        <v>34</v>
      </c>
      <c r="AT76">
        <f>_xlfn.RANK.AVG(Table2[[#This Row],[6M Return vs Nifty Z-Score]],Table2[6M Return vs Nifty Z-Score])</f>
        <v>38</v>
      </c>
      <c r="AU76">
        <f>_xlfn.RANK.AVG(Table2[[#This Row],[Sharpe Ratio Z-Score]],Table2[Sharpe Ratio Z-Score])</f>
        <v>328</v>
      </c>
      <c r="AV76">
        <f>(Table2[[#This Row],[Rank 1Y]]+Table2[[#This Row],[Rank 6M]]+Table2[[#This Row],[Rank Sharpe]])/3</f>
        <v>133.33333333333334</v>
      </c>
    </row>
    <row r="77" spans="1:48" x14ac:dyDescent="0.3">
      <c r="A77" t="s">
        <v>1585</v>
      </c>
      <c r="B77" t="s">
        <v>1586</v>
      </c>
      <c r="C77" t="s">
        <v>3149</v>
      </c>
      <c r="D77" t="s">
        <v>182</v>
      </c>
      <c r="E77">
        <v>6118.6568247449904</v>
      </c>
      <c r="F77">
        <v>2131.65</v>
      </c>
      <c r="G77">
        <v>95.356795986607196</v>
      </c>
      <c r="H77">
        <f>(Table2[[#This Row],[1Y Return vs Nifty]]-AVERAGE(Table2[1Y Return vs Nifty]))/_xlfn.STDEV.P(Table2[1Y Return vs Nifty])</f>
        <v>1.1569883729981298</v>
      </c>
      <c r="I77">
        <v>-20.367860275208201</v>
      </c>
      <c r="J77">
        <f>(Table2[[#This Row],[1M Return vs Nifty]]-AVERAGE(Table2[1M Return vs Nifty]))/_xlfn.STDEV.P(Table2[1M Return vs Nifty])</f>
        <v>-2.0105899812538359</v>
      </c>
      <c r="K77">
        <v>28.951808758298501</v>
      </c>
      <c r="L77">
        <f>(Table2[[#This Row],[6M Return vs Nifty]]-AVERAGE(Table2[6M Return vs Nifty]))/_xlfn.STDEV.P(Table2[6M Return vs Nifty])</f>
        <v>0.56520447719988742</v>
      </c>
      <c r="M77">
        <v>-9.6334477798146292</v>
      </c>
      <c r="N77">
        <f>(Table2[[#This Row],[1W Return vs Nifty]]-AVERAGE(Table2[1W Return vs Nifty]))/_xlfn.STDEV.P(Table2[1W Return vs Nifty])</f>
        <v>-2.1889767868348922</v>
      </c>
      <c r="O77">
        <v>2334.94</v>
      </c>
      <c r="P77">
        <v>2400.0308665889802</v>
      </c>
      <c r="Q77">
        <v>1945.5131395214601</v>
      </c>
      <c r="R77">
        <v>18.205902201046001</v>
      </c>
      <c r="S77" s="1">
        <f>(Table2[[#This Row],[Close Price]]-Table2[[#This Row],[20D EMA]])/Table2[[#This Row],[20D EMA]]</f>
        <v>-8.7064335700274942E-2</v>
      </c>
      <c r="T77" s="1">
        <f>(Table2[[#This Row],[Close Price]]-Table2[[#This Row],[50D EMA]])/Table2[[#This Row],[50D EMA]]</f>
        <v>-0.11182392290246405</v>
      </c>
      <c r="U77" s="1">
        <f>(Table2[[#This Row],[Close Price]]-Table2[[#This Row],[200D EMA]])/Table2[[#This Row],[200D EMA]]</f>
        <v>9.5674943899029294E-2</v>
      </c>
      <c r="V77">
        <v>1.0665219878398999</v>
      </c>
      <c r="W77">
        <v>2102.0500000000002</v>
      </c>
      <c r="X77">
        <v>2150</v>
      </c>
      <c r="Y77">
        <v>2012.05</v>
      </c>
      <c r="Z77">
        <v>2349.9499999999998</v>
      </c>
      <c r="AA77">
        <v>2012.05</v>
      </c>
      <c r="AB77">
        <v>2480</v>
      </c>
      <c r="AC77" s="1">
        <f>(Table2[[#This Row],[Close Price]]/Table2[[#This Row],[Day Low]])-1</f>
        <v>1.4081491876977159E-2</v>
      </c>
      <c r="AD77" s="1">
        <f>(Table2[[#This Row],[Day High]]/Table2[[#This Row],[Close Price]])-1</f>
        <v>8.6083550301410128E-3</v>
      </c>
      <c r="AE77" s="1">
        <f>(Table2[[#This Row],[Close Price]]/Table2[[#This Row],[Current Week Low]])-1</f>
        <v>5.9441862776770105E-2</v>
      </c>
      <c r="AF77" s="1">
        <f>(Table2[[#This Row],[Current Week High]]/Table2[[#This Row],[Close Price]])-1</f>
        <v>0.10240893204794399</v>
      </c>
      <c r="AG77" s="1">
        <f>(Table2[[#This Row],[Close Price]]/Table2[[#This Row],[Current Month Low]])-1</f>
        <v>5.9441862776770105E-2</v>
      </c>
      <c r="AH77" s="1">
        <f>(Table2[[#This Row],[Current Month High]]/Table2[[#This Row],[Close Price]])-1</f>
        <v>0.16341800952313923</v>
      </c>
      <c r="AI77">
        <v>38.488963948115298</v>
      </c>
      <c r="AJ77">
        <v>146.54753643303201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-0.16</v>
      </c>
      <c r="AM77" t="s">
        <v>3188</v>
      </c>
      <c r="AN77">
        <v>-14.78</v>
      </c>
      <c r="AO77" t="s">
        <v>3188</v>
      </c>
      <c r="AP77">
        <v>0.123238086958259</v>
      </c>
      <c r="AQ77">
        <f>(Table2[[#This Row],[Sharpe Ratio]]-AVERAGE(Table2[Sharpe Ratio]))/_xlfn.STDEV.P(Table2[Sharpe Ratio])</f>
        <v>0.71036190684746392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83</v>
      </c>
      <c r="AT77">
        <f>_xlfn.RANK.AVG(Table2[[#This Row],[6M Return vs Nifty Z-Score]],Table2[6M Return vs Nifty Z-Score])</f>
        <v>154</v>
      </c>
      <c r="AU77">
        <f>_xlfn.RANK.AVG(Table2[[#This Row],[Sharpe Ratio Z-Score]],Table2[Sharpe Ratio Z-Score])</f>
        <v>167</v>
      </c>
      <c r="AV77">
        <f>(Table2[[#This Row],[Rank 1Y]]+Table2[[#This Row],[Rank 6M]]+Table2[[#This Row],[Rank Sharpe]])/3</f>
        <v>134.66666666666666</v>
      </c>
    </row>
    <row r="78" spans="1:48" x14ac:dyDescent="0.3">
      <c r="A78" t="s">
        <v>860</v>
      </c>
      <c r="B78" t="s">
        <v>861</v>
      </c>
      <c r="C78" t="s">
        <v>3145</v>
      </c>
      <c r="D78" t="s">
        <v>241</v>
      </c>
      <c r="E78">
        <v>18446.643781499999</v>
      </c>
      <c r="F78">
        <v>2643.85</v>
      </c>
      <c r="G78">
        <v>87.143707575256997</v>
      </c>
      <c r="H78">
        <f>(Table2[[#This Row],[1Y Return vs Nifty]]-AVERAGE(Table2[1Y Return vs Nifty]))/_xlfn.STDEV.P(Table2[1Y Return vs Nifty])</f>
        <v>1.0187936235786175</v>
      </c>
      <c r="I78">
        <v>-0.75588193400832004</v>
      </c>
      <c r="J78">
        <f>(Table2[[#This Row],[1M Return vs Nifty]]-AVERAGE(Table2[1M Return vs Nifty]))/_xlfn.STDEV.P(Table2[1M Return vs Nifty])</f>
        <v>8.8079496281386879E-2</v>
      </c>
      <c r="K78">
        <v>56.0907585715903</v>
      </c>
      <c r="L78">
        <f>(Table2[[#This Row],[6M Return vs Nifty]]-AVERAGE(Table2[6M Return vs Nifty]))/_xlfn.STDEV.P(Table2[6M Return vs Nifty])</f>
        <v>1.4215922213357872</v>
      </c>
      <c r="M78">
        <v>-3.5501913422273401</v>
      </c>
      <c r="N78">
        <f>(Table2[[#This Row],[1W Return vs Nifty]]-AVERAGE(Table2[1W Return vs Nifty]))/_xlfn.STDEV.P(Table2[1W Return vs Nifty])</f>
        <v>-0.76702253036414203</v>
      </c>
      <c r="O78">
        <v>2678.82</v>
      </c>
      <c r="P78">
        <v>2543.7789153854501</v>
      </c>
      <c r="Q78">
        <v>2006.23239890027</v>
      </c>
      <c r="R78">
        <v>45.271125441882297</v>
      </c>
      <c r="S78" s="1">
        <f>(Table2[[#This Row],[Close Price]]-Table2[[#This Row],[20D EMA]])/Table2[[#This Row],[20D EMA]]</f>
        <v>-1.3054255231781251E-2</v>
      </c>
      <c r="T78" s="1">
        <f>(Table2[[#This Row],[Close Price]]-Table2[[#This Row],[50D EMA]])/Table2[[#This Row],[50D EMA]]</f>
        <v>3.9339536942182098E-2</v>
      </c>
      <c r="U78" s="1">
        <f>(Table2[[#This Row],[Close Price]]-Table2[[#This Row],[200D EMA]])/Table2[[#This Row],[200D EMA]]</f>
        <v>0.31781841497986191</v>
      </c>
      <c r="V78">
        <v>1.0848886588833599</v>
      </c>
      <c r="W78">
        <v>2632.25</v>
      </c>
      <c r="X78">
        <v>2703.65</v>
      </c>
      <c r="Y78">
        <v>2450</v>
      </c>
      <c r="Z78">
        <v>2743.95</v>
      </c>
      <c r="AA78">
        <v>2450</v>
      </c>
      <c r="AB78">
        <v>2975</v>
      </c>
      <c r="AC78" s="1">
        <f>(Table2[[#This Row],[Close Price]]/Table2[[#This Row],[Day Low]])-1</f>
        <v>4.4068762465570011E-3</v>
      </c>
      <c r="AD78" s="1">
        <f>(Table2[[#This Row],[Day High]]/Table2[[#This Row],[Close Price]])-1</f>
        <v>2.2618529795563447E-2</v>
      </c>
      <c r="AE78" s="1">
        <f>(Table2[[#This Row],[Close Price]]/Table2[[#This Row],[Current Week Low]])-1</f>
        <v>7.9122448979591864E-2</v>
      </c>
      <c r="AF78" s="1">
        <f>(Table2[[#This Row],[Current Week High]]/Table2[[#This Row],[Close Price]])-1</f>
        <v>3.7861452049094968E-2</v>
      </c>
      <c r="AG78" s="1">
        <f>(Table2[[#This Row],[Close Price]]/Table2[[#This Row],[Current Month Low]])-1</f>
        <v>7.9122448979591864E-2</v>
      </c>
      <c r="AH78" s="1">
        <f>(Table2[[#This Row],[Current Month High]]/Table2[[#This Row],[Close Price]])-1</f>
        <v>0.12525294551506327</v>
      </c>
      <c r="AI78">
        <v>12.525294551506301</v>
      </c>
      <c r="AJ78">
        <v>126.61895169930899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</v>
      </c>
      <c r="AM78" t="s">
        <v>3189</v>
      </c>
      <c r="AN78">
        <v>-0.57999999999999996</v>
      </c>
      <c r="AO78" t="s">
        <v>3188</v>
      </c>
      <c r="AP78">
        <v>9.1483538537705994E-2</v>
      </c>
      <c r="AQ78">
        <f>(Table2[[#This Row],[Sharpe Ratio]]-AVERAGE(Table2[Sharpe Ratio]))/_xlfn.STDEV.P(Table2[Sharpe Ratio])</f>
        <v>0.34209582138425282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2.1035386322159022</v>
      </c>
      <c r="AS78">
        <f>_xlfn.RANK.AVG(Table2[[#This Row],[1Y Return vs Nifty Z-Score]],Table2[1Y Return vs Nifty Z-Score])</f>
        <v>93</v>
      </c>
      <c r="AT78">
        <f>_xlfn.RANK.AVG(Table2[[#This Row],[6M Return vs Nifty Z-Score]],Table2[6M Return vs Nifty Z-Score])</f>
        <v>62</v>
      </c>
      <c r="AU78">
        <f>_xlfn.RANK.AVG(Table2[[#This Row],[Sharpe Ratio Z-Score]],Table2[Sharpe Ratio Z-Score])</f>
        <v>251</v>
      </c>
      <c r="AV78">
        <f>(Table2[[#This Row],[Rank 1Y]]+Table2[[#This Row],[Rank 6M]]+Table2[[#This Row],[Rank Sharpe]])/3</f>
        <v>135.33333333333334</v>
      </c>
    </row>
    <row r="79" spans="1:48" x14ac:dyDescent="0.3">
      <c r="A79" t="s">
        <v>25</v>
      </c>
      <c r="B79" t="s">
        <v>26</v>
      </c>
      <c r="C79" t="s">
        <v>3144</v>
      </c>
      <c r="D79" t="s">
        <v>27</v>
      </c>
      <c r="E79">
        <v>1010204.24003408</v>
      </c>
      <c r="F79">
        <v>1687.4</v>
      </c>
      <c r="G79">
        <v>50.570321267367802</v>
      </c>
      <c r="H79">
        <f>(Table2[[#This Row],[1Y Return vs Nifty]]-AVERAGE(Table2[1Y Return vs Nifty]))/_xlfn.STDEV.P(Table2[1Y Return vs Nifty])</f>
        <v>0.40340393055437357</v>
      </c>
      <c r="I79">
        <v>6.1866365513310502</v>
      </c>
      <c r="J79">
        <f>(Table2[[#This Row],[1M Return vs Nifty]]-AVERAGE(Table2[1M Return vs Nifty]))/_xlfn.STDEV.P(Table2[1M Return vs Nifty])</f>
        <v>0.83099545248544582</v>
      </c>
      <c r="K79">
        <v>27.970479895154799</v>
      </c>
      <c r="L79">
        <f>(Table2[[#This Row],[6M Return vs Nifty]]-AVERAGE(Table2[6M Return vs Nifty]))/_xlfn.STDEV.P(Table2[6M Return vs Nifty])</f>
        <v>0.53423798744458073</v>
      </c>
      <c r="M79">
        <v>0.32359383794037799</v>
      </c>
      <c r="N79">
        <f>(Table2[[#This Row],[1W Return vs Nifty]]-AVERAGE(Table2[1W Return vs Nifty]))/_xlfn.STDEV.P(Table2[1W Return vs Nifty])</f>
        <v>0.13847033880996956</v>
      </c>
      <c r="O79">
        <v>1669.13</v>
      </c>
      <c r="P79">
        <v>1602.7280492825</v>
      </c>
      <c r="Q79">
        <v>1369.08171697137</v>
      </c>
      <c r="R79">
        <v>54.071430387125602</v>
      </c>
      <c r="S79" s="1">
        <f>(Table2[[#This Row],[Close Price]]-Table2[[#This Row],[20D EMA]])/Table2[[#This Row],[20D EMA]]</f>
        <v>1.0945822074973178E-2</v>
      </c>
      <c r="T79" s="1">
        <f>(Table2[[#This Row],[Close Price]]-Table2[[#This Row],[50D EMA]])/Table2[[#This Row],[50D EMA]]</f>
        <v>5.2829892604303964E-2</v>
      </c>
      <c r="U79" s="1">
        <f>(Table2[[#This Row],[Close Price]]-Table2[[#This Row],[200D EMA]])/Table2[[#This Row],[200D EMA]]</f>
        <v>0.2325049550240153</v>
      </c>
      <c r="V79">
        <v>0.872780562854094</v>
      </c>
      <c r="W79">
        <v>1658.65</v>
      </c>
      <c r="X79">
        <v>1690.25</v>
      </c>
      <c r="Y79">
        <v>1642.45</v>
      </c>
      <c r="Z79">
        <v>1704.6</v>
      </c>
      <c r="AA79">
        <v>1630.15</v>
      </c>
      <c r="AB79">
        <v>1722.85</v>
      </c>
      <c r="AC79" s="1">
        <f>(Table2[[#This Row],[Close Price]]/Table2[[#This Row],[Day Low]])-1</f>
        <v>1.7333373526663198E-2</v>
      </c>
      <c r="AD79" s="1">
        <f>(Table2[[#This Row],[Day High]]/Table2[[#This Row],[Close Price]])-1</f>
        <v>1.6889889771245503E-3</v>
      </c>
      <c r="AE79" s="1">
        <f>(Table2[[#This Row],[Close Price]]/Table2[[#This Row],[Current Week Low]])-1</f>
        <v>2.7367651983317698E-2</v>
      </c>
      <c r="AF79" s="1">
        <f>(Table2[[#This Row],[Current Week High]]/Table2[[#This Row],[Close Price]])-1</f>
        <v>1.0193196633874413E-2</v>
      </c>
      <c r="AG79" s="1">
        <f>(Table2[[#This Row],[Close Price]]/Table2[[#This Row],[Current Month Low]])-1</f>
        <v>3.5119467533662574E-2</v>
      </c>
      <c r="AH79" s="1">
        <f>(Table2[[#This Row],[Current Month High]]/Table2[[#This Row],[Close Price]])-1</f>
        <v>2.100865236458449E-2</v>
      </c>
      <c r="AI79">
        <v>5.4284698352494898</v>
      </c>
      <c r="AJ79">
        <v>88.441565693226806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0.12</v>
      </c>
      <c r="AM79" t="s">
        <v>3189</v>
      </c>
      <c r="AN79">
        <v>-3.94</v>
      </c>
      <c r="AO79" t="s">
        <v>3188</v>
      </c>
      <c r="AP79">
        <v>0.181206450889069</v>
      </c>
      <c r="AQ79">
        <f>(Table2[[#This Row],[Sharpe Ratio]]-AVERAGE(Table2[Sharpe Ratio]))/_xlfn.STDEV.P(Table2[Sharpe Ratio])</f>
        <v>1.3826366998244894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3.2897444091188595</v>
      </c>
      <c r="AS79">
        <f>_xlfn.RANK.AVG(Table2[[#This Row],[1Y Return vs Nifty Z-Score]],Table2[1Y Return vs Nifty Z-Score])</f>
        <v>187</v>
      </c>
      <c r="AT79">
        <f>_xlfn.RANK.AVG(Table2[[#This Row],[6M Return vs Nifty Z-Score]],Table2[6M Return vs Nifty Z-Score])</f>
        <v>159</v>
      </c>
      <c r="AU79">
        <f>_xlfn.RANK.AVG(Table2[[#This Row],[Sharpe Ratio Z-Score]],Table2[Sharpe Ratio Z-Score])</f>
        <v>63</v>
      </c>
      <c r="AV79">
        <f>(Table2[[#This Row],[Rank 1Y]]+Table2[[#This Row],[Rank 6M]]+Table2[[#This Row],[Rank Sharpe]])/3</f>
        <v>136.33333333333334</v>
      </c>
    </row>
    <row r="80" spans="1:48" x14ac:dyDescent="0.3">
      <c r="A80" t="s">
        <v>157</v>
      </c>
      <c r="B80" t="s">
        <v>158</v>
      </c>
      <c r="C80" t="s">
        <v>3155</v>
      </c>
      <c r="D80" t="s">
        <v>159</v>
      </c>
      <c r="E80">
        <v>181260.06672375</v>
      </c>
      <c r="F80">
        <v>8553.7000000000007</v>
      </c>
      <c r="G80">
        <v>78.360114897692299</v>
      </c>
      <c r="H80">
        <f>(Table2[[#This Row],[1Y Return vs Nifty]]-AVERAGE(Table2[1Y Return vs Nifty]))/_xlfn.STDEV.P(Table2[1Y Return vs Nifty])</f>
        <v>0.87099947742019734</v>
      </c>
      <c r="I80">
        <v>12.2383432605361</v>
      </c>
      <c r="J80">
        <f>(Table2[[#This Row],[1M Return vs Nifty]]-AVERAGE(Table2[1M Return vs Nifty]))/_xlfn.STDEV.P(Table2[1M Return vs Nifty])</f>
        <v>1.4785860186509769</v>
      </c>
      <c r="K80">
        <v>16.9514826231472</v>
      </c>
      <c r="L80">
        <f>(Table2[[#This Row],[6M Return vs Nifty]]-AVERAGE(Table2[6M Return vs Nifty]))/_xlfn.STDEV.P(Table2[6M Return vs Nifty])</f>
        <v>0.18652614592768821</v>
      </c>
      <c r="M80">
        <v>5.2349451086397902</v>
      </c>
      <c r="N80">
        <f>(Table2[[#This Row],[1W Return vs Nifty]]-AVERAGE(Table2[1W Return vs Nifty]))/_xlfn.STDEV.P(Table2[1W Return vs Nifty])</f>
        <v>1.2864930986665153</v>
      </c>
      <c r="O80">
        <v>8088.66</v>
      </c>
      <c r="P80">
        <v>7952.5527753474598</v>
      </c>
      <c r="Q80">
        <v>7000.4328781337399</v>
      </c>
      <c r="R80">
        <v>69.056875507355301</v>
      </c>
      <c r="S80" s="1">
        <f>(Table2[[#This Row],[Close Price]]-Table2[[#This Row],[20D EMA]])/Table2[[#This Row],[20D EMA]]</f>
        <v>5.7492835648920944E-2</v>
      </c>
      <c r="T80" s="1">
        <f>(Table2[[#This Row],[Close Price]]-Table2[[#This Row],[50D EMA]])/Table2[[#This Row],[50D EMA]]</f>
        <v>7.5591730307791108E-2</v>
      </c>
      <c r="U80" s="1">
        <f>(Table2[[#This Row],[Close Price]]-Table2[[#This Row],[200D EMA]])/Table2[[#This Row],[200D EMA]]</f>
        <v>0.2218815820258746</v>
      </c>
      <c r="V80">
        <v>0.98987041195606496</v>
      </c>
      <c r="W80">
        <v>8421.35</v>
      </c>
      <c r="X80">
        <v>8608</v>
      </c>
      <c r="Y80">
        <v>7672.15</v>
      </c>
      <c r="Z80">
        <v>8619.7000000000007</v>
      </c>
      <c r="AA80">
        <v>7672.15</v>
      </c>
      <c r="AB80">
        <v>8619.7000000000007</v>
      </c>
      <c r="AC80" s="1">
        <f>(Table2[[#This Row],[Close Price]]/Table2[[#This Row],[Day Low]])-1</f>
        <v>1.5716007528484122E-2</v>
      </c>
      <c r="AD80" s="1">
        <f>(Table2[[#This Row],[Day High]]/Table2[[#This Row],[Close Price]])-1</f>
        <v>6.3481300489844905E-3</v>
      </c>
      <c r="AE80" s="1">
        <f>(Table2[[#This Row],[Close Price]]/Table2[[#This Row],[Current Week Low]])-1</f>
        <v>0.11490260226924676</v>
      </c>
      <c r="AF80" s="1">
        <f>(Table2[[#This Row],[Current Week High]]/Table2[[#This Row],[Close Price]])-1</f>
        <v>7.7159591755615597E-3</v>
      </c>
      <c r="AG80" s="1">
        <f>(Table2[[#This Row],[Close Price]]/Table2[[#This Row],[Current Month Low]])-1</f>
        <v>0.11490260226924676</v>
      </c>
      <c r="AH80" s="1">
        <f>(Table2[[#This Row],[Current Month High]]/Table2[[#This Row],[Close Price]])-1</f>
        <v>7.7159591755615597E-3</v>
      </c>
      <c r="AI80">
        <v>6.97066766428562</v>
      </c>
      <c r="AJ80">
        <v>122.17402597402599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0.13</v>
      </c>
      <c r="AM80" t="s">
        <v>3189</v>
      </c>
      <c r="AN80">
        <v>5.89</v>
      </c>
      <c r="AO80" t="s">
        <v>3189</v>
      </c>
      <c r="AP80">
        <v>0.19854376636694299</v>
      </c>
      <c r="AQ80">
        <f>(Table2[[#This Row],[Sharpe Ratio]]-AVERAGE(Table2[Sharpe Ratio]))/_xlfn.STDEV.P(Table2[Sharpe Ratio])</f>
        <v>1.5837022359775683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5.4063069766429459</v>
      </c>
      <c r="AS80">
        <f>_xlfn.RANK.AVG(Table2[[#This Row],[1Y Return vs Nifty Z-Score]],Table2[1Y Return vs Nifty Z-Score])</f>
        <v>116</v>
      </c>
      <c r="AT80">
        <f>_xlfn.RANK.AVG(Table2[[#This Row],[6M Return vs Nifty Z-Score]],Table2[6M Return vs Nifty Z-Score])</f>
        <v>255</v>
      </c>
      <c r="AU80">
        <f>_xlfn.RANK.AVG(Table2[[#This Row],[Sharpe Ratio Z-Score]],Table2[Sharpe Ratio Z-Score])</f>
        <v>39</v>
      </c>
      <c r="AV80">
        <f>(Table2[[#This Row],[Rank 1Y]]+Table2[[#This Row],[Rank 6M]]+Table2[[#This Row],[Rank Sharpe]])/3</f>
        <v>136.66666666666666</v>
      </c>
    </row>
    <row r="81" spans="1:48" x14ac:dyDescent="0.3">
      <c r="A81" t="s">
        <v>1366</v>
      </c>
      <c r="B81" t="s">
        <v>1367</v>
      </c>
      <c r="C81" t="s">
        <v>3157</v>
      </c>
      <c r="D81" t="s">
        <v>172</v>
      </c>
      <c r="E81">
        <v>8314.8849974999994</v>
      </c>
      <c r="F81">
        <v>1201.0999999999999</v>
      </c>
      <c r="G81">
        <v>125.397802184067</v>
      </c>
      <c r="H81">
        <f>(Table2[[#This Row],[1Y Return vs Nifty]]-AVERAGE(Table2[1Y Return vs Nifty]))/_xlfn.STDEV.P(Table2[1Y Return vs Nifty])</f>
        <v>1.6624631853757414</v>
      </c>
      <c r="I81">
        <v>2.0944262523059902</v>
      </c>
      <c r="J81">
        <f>(Table2[[#This Row],[1M Return vs Nifty]]-AVERAGE(Table2[1M Return vs Nifty]))/_xlfn.STDEV.P(Table2[1M Return vs Nifty])</f>
        <v>0.39308976541982638</v>
      </c>
      <c r="K81">
        <v>75.426014035031002</v>
      </c>
      <c r="L81">
        <f>(Table2[[#This Row],[6M Return vs Nifty]]-AVERAGE(Table2[6M Return vs Nifty]))/_xlfn.STDEV.P(Table2[6M Return vs Nifty])</f>
        <v>2.0317291618786189</v>
      </c>
      <c r="M81">
        <v>-4.3787984292297901</v>
      </c>
      <c r="N81">
        <f>(Table2[[#This Row],[1W Return vs Nifty]]-AVERAGE(Table2[1W Return vs Nifty]))/_xlfn.STDEV.P(Table2[1W Return vs Nifty])</f>
        <v>-0.96070849221589527</v>
      </c>
      <c r="O81">
        <v>1052.6400000000001</v>
      </c>
      <c r="P81">
        <v>1010.5319283241899</v>
      </c>
      <c r="Q81">
        <v>816.91663906304598</v>
      </c>
      <c r="R81">
        <v>72.762986062722007</v>
      </c>
      <c r="S81" s="1">
        <f>(Table2[[#This Row],[Close Price]]-Table2[[#This Row],[20D EMA]])/Table2[[#This Row],[20D EMA]]</f>
        <v>0.14103587171302609</v>
      </c>
      <c r="T81" s="1">
        <f>(Table2[[#This Row],[Close Price]]-Table2[[#This Row],[50D EMA]])/Table2[[#This Row],[50D EMA]]</f>
        <v>0.18858194019840369</v>
      </c>
      <c r="U81" s="1">
        <f>(Table2[[#This Row],[Close Price]]-Table2[[#This Row],[200D EMA]])/Table2[[#This Row],[200D EMA]]</f>
        <v>0.47028465643396494</v>
      </c>
      <c r="V81">
        <v>1.6599836775371799</v>
      </c>
      <c r="W81">
        <v>996.55</v>
      </c>
      <c r="X81">
        <v>1217.5</v>
      </c>
      <c r="Y81">
        <v>972.25</v>
      </c>
      <c r="Z81">
        <v>1217.5</v>
      </c>
      <c r="AA81">
        <v>972.25</v>
      </c>
      <c r="AB81">
        <v>1217.5</v>
      </c>
      <c r="AC81" s="1">
        <f>(Table2[[#This Row],[Close Price]]/Table2[[#This Row],[Day Low]])-1</f>
        <v>0.20525814058501823</v>
      </c>
      <c r="AD81" s="1">
        <f>(Table2[[#This Row],[Day High]]/Table2[[#This Row],[Close Price]])-1</f>
        <v>1.3654150362168105E-2</v>
      </c>
      <c r="AE81" s="1">
        <f>(Table2[[#This Row],[Close Price]]/Table2[[#This Row],[Current Week Low]])-1</f>
        <v>0.23538184623296465</v>
      </c>
      <c r="AF81" s="1">
        <f>(Table2[[#This Row],[Current Week High]]/Table2[[#This Row],[Close Price]])-1</f>
        <v>1.3654150362168105E-2</v>
      </c>
      <c r="AG81" s="1">
        <f>(Table2[[#This Row],[Close Price]]/Table2[[#This Row],[Current Month Low]])-1</f>
        <v>0.23538184623296465</v>
      </c>
      <c r="AH81" s="1">
        <f>(Table2[[#This Row],[Current Month High]]/Table2[[#This Row],[Close Price]])-1</f>
        <v>1.3654150362168105E-2</v>
      </c>
      <c r="AI81">
        <v>1.36541503621681</v>
      </c>
      <c r="AJ81">
        <v>174.78837794555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0.34</v>
      </c>
      <c r="AM81" t="s">
        <v>3189</v>
      </c>
      <c r="AN81">
        <v>15.28</v>
      </c>
      <c r="AO81" t="s">
        <v>3189</v>
      </c>
      <c r="AP81">
        <v>6.7317363407878E-2</v>
      </c>
      <c r="AQ81">
        <f>(Table2[[#This Row],[Sharpe Ratio]]-AVERAGE(Table2[Sharpe Ratio]))/_xlfn.STDEV.P(Table2[Sharpe Ratio])</f>
        <v>6.1834153108726551E-2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3.1884077735670182</v>
      </c>
      <c r="AS81">
        <f>_xlfn.RANK.AVG(Table2[[#This Row],[1Y Return vs Nifty Z-Score]],Table2[1Y Return vs Nifty Z-Score])</f>
        <v>51</v>
      </c>
      <c r="AT81">
        <f>_xlfn.RANK.AVG(Table2[[#This Row],[6M Return vs Nifty Z-Score]],Table2[6M Return vs Nifty Z-Score])</f>
        <v>35</v>
      </c>
      <c r="AU81">
        <f>_xlfn.RANK.AVG(Table2[[#This Row],[Sharpe Ratio Z-Score]],Table2[Sharpe Ratio Z-Score])</f>
        <v>324</v>
      </c>
      <c r="AV81">
        <f>(Table2[[#This Row],[Rank 1Y]]+Table2[[#This Row],[Rank 6M]]+Table2[[#This Row],[Rank Sharpe]])/3</f>
        <v>136.66666666666666</v>
      </c>
    </row>
    <row r="82" spans="1:48" x14ac:dyDescent="0.3">
      <c r="A82" t="s">
        <v>723</v>
      </c>
      <c r="B82" t="s">
        <v>724</v>
      </c>
      <c r="C82" t="s">
        <v>3141</v>
      </c>
      <c r="D82" t="s">
        <v>441</v>
      </c>
      <c r="E82">
        <v>23973.3</v>
      </c>
      <c r="F82">
        <v>683</v>
      </c>
      <c r="G82">
        <v>85.281732197264603</v>
      </c>
      <c r="H82">
        <f>(Table2[[#This Row],[1Y Return vs Nifty]]-AVERAGE(Table2[1Y Return vs Nifty]))/_xlfn.STDEV.P(Table2[1Y Return vs Nifty])</f>
        <v>0.98746372574976171</v>
      </c>
      <c r="I82">
        <v>-18.795564260027898</v>
      </c>
      <c r="J82">
        <f>(Table2[[#This Row],[1M Return vs Nifty]]-AVERAGE(Table2[1M Return vs Nifty]))/_xlfn.STDEV.P(Table2[1M Return vs Nifty])</f>
        <v>-1.8423392520667021</v>
      </c>
      <c r="K82">
        <v>32.502953931660798</v>
      </c>
      <c r="L82">
        <f>(Table2[[#This Row],[6M Return vs Nifty]]-AVERAGE(Table2[6M Return vs Nifty]))/_xlfn.STDEV.P(Table2[6M Return vs Nifty])</f>
        <v>0.67726324237087299</v>
      </c>
      <c r="M82">
        <v>-4.3714467026861703</v>
      </c>
      <c r="N82">
        <f>(Table2[[#This Row],[1W Return vs Nifty]]-AVERAGE(Table2[1W Return vs Nifty]))/_xlfn.STDEV.P(Table2[1W Return vs Nifty])</f>
        <v>-0.95899003451838361</v>
      </c>
      <c r="O82">
        <v>736.06</v>
      </c>
      <c r="P82">
        <v>763.05480745856801</v>
      </c>
      <c r="Q82">
        <v>652.33344454743997</v>
      </c>
      <c r="R82">
        <v>28.427034649319001</v>
      </c>
      <c r="S82" s="1">
        <f>(Table2[[#This Row],[Close Price]]-Table2[[#This Row],[20D EMA]])/Table2[[#This Row],[20D EMA]]</f>
        <v>-7.2086514686302672E-2</v>
      </c>
      <c r="T82" s="1">
        <f>(Table2[[#This Row],[Close Price]]-Table2[[#This Row],[50D EMA]])/Table2[[#This Row],[50D EMA]]</f>
        <v>-0.10491357459000714</v>
      </c>
      <c r="U82" s="1">
        <f>(Table2[[#This Row],[Close Price]]-Table2[[#This Row],[200D EMA]])/Table2[[#This Row],[200D EMA]]</f>
        <v>4.7010552208978235E-2</v>
      </c>
      <c r="V82">
        <v>0.692498490982559</v>
      </c>
      <c r="W82">
        <v>675</v>
      </c>
      <c r="X82">
        <v>698.45</v>
      </c>
      <c r="Y82">
        <v>647.79999999999995</v>
      </c>
      <c r="Z82">
        <v>729.9</v>
      </c>
      <c r="AA82">
        <v>647.79999999999995</v>
      </c>
      <c r="AB82">
        <v>782</v>
      </c>
      <c r="AC82" s="1">
        <f>(Table2[[#This Row],[Close Price]]/Table2[[#This Row],[Day Low]])-1</f>
        <v>1.185185185185178E-2</v>
      </c>
      <c r="AD82" s="1">
        <f>(Table2[[#This Row],[Day High]]/Table2[[#This Row],[Close Price]])-1</f>
        <v>2.2620790629575449E-2</v>
      </c>
      <c r="AE82" s="1">
        <f>(Table2[[#This Row],[Close Price]]/Table2[[#This Row],[Current Week Low]])-1</f>
        <v>5.4337758567459149E-2</v>
      </c>
      <c r="AF82" s="1">
        <f>(Table2[[#This Row],[Current Week High]]/Table2[[#This Row],[Close Price]])-1</f>
        <v>6.8667642752562097E-2</v>
      </c>
      <c r="AG82" s="1">
        <f>(Table2[[#This Row],[Close Price]]/Table2[[#This Row],[Current Month Low]])-1</f>
        <v>5.4337758567459149E-2</v>
      </c>
      <c r="AH82" s="1">
        <f>(Table2[[#This Row],[Current Month High]]/Table2[[#This Row],[Close Price]])-1</f>
        <v>0.14494875549048314</v>
      </c>
      <c r="AI82">
        <v>42.020497803806698</v>
      </c>
      <c r="AJ82">
        <v>143.92857142857099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-0.22</v>
      </c>
      <c r="AM82" t="s">
        <v>3188</v>
      </c>
      <c r="AN82">
        <v>-9.65</v>
      </c>
      <c r="AO82" t="s">
        <v>3188</v>
      </c>
      <c r="AP82">
        <v>0.112558226068022</v>
      </c>
      <c r="AQ82">
        <f>(Table2[[#This Row],[Sharpe Ratio]]-AVERAGE(Table2[Sharpe Ratio]))/_xlfn.STDEV.P(Table2[Sharpe Ratio])</f>
        <v>0.5865046719326199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99</v>
      </c>
      <c r="AT82">
        <f>_xlfn.RANK.AVG(Table2[[#This Row],[6M Return vs Nifty Z-Score]],Table2[6M Return vs Nifty Z-Score])</f>
        <v>125</v>
      </c>
      <c r="AU82">
        <f>_xlfn.RANK.AVG(Table2[[#This Row],[Sharpe Ratio Z-Score]],Table2[Sharpe Ratio Z-Score])</f>
        <v>187</v>
      </c>
      <c r="AV82">
        <f>(Table2[[#This Row],[Rank 1Y]]+Table2[[#This Row],[Rank 6M]]+Table2[[#This Row],[Rank Sharpe]])/3</f>
        <v>137</v>
      </c>
    </row>
    <row r="83" spans="1:48" x14ac:dyDescent="0.3">
      <c r="A83" t="s">
        <v>625</v>
      </c>
      <c r="B83" t="s">
        <v>626</v>
      </c>
      <c r="C83" t="s">
        <v>3146</v>
      </c>
      <c r="D83" t="s">
        <v>48</v>
      </c>
      <c r="E83">
        <v>30796.2</v>
      </c>
      <c r="F83">
        <v>114.06</v>
      </c>
      <c r="G83">
        <v>147.078749595262</v>
      </c>
      <c r="H83">
        <f>(Table2[[#This Row],[1Y Return vs Nifty]]-AVERAGE(Table2[1Y Return vs Nifty]))/_xlfn.STDEV.P(Table2[1Y Return vs Nifty])</f>
        <v>2.0272703011164031</v>
      </c>
      <c r="I83">
        <v>-2.9866578048518599</v>
      </c>
      <c r="J83">
        <f>(Table2[[#This Row],[1M Return vs Nifty]]-AVERAGE(Table2[1M Return vs Nifty]))/_xlfn.STDEV.P(Table2[1M Return vs Nifty])</f>
        <v>-0.15063488275330691</v>
      </c>
      <c r="K83">
        <v>18.3467361745669</v>
      </c>
      <c r="L83">
        <f>(Table2[[#This Row],[6M Return vs Nifty]]-AVERAGE(Table2[6M Return vs Nifty]))/_xlfn.STDEV.P(Table2[6M Return vs Nifty])</f>
        <v>0.23055430654622125</v>
      </c>
      <c r="M83">
        <v>2.5161512557133099</v>
      </c>
      <c r="N83">
        <f>(Table2[[#This Row],[1W Return vs Nifty]]-AVERAGE(Table2[1W Return vs Nifty]))/_xlfn.STDEV.P(Table2[1W Return vs Nifty])</f>
        <v>0.65097813537349414</v>
      </c>
      <c r="O83">
        <v>116.61</v>
      </c>
      <c r="P83">
        <v>116.845397551224</v>
      </c>
      <c r="Q83">
        <v>97.467109984395705</v>
      </c>
      <c r="R83">
        <v>42.260532009508502</v>
      </c>
      <c r="S83" s="1">
        <f>(Table2[[#This Row],[Close Price]]-Table2[[#This Row],[20D EMA]])/Table2[[#This Row],[20D EMA]]</f>
        <v>-2.1867764342680708E-2</v>
      </c>
      <c r="T83" s="1">
        <f>(Table2[[#This Row],[Close Price]]-Table2[[#This Row],[50D EMA]])/Table2[[#This Row],[50D EMA]]</f>
        <v>-2.3838316353050195E-2</v>
      </c>
      <c r="U83" s="1">
        <f>(Table2[[#This Row],[Close Price]]-Table2[[#This Row],[200D EMA]])/Table2[[#This Row],[200D EMA]]</f>
        <v>0.17024091530220592</v>
      </c>
      <c r="V83">
        <v>0.355097880655665</v>
      </c>
      <c r="W83">
        <v>113.75</v>
      </c>
      <c r="X83">
        <v>117.75</v>
      </c>
      <c r="Y83">
        <v>110.38</v>
      </c>
      <c r="Z83">
        <v>119.8</v>
      </c>
      <c r="AA83">
        <v>101.5</v>
      </c>
      <c r="AB83">
        <v>121.13</v>
      </c>
      <c r="AC83" s="1">
        <f>(Table2[[#This Row],[Close Price]]/Table2[[#This Row],[Day Low]])-1</f>
        <v>2.7252747252748399E-3</v>
      </c>
      <c r="AD83" s="1">
        <f>(Table2[[#This Row],[Day High]]/Table2[[#This Row],[Close Price]])-1</f>
        <v>3.235139400315612E-2</v>
      </c>
      <c r="AE83" s="1">
        <f>(Table2[[#This Row],[Close Price]]/Table2[[#This Row],[Current Week Low]])-1</f>
        <v>3.3339373074832368E-2</v>
      </c>
      <c r="AF83" s="1">
        <f>(Table2[[#This Row],[Current Week High]]/Table2[[#This Row],[Close Price]])-1</f>
        <v>5.0324390671576236E-2</v>
      </c>
      <c r="AG83" s="1">
        <f>(Table2[[#This Row],[Close Price]]/Table2[[#This Row],[Current Month Low]])-1</f>
        <v>0.12374384236453206</v>
      </c>
      <c r="AH83" s="1">
        <f>(Table2[[#This Row],[Current Month High]]/Table2[[#This Row],[Close Price]])-1</f>
        <v>6.1984920217429407E-2</v>
      </c>
      <c r="AI83">
        <v>22.596294348003902</v>
      </c>
      <c r="AJ83">
        <v>181.62962962962899</v>
      </c>
      <c r="AK83" t="str">
        <f>IF(AND(Table2[[#This Row],[20D EMA]]&gt;Table2[[#This Row],[50D EMA]],Table2[[#This Row],[50D EMA]]&gt;Table2[[#This Row],[200D EMA]]),"Uptrend","Downtrend/NoTrend")</f>
        <v>Downtrend/NoTrend</v>
      </c>
      <c r="AL83">
        <v>-0.02</v>
      </c>
      <c r="AM83" t="s">
        <v>3188</v>
      </c>
      <c r="AN83">
        <v>-1.8</v>
      </c>
      <c r="AO83" t="s">
        <v>3188</v>
      </c>
      <c r="AP83">
        <v>0.13159606909705801</v>
      </c>
      <c r="AQ83">
        <f>(Table2[[#This Row],[Sharpe Ratio]]-AVERAGE(Table2[Sharpe Ratio]))/_xlfn.STDEV.P(Table2[Sharpe Ratio])</f>
        <v>0.80729168597273571</v>
      </c>
      <c r="AR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3">
        <f>_xlfn.RANK.AVG(Table2[[#This Row],[1Y Return vs Nifty Z-Score]],Table2[1Y Return vs Nifty Z-Score])</f>
        <v>37</v>
      </c>
      <c r="AT83">
        <f>_xlfn.RANK.AVG(Table2[[#This Row],[6M Return vs Nifty Z-Score]],Table2[6M Return vs Nifty Z-Score])</f>
        <v>236</v>
      </c>
      <c r="AU83">
        <f>_xlfn.RANK.AVG(Table2[[#This Row],[Sharpe Ratio Z-Score]],Table2[Sharpe Ratio Z-Score])</f>
        <v>147</v>
      </c>
      <c r="AV83">
        <f>(Table2[[#This Row],[Rank 1Y]]+Table2[[#This Row],[Rank 6M]]+Table2[[#This Row],[Rank Sharpe]])/3</f>
        <v>140</v>
      </c>
    </row>
    <row r="84" spans="1:48" x14ac:dyDescent="0.3">
      <c r="A84" t="s">
        <v>1404</v>
      </c>
      <c r="B84" t="s">
        <v>1405</v>
      </c>
      <c r="C84" t="s">
        <v>3142</v>
      </c>
      <c r="D84" t="s">
        <v>21</v>
      </c>
      <c r="E84">
        <v>7887.8150917499997</v>
      </c>
      <c r="F84">
        <v>952.5</v>
      </c>
      <c r="G84">
        <v>77.973458061086006</v>
      </c>
      <c r="H84">
        <f>(Table2[[#This Row],[1Y Return vs Nifty]]-AVERAGE(Table2[1Y Return vs Nifty]))/_xlfn.STDEV.P(Table2[1Y Return vs Nifty])</f>
        <v>0.86449352716495553</v>
      </c>
      <c r="I84">
        <v>8.9301975598514893</v>
      </c>
      <c r="J84">
        <f>(Table2[[#This Row],[1M Return vs Nifty]]-AVERAGE(Table2[1M Return vs Nifty]))/_xlfn.STDEV.P(Table2[1M Return vs Nifty])</f>
        <v>1.1245827514394651</v>
      </c>
      <c r="K84">
        <v>23.857087999314601</v>
      </c>
      <c r="L84">
        <f>(Table2[[#This Row],[6M Return vs Nifty]]-AVERAGE(Table2[6M Return vs Nifty]))/_xlfn.STDEV.P(Table2[6M Return vs Nifty])</f>
        <v>0.4044371502471078</v>
      </c>
      <c r="M84">
        <v>8.88868542925821</v>
      </c>
      <c r="N84">
        <f>(Table2[[#This Row],[1W Return vs Nifty]]-AVERAGE(Table2[1W Return vs Nifty]))/_xlfn.STDEV.P(Table2[1W Return vs Nifty])</f>
        <v>2.1405507328047797</v>
      </c>
      <c r="O84">
        <v>886.15</v>
      </c>
      <c r="P84">
        <v>859.16181901361597</v>
      </c>
      <c r="Q84">
        <v>740.30819398660901</v>
      </c>
      <c r="R84">
        <v>85.132562714386907</v>
      </c>
      <c r="S84" s="1">
        <f>(Table2[[#This Row],[Close Price]]-Table2[[#This Row],[20D EMA]])/Table2[[#This Row],[20D EMA]]</f>
        <v>7.4874456920385968E-2</v>
      </c>
      <c r="T84" s="1">
        <f>(Table2[[#This Row],[Close Price]]-Table2[[#This Row],[50D EMA]])/Table2[[#This Row],[50D EMA]]</f>
        <v>0.10863865097443863</v>
      </c>
      <c r="U84" s="1">
        <f>(Table2[[#This Row],[Close Price]]-Table2[[#This Row],[200D EMA]])/Table2[[#This Row],[200D EMA]]</f>
        <v>0.2866263101462162</v>
      </c>
      <c r="V84">
        <v>1.50188568447496</v>
      </c>
      <c r="W84">
        <v>935</v>
      </c>
      <c r="X84">
        <v>960.05</v>
      </c>
      <c r="Y84">
        <v>830.45</v>
      </c>
      <c r="Z84">
        <v>971</v>
      </c>
      <c r="AA84">
        <v>830</v>
      </c>
      <c r="AB84">
        <v>971</v>
      </c>
      <c r="AC84" s="1">
        <f>(Table2[[#This Row],[Close Price]]/Table2[[#This Row],[Day Low]])-1</f>
        <v>1.8716577540107027E-2</v>
      </c>
      <c r="AD84" s="1">
        <f>(Table2[[#This Row],[Day High]]/Table2[[#This Row],[Close Price]])-1</f>
        <v>7.9265091863516268E-3</v>
      </c>
      <c r="AE84" s="1">
        <f>(Table2[[#This Row],[Close Price]]/Table2[[#This Row],[Current Week Low]])-1</f>
        <v>0.14696851104822684</v>
      </c>
      <c r="AF84" s="1">
        <f>(Table2[[#This Row],[Current Week High]]/Table2[[#This Row],[Close Price]])-1</f>
        <v>1.9422572178477759E-2</v>
      </c>
      <c r="AG84" s="1">
        <f>(Table2[[#This Row],[Close Price]]/Table2[[#This Row],[Current Month Low]])-1</f>
        <v>0.14759036144578319</v>
      </c>
      <c r="AH84" s="1">
        <f>(Table2[[#This Row],[Current Month High]]/Table2[[#This Row],[Close Price]])-1</f>
        <v>1.9422572178477759E-2</v>
      </c>
      <c r="AI84">
        <v>1.9422572178477699</v>
      </c>
      <c r="AJ84">
        <v>129.51807228915601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0.02</v>
      </c>
      <c r="AM84" t="s">
        <v>3189</v>
      </c>
      <c r="AN84">
        <v>8.39</v>
      </c>
      <c r="AO84" t="s">
        <v>3189</v>
      </c>
      <c r="AP84">
        <v>0.13866166325359799</v>
      </c>
      <c r="AQ84">
        <f>(Table2[[#This Row],[Sharpe Ratio]]-AVERAGE(Table2[Sharpe Ratio]))/_xlfn.STDEV.P(Table2[Sharpe Ratio])</f>
        <v>0.88923329216533309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5.4232974538216414</v>
      </c>
      <c r="AS84">
        <f>_xlfn.RANK.AVG(Table2[[#This Row],[1Y Return vs Nifty Z-Score]],Table2[1Y Return vs Nifty Z-Score])</f>
        <v>117</v>
      </c>
      <c r="AT84">
        <f>_xlfn.RANK.AVG(Table2[[#This Row],[6M Return vs Nifty Z-Score]],Table2[6M Return vs Nifty Z-Score])</f>
        <v>185</v>
      </c>
      <c r="AU84">
        <f>_xlfn.RANK.AVG(Table2[[#This Row],[Sharpe Ratio Z-Score]],Table2[Sharpe Ratio Z-Score])</f>
        <v>124</v>
      </c>
      <c r="AV84">
        <f>(Table2[[#This Row],[Rank 1Y]]+Table2[[#This Row],[Rank 6M]]+Table2[[#This Row],[Rank Sharpe]])/3</f>
        <v>142</v>
      </c>
    </row>
    <row r="85" spans="1:48" x14ac:dyDescent="0.3">
      <c r="A85" t="s">
        <v>484</v>
      </c>
      <c r="B85" t="s">
        <v>485</v>
      </c>
      <c r="C85" t="s">
        <v>3149</v>
      </c>
      <c r="D85" t="s">
        <v>486</v>
      </c>
      <c r="E85">
        <v>45092.5</v>
      </c>
      <c r="F85">
        <v>530.5</v>
      </c>
      <c r="G85">
        <v>75.701188820968198</v>
      </c>
      <c r="H85">
        <f>(Table2[[#This Row],[1Y Return vs Nifty]]-AVERAGE(Table2[1Y Return vs Nifty]))/_xlfn.STDEV.P(Table2[1Y Return vs Nifty])</f>
        <v>0.82625995867958668</v>
      </c>
      <c r="I85">
        <v>6.6699454907114504</v>
      </c>
      <c r="J85">
        <f>(Table2[[#This Row],[1M Return vs Nifty]]-AVERAGE(Table2[1M Return vs Nifty]))/_xlfn.STDEV.P(Table2[1M Return vs Nifty])</f>
        <v>0.88271413693691514</v>
      </c>
      <c r="K85">
        <v>23.5265996674731</v>
      </c>
      <c r="L85">
        <f>(Table2[[#This Row],[6M Return vs Nifty]]-AVERAGE(Table2[6M Return vs Nifty]))/_xlfn.STDEV.P(Table2[6M Return vs Nifty])</f>
        <v>0.39400836951255036</v>
      </c>
      <c r="M85">
        <v>3.6972913426318801</v>
      </c>
      <c r="N85">
        <f>(Table2[[#This Row],[1W Return vs Nifty]]-AVERAGE(Table2[1W Return vs Nifty]))/_xlfn.STDEV.P(Table2[1W Return vs Nifty])</f>
        <v>0.92706828401569386</v>
      </c>
      <c r="O85">
        <v>496.86</v>
      </c>
      <c r="P85">
        <v>496.95595768160501</v>
      </c>
      <c r="Q85">
        <v>441.90327949439302</v>
      </c>
      <c r="R85">
        <v>68.055164350696003</v>
      </c>
      <c r="S85" s="1">
        <f>(Table2[[#This Row],[Close Price]]-Table2[[#This Row],[20D EMA]])/Table2[[#This Row],[20D EMA]]</f>
        <v>6.7705188584309434E-2</v>
      </c>
      <c r="T85" s="1">
        <f>(Table2[[#This Row],[Close Price]]-Table2[[#This Row],[50D EMA]])/Table2[[#This Row],[50D EMA]]</f>
        <v>6.7499024410300631E-2</v>
      </c>
      <c r="U85" s="1">
        <f>(Table2[[#This Row],[Close Price]]-Table2[[#This Row],[200D EMA]])/Table2[[#This Row],[200D EMA]]</f>
        <v>0.20048894094421654</v>
      </c>
      <c r="V85">
        <v>2.0686655847492901</v>
      </c>
      <c r="W85">
        <v>510.1</v>
      </c>
      <c r="X85">
        <v>532.9</v>
      </c>
      <c r="Y85">
        <v>473.85</v>
      </c>
      <c r="Z85">
        <v>532.9</v>
      </c>
      <c r="AA85">
        <v>473.85</v>
      </c>
      <c r="AB85">
        <v>532.9</v>
      </c>
      <c r="AC85" s="1">
        <f>(Table2[[#This Row],[Close Price]]/Table2[[#This Row],[Day Low]])-1</f>
        <v>3.999215840031356E-2</v>
      </c>
      <c r="AD85" s="1">
        <f>(Table2[[#This Row],[Day High]]/Table2[[#This Row],[Close Price]])-1</f>
        <v>4.5240339302543564E-3</v>
      </c>
      <c r="AE85" s="1">
        <f>(Table2[[#This Row],[Close Price]]/Table2[[#This Row],[Current Week Low]])-1</f>
        <v>0.11955260103408238</v>
      </c>
      <c r="AF85" s="1">
        <f>(Table2[[#This Row],[Current Week High]]/Table2[[#This Row],[Close Price]])-1</f>
        <v>4.5240339302543564E-3</v>
      </c>
      <c r="AG85" s="1">
        <f>(Table2[[#This Row],[Close Price]]/Table2[[#This Row],[Current Month Low]])-1</f>
        <v>0.11955260103408238</v>
      </c>
      <c r="AH85" s="1">
        <f>(Table2[[#This Row],[Current Month High]]/Table2[[#This Row],[Close Price]])-1</f>
        <v>4.5240339302543564E-3</v>
      </c>
      <c r="AI85">
        <v>16.936852026390099</v>
      </c>
      <c r="AJ85">
        <v>119.486967314853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-0.06</v>
      </c>
      <c r="AM85" t="s">
        <v>3188</v>
      </c>
      <c r="AN85">
        <v>11.29</v>
      </c>
      <c r="AO85" t="s">
        <v>3189</v>
      </c>
      <c r="AP85">
        <v>0.15181500531757</v>
      </c>
      <c r="AQ85">
        <f>(Table2[[#This Row],[Sharpe Ratio]]-AVERAGE(Table2[Sharpe Ratio]))/_xlfn.STDEV.P(Table2[Sharpe Ratio])</f>
        <v>1.0417761571591981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125</v>
      </c>
      <c r="AT85">
        <f>_xlfn.RANK.AVG(Table2[[#This Row],[6M Return vs Nifty Z-Score]],Table2[6M Return vs Nifty Z-Score])</f>
        <v>192</v>
      </c>
      <c r="AU85">
        <f>_xlfn.RANK.AVG(Table2[[#This Row],[Sharpe Ratio Z-Score]],Table2[Sharpe Ratio Z-Score])</f>
        <v>110</v>
      </c>
      <c r="AV85">
        <f>(Table2[[#This Row],[Rank 1Y]]+Table2[[#This Row],[Rank 6M]]+Table2[[#This Row],[Rank Sharpe]])/3</f>
        <v>142.33333333333334</v>
      </c>
    </row>
    <row r="86" spans="1:48" x14ac:dyDescent="0.3">
      <c r="A86" t="s">
        <v>136</v>
      </c>
      <c r="B86" t="s">
        <v>137</v>
      </c>
      <c r="C86" t="s">
        <v>3155</v>
      </c>
      <c r="D86" t="s">
        <v>138</v>
      </c>
      <c r="E86">
        <v>208986.57672111</v>
      </c>
      <c r="F86">
        <v>285.89999999999998</v>
      </c>
      <c r="G86">
        <v>81.540071460896996</v>
      </c>
      <c r="H86">
        <f>(Table2[[#This Row],[1Y Return vs Nifty]]-AVERAGE(Table2[1Y Return vs Nifty]))/_xlfn.STDEV.P(Table2[1Y Return vs Nifty])</f>
        <v>0.92450593910758139</v>
      </c>
      <c r="I86">
        <v>0.44755786430403</v>
      </c>
      <c r="J86">
        <f>(Table2[[#This Row],[1M Return vs Nifty]]-AVERAGE(Table2[1M Return vs Nifty]))/_xlfn.STDEV.P(Table2[1M Return vs Nifty])</f>
        <v>0.21685907827101056</v>
      </c>
      <c r="K86">
        <v>12.726472419422</v>
      </c>
      <c r="L86">
        <f>(Table2[[#This Row],[6M Return vs Nifty]]-AVERAGE(Table2[6M Return vs Nifty]))/_xlfn.STDEV.P(Table2[6M Return vs Nifty])</f>
        <v>5.3203118241949288E-2</v>
      </c>
      <c r="M86">
        <v>3.1065909158979199</v>
      </c>
      <c r="N86">
        <f>(Table2[[#This Row],[1W Return vs Nifty]]-AVERAGE(Table2[1W Return vs Nifty]))/_xlfn.STDEV.P(Table2[1W Return vs Nifty])</f>
        <v>0.78899273275279502</v>
      </c>
      <c r="O86">
        <v>284.66000000000003</v>
      </c>
      <c r="P86">
        <v>289.54966039165998</v>
      </c>
      <c r="Q86">
        <v>254.013952909046</v>
      </c>
      <c r="R86">
        <v>54.170291682603001</v>
      </c>
      <c r="S86" s="1">
        <f>(Table2[[#This Row],[Close Price]]-Table2[[#This Row],[20D EMA]])/Table2[[#This Row],[20D EMA]]</f>
        <v>4.3560739127378352E-3</v>
      </c>
      <c r="T86" s="1">
        <f>(Table2[[#This Row],[Close Price]]-Table2[[#This Row],[50D EMA]])/Table2[[#This Row],[50D EMA]]</f>
        <v>-1.2604609470870335E-2</v>
      </c>
      <c r="U86" s="1">
        <f>(Table2[[#This Row],[Close Price]]-Table2[[#This Row],[200D EMA]])/Table2[[#This Row],[200D EMA]]</f>
        <v>0.12552872283504568</v>
      </c>
      <c r="V86">
        <v>1.4622268992287299</v>
      </c>
      <c r="W86">
        <v>284.14999999999998</v>
      </c>
      <c r="X86">
        <v>288.64999999999998</v>
      </c>
      <c r="Y86">
        <v>265</v>
      </c>
      <c r="Z86">
        <v>289.60000000000002</v>
      </c>
      <c r="AA86">
        <v>265</v>
      </c>
      <c r="AB86">
        <v>289.60000000000002</v>
      </c>
      <c r="AC86" s="1">
        <f>(Table2[[#This Row],[Close Price]]/Table2[[#This Row],[Day Low]])-1</f>
        <v>6.1587189864509284E-3</v>
      </c>
      <c r="AD86" s="1">
        <f>(Table2[[#This Row],[Day High]]/Table2[[#This Row],[Close Price]])-1</f>
        <v>9.6187478139209137E-3</v>
      </c>
      <c r="AE86" s="1">
        <f>(Table2[[#This Row],[Close Price]]/Table2[[#This Row],[Current Week Low]])-1</f>
        <v>7.8867924528301714E-2</v>
      </c>
      <c r="AF86" s="1">
        <f>(Table2[[#This Row],[Current Week High]]/Table2[[#This Row],[Close Price]])-1</f>
        <v>1.2941587967820967E-2</v>
      </c>
      <c r="AG86" s="1">
        <f>(Table2[[#This Row],[Close Price]]/Table2[[#This Row],[Current Month Low]])-1</f>
        <v>7.8867924528301714E-2</v>
      </c>
      <c r="AH86" s="1">
        <f>(Table2[[#This Row],[Current Month High]]/Table2[[#This Row],[Close Price]])-1</f>
        <v>1.2941587967820967E-2</v>
      </c>
      <c r="AI86">
        <v>19.0975865687303</v>
      </c>
      <c r="AJ86">
        <v>125.11811023622001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-0.05</v>
      </c>
      <c r="AM86" t="s">
        <v>3188</v>
      </c>
      <c r="AN86">
        <v>-2.02</v>
      </c>
      <c r="AO86" t="s">
        <v>3188</v>
      </c>
      <c r="AP86">
        <v>0.20232200697099401</v>
      </c>
      <c r="AQ86">
        <f>(Table2[[#This Row],[Sharpe Ratio]]-AVERAGE(Table2[Sharpe Ratio]))/_xlfn.STDEV.P(Table2[Sharpe Ratio])</f>
        <v>1.6275195140180096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107</v>
      </c>
      <c r="AT86">
        <f>_xlfn.RANK.AVG(Table2[[#This Row],[6M Return vs Nifty Z-Score]],Table2[6M Return vs Nifty Z-Score])</f>
        <v>292</v>
      </c>
      <c r="AU86">
        <f>_xlfn.RANK.AVG(Table2[[#This Row],[Sharpe Ratio Z-Score]],Table2[Sharpe Ratio Z-Score])</f>
        <v>37</v>
      </c>
      <c r="AV86">
        <f>(Table2[[#This Row],[Rank 1Y]]+Table2[[#This Row],[Rank 6M]]+Table2[[#This Row],[Rank Sharpe]])/3</f>
        <v>145.33333333333334</v>
      </c>
    </row>
    <row r="87" spans="1:48" x14ac:dyDescent="0.3">
      <c r="A87" t="s">
        <v>516</v>
      </c>
      <c r="B87" t="s">
        <v>517</v>
      </c>
      <c r="C87" t="s">
        <v>3147</v>
      </c>
      <c r="D87" t="s">
        <v>51</v>
      </c>
      <c r="E87">
        <v>41787.469038964999</v>
      </c>
      <c r="F87">
        <v>3345.35</v>
      </c>
      <c r="G87">
        <v>65.2459149992129</v>
      </c>
      <c r="H87">
        <f>(Table2[[#This Row],[1Y Return vs Nifty]]-AVERAGE(Table2[1Y Return vs Nifty]))/_xlfn.STDEV.P(Table2[1Y Return vs Nifty])</f>
        <v>0.65033783614245311</v>
      </c>
      <c r="I87">
        <v>-2.1790823657071301</v>
      </c>
      <c r="J87">
        <f>(Table2[[#This Row],[1M Return vs Nifty]]-AVERAGE(Table2[1M Return vs Nifty]))/_xlfn.STDEV.P(Table2[1M Return vs Nifty])</f>
        <v>-6.4216577804452044E-2</v>
      </c>
      <c r="K87">
        <v>48.435503116643602</v>
      </c>
      <c r="L87">
        <f>(Table2[[#This Row],[6M Return vs Nifty]]-AVERAGE(Table2[6M Return vs Nifty]))/_xlfn.STDEV.P(Table2[6M Return vs Nifty])</f>
        <v>1.1800255065237428</v>
      </c>
      <c r="M87">
        <v>0.95582325047024197</v>
      </c>
      <c r="N87">
        <f>(Table2[[#This Row],[1W Return vs Nifty]]-AVERAGE(Table2[1W Return vs Nifty]))/_xlfn.STDEV.P(Table2[1W Return vs Nifty])</f>
        <v>0.28625324315345296</v>
      </c>
      <c r="O87">
        <v>3277.37</v>
      </c>
      <c r="P87">
        <v>3105.5090558604402</v>
      </c>
      <c r="Q87">
        <v>2541.5965892623599</v>
      </c>
      <c r="R87">
        <v>56.672110459127801</v>
      </c>
      <c r="S87" s="1">
        <f>(Table2[[#This Row],[Close Price]]-Table2[[#This Row],[20D EMA]])/Table2[[#This Row],[20D EMA]]</f>
        <v>2.0742241492416182E-2</v>
      </c>
      <c r="T87" s="1">
        <f>(Table2[[#This Row],[Close Price]]-Table2[[#This Row],[50D EMA]])/Table2[[#This Row],[50D EMA]]</f>
        <v>7.7230798502085599E-2</v>
      </c>
      <c r="U87" s="1">
        <f>(Table2[[#This Row],[Close Price]]-Table2[[#This Row],[200D EMA]])/Table2[[#This Row],[200D EMA]]</f>
        <v>0.31623956930588698</v>
      </c>
      <c r="V87">
        <v>0.952662019511892</v>
      </c>
      <c r="W87">
        <v>3313.25</v>
      </c>
      <c r="X87">
        <v>3375.2</v>
      </c>
      <c r="Y87">
        <v>3205.2</v>
      </c>
      <c r="Z87">
        <v>3428</v>
      </c>
      <c r="AA87">
        <v>3160.3</v>
      </c>
      <c r="AB87">
        <v>3428</v>
      </c>
      <c r="AC87" s="1">
        <f>(Table2[[#This Row],[Close Price]]/Table2[[#This Row],[Day Low]])-1</f>
        <v>9.688372443974913E-3</v>
      </c>
      <c r="AD87" s="1">
        <f>(Table2[[#This Row],[Day High]]/Table2[[#This Row],[Close Price]])-1</f>
        <v>8.9228331863631105E-3</v>
      </c>
      <c r="AE87" s="1">
        <f>(Table2[[#This Row],[Close Price]]/Table2[[#This Row],[Current Week Low]])-1</f>
        <v>4.3725820541619997E-2</v>
      </c>
      <c r="AF87" s="1">
        <f>(Table2[[#This Row],[Current Week High]]/Table2[[#This Row],[Close Price]])-1</f>
        <v>2.4705935103950249E-2</v>
      </c>
      <c r="AG87" s="1">
        <f>(Table2[[#This Row],[Close Price]]/Table2[[#This Row],[Current Month Low]])-1</f>
        <v>5.8554567604341301E-2</v>
      </c>
      <c r="AH87" s="1">
        <f>(Table2[[#This Row],[Current Month High]]/Table2[[#This Row],[Close Price]])-1</f>
        <v>2.4705935103950249E-2</v>
      </c>
      <c r="AI87">
        <v>4.1744511037708998</v>
      </c>
      <c r="AJ87">
        <v>102.74234114117699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0.24</v>
      </c>
      <c r="AM87" t="s">
        <v>3189</v>
      </c>
      <c r="AN87">
        <v>3.79</v>
      </c>
      <c r="AO87" t="s">
        <v>3189</v>
      </c>
      <c r="AP87">
        <v>0.100587850535544</v>
      </c>
      <c r="AQ87">
        <f>(Table2[[#This Row],[Sharpe Ratio]]-AVERAGE(Table2[Sharpe Ratio]))/_xlfn.STDEV.P(Table2[Sharpe Ratio])</f>
        <v>0.4476809897159007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2.5000809977310974</v>
      </c>
      <c r="AS87">
        <f>_xlfn.RANK.AVG(Table2[[#This Row],[1Y Return vs Nifty Z-Score]],Table2[1Y Return vs Nifty Z-Score])</f>
        <v>141</v>
      </c>
      <c r="AT87">
        <f>_xlfn.RANK.AVG(Table2[[#This Row],[6M Return vs Nifty Z-Score]],Table2[6M Return vs Nifty Z-Score])</f>
        <v>75</v>
      </c>
      <c r="AU87">
        <f>_xlfn.RANK.AVG(Table2[[#This Row],[Sharpe Ratio Z-Score]],Table2[Sharpe Ratio Z-Score])</f>
        <v>221</v>
      </c>
      <c r="AV87">
        <f>(Table2[[#This Row],[Rank 1Y]]+Table2[[#This Row],[Rank 6M]]+Table2[[#This Row],[Rank Sharpe]])/3</f>
        <v>145.66666666666666</v>
      </c>
    </row>
    <row r="88" spans="1:48" x14ac:dyDescent="0.3">
      <c r="A88" t="s">
        <v>767</v>
      </c>
      <c r="B88" t="s">
        <v>768</v>
      </c>
      <c r="C88" t="s">
        <v>3155</v>
      </c>
      <c r="D88" t="s">
        <v>769</v>
      </c>
      <c r="E88">
        <v>21468.988828174999</v>
      </c>
      <c r="F88">
        <v>505.75</v>
      </c>
      <c r="G88">
        <v>36.115502804453598</v>
      </c>
      <c r="H88">
        <f>(Table2[[#This Row],[1Y Return vs Nifty]]-AVERAGE(Table2[1Y Return vs Nifty]))/_xlfn.STDEV.P(Table2[1Y Return vs Nifty])</f>
        <v>0.16018482522654276</v>
      </c>
      <c r="I88">
        <v>-2.2832039091890599</v>
      </c>
      <c r="J88">
        <f>(Table2[[#This Row],[1M Return vs Nifty]]-AVERAGE(Table2[1M Return vs Nifty]))/_xlfn.STDEV.P(Table2[1M Return vs Nifty])</f>
        <v>-7.535857997566256E-2</v>
      </c>
      <c r="K88">
        <v>25.729922399866702</v>
      </c>
      <c r="L88">
        <f>(Table2[[#This Row],[6M Return vs Nifty]]-AVERAGE(Table2[6M Return vs Nifty]))/_xlfn.STDEV.P(Table2[6M Return vs Nifty])</f>
        <v>0.46353569453357085</v>
      </c>
      <c r="M88">
        <v>0.82352251527981801</v>
      </c>
      <c r="N88">
        <f>(Table2[[#This Row],[1W Return vs Nifty]]-AVERAGE(Table2[1W Return vs Nifty]))/_xlfn.STDEV.P(Table2[1W Return vs Nifty])</f>
        <v>0.25532809714516697</v>
      </c>
      <c r="O88">
        <v>513.16</v>
      </c>
      <c r="P88">
        <v>538.56495715832102</v>
      </c>
      <c r="Q88">
        <v>488.04366817029802</v>
      </c>
      <c r="R88">
        <v>49.049038277829901</v>
      </c>
      <c r="S88" s="1">
        <f>(Table2[[#This Row],[Close Price]]-Table2[[#This Row],[20D EMA]])/Table2[[#This Row],[20D EMA]]</f>
        <v>-1.4439940759217337E-2</v>
      </c>
      <c r="T88" s="1">
        <f>(Table2[[#This Row],[Close Price]]-Table2[[#This Row],[50D EMA]])/Table2[[#This Row],[50D EMA]]</f>
        <v>-6.0930360808221812E-2</v>
      </c>
      <c r="U88" s="1">
        <f>(Table2[[#This Row],[Close Price]]-Table2[[#This Row],[200D EMA]])/Table2[[#This Row],[200D EMA]]</f>
        <v>3.6280220366517554E-2</v>
      </c>
      <c r="V88">
        <v>0.71963643871970895</v>
      </c>
      <c r="W88">
        <v>494.9</v>
      </c>
      <c r="X88">
        <v>519.4</v>
      </c>
      <c r="Y88">
        <v>456.45</v>
      </c>
      <c r="Z88">
        <v>519.4</v>
      </c>
      <c r="AA88">
        <v>456.45</v>
      </c>
      <c r="AB88">
        <v>522.04999999999995</v>
      </c>
      <c r="AC88" s="1">
        <f>(Table2[[#This Row],[Close Price]]/Table2[[#This Row],[Day Low]])-1</f>
        <v>2.192362093352207E-2</v>
      </c>
      <c r="AD88" s="1">
        <f>(Table2[[#This Row],[Day High]]/Table2[[#This Row],[Close Price]])-1</f>
        <v>2.6989619377162599E-2</v>
      </c>
      <c r="AE88" s="1">
        <f>(Table2[[#This Row],[Close Price]]/Table2[[#This Row],[Current Week Low]])-1</f>
        <v>0.10800744878957169</v>
      </c>
      <c r="AF88" s="1">
        <f>(Table2[[#This Row],[Current Week High]]/Table2[[#This Row],[Close Price]])-1</f>
        <v>2.6989619377162599E-2</v>
      </c>
      <c r="AG88" s="1">
        <f>(Table2[[#This Row],[Close Price]]/Table2[[#This Row],[Current Month Low]])-1</f>
        <v>0.10800744878957169</v>
      </c>
      <c r="AH88" s="1">
        <f>(Table2[[#This Row],[Current Month High]]/Table2[[#This Row],[Close Price]])-1</f>
        <v>3.2229362333168421E-2</v>
      </c>
      <c r="AI88">
        <v>47.918932278793797</v>
      </c>
      <c r="AJ88">
        <v>89.561469265367293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-0.25</v>
      </c>
      <c r="AM88" t="s">
        <v>3188</v>
      </c>
      <c r="AN88">
        <v>-3.44</v>
      </c>
      <c r="AO88" t="s">
        <v>3188</v>
      </c>
      <c r="AP88">
        <v>0.24500654466727001</v>
      </c>
      <c r="AQ88">
        <f>(Table2[[#This Row],[Sharpe Ratio]]-AVERAGE(Table2[Sharpe Ratio]))/_xlfn.STDEV.P(Table2[Sharpe Ratio])</f>
        <v>2.1225436409251399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8">
        <f>_xlfn.RANK.AVG(Table2[[#This Row],[1Y Return vs Nifty Z-Score]],Table2[1Y Return vs Nifty Z-Score])</f>
        <v>250</v>
      </c>
      <c r="AT88">
        <f>_xlfn.RANK.AVG(Table2[[#This Row],[6M Return vs Nifty Z-Score]],Table2[6M Return vs Nifty Z-Score])</f>
        <v>175</v>
      </c>
      <c r="AU88">
        <f>_xlfn.RANK.AVG(Table2[[#This Row],[Sharpe Ratio Z-Score]],Table2[Sharpe Ratio Z-Score])</f>
        <v>13</v>
      </c>
      <c r="AV88">
        <f>(Table2[[#This Row],[Rank 1Y]]+Table2[[#This Row],[Rank 6M]]+Table2[[#This Row],[Rank Sharpe]])/3</f>
        <v>146</v>
      </c>
    </row>
    <row r="89" spans="1:48" x14ac:dyDescent="0.3">
      <c r="A89" t="s">
        <v>569</v>
      </c>
      <c r="B89" t="s">
        <v>570</v>
      </c>
      <c r="C89" t="s">
        <v>3143</v>
      </c>
      <c r="D89" t="s">
        <v>410</v>
      </c>
      <c r="E89">
        <v>35466.468135249997</v>
      </c>
      <c r="F89">
        <v>1888.75</v>
      </c>
      <c r="G89">
        <v>41.625735117042602</v>
      </c>
      <c r="H89">
        <f>(Table2[[#This Row],[1Y Return vs Nifty]]-AVERAGE(Table2[1Y Return vs Nifty]))/_xlfn.STDEV.P(Table2[1Y Return vs Nifty])</f>
        <v>0.25290088227387619</v>
      </c>
      <c r="I89">
        <v>3.8170809697661099</v>
      </c>
      <c r="J89">
        <f>(Table2[[#This Row],[1M Return vs Nifty]]-AVERAGE(Table2[1M Return vs Nifty]))/_xlfn.STDEV.P(Table2[1M Return vs Nifty])</f>
        <v>0.57743031551470425</v>
      </c>
      <c r="K89">
        <v>65.917681785669402</v>
      </c>
      <c r="L89">
        <f>(Table2[[#This Row],[6M Return vs Nifty]]-AVERAGE(Table2[6M Return vs Nifty]))/_xlfn.STDEV.P(Table2[6M Return vs Nifty])</f>
        <v>1.7316873672791349</v>
      </c>
      <c r="M89">
        <v>-6.9635052089126104</v>
      </c>
      <c r="N89">
        <f>(Table2[[#This Row],[1W Return vs Nifty]]-AVERAGE(Table2[1W Return vs Nifty]))/_xlfn.STDEV.P(Table2[1W Return vs Nifty])</f>
        <v>-1.5648807550173769</v>
      </c>
      <c r="O89">
        <v>1940.72</v>
      </c>
      <c r="P89">
        <v>1802.81129500208</v>
      </c>
      <c r="Q89">
        <v>1411.11511895443</v>
      </c>
      <c r="R89">
        <v>34.639008128473399</v>
      </c>
      <c r="S89" s="1">
        <f>(Table2[[#This Row],[Close Price]]-Table2[[#This Row],[20D EMA]])/Table2[[#This Row],[20D EMA]]</f>
        <v>-2.6778721299311609E-2</v>
      </c>
      <c r="T89" s="1">
        <f>(Table2[[#This Row],[Close Price]]-Table2[[#This Row],[50D EMA]])/Table2[[#This Row],[50D EMA]]</f>
        <v>4.7669273670609469E-2</v>
      </c>
      <c r="U89" s="1">
        <f>(Table2[[#This Row],[Close Price]]-Table2[[#This Row],[200D EMA]])/Table2[[#This Row],[200D EMA]]</f>
        <v>0.33848045041107272</v>
      </c>
      <c r="V89">
        <v>0.718383861916984</v>
      </c>
      <c r="W89">
        <v>1856</v>
      </c>
      <c r="X89">
        <v>1934.45</v>
      </c>
      <c r="Y89">
        <v>1856</v>
      </c>
      <c r="Z89">
        <v>2039.95</v>
      </c>
      <c r="AA89">
        <v>1856</v>
      </c>
      <c r="AB89">
        <v>2154.9499999999998</v>
      </c>
      <c r="AC89" s="1">
        <f>(Table2[[#This Row],[Close Price]]/Table2[[#This Row],[Day Low]])-1</f>
        <v>1.764547413793105E-2</v>
      </c>
      <c r="AD89" s="1">
        <f>(Table2[[#This Row],[Day High]]/Table2[[#This Row],[Close Price]])-1</f>
        <v>2.4195896757114532E-2</v>
      </c>
      <c r="AE89" s="1">
        <f>(Table2[[#This Row],[Close Price]]/Table2[[#This Row],[Current Week Low]])-1</f>
        <v>1.764547413793105E-2</v>
      </c>
      <c r="AF89" s="1">
        <f>(Table2[[#This Row],[Current Week High]]/Table2[[#This Row],[Close Price]])-1</f>
        <v>8.0052945069490455E-2</v>
      </c>
      <c r="AG89" s="1">
        <f>(Table2[[#This Row],[Close Price]]/Table2[[#This Row],[Current Month Low]])-1</f>
        <v>1.764547413793105E-2</v>
      </c>
      <c r="AH89" s="1">
        <f>(Table2[[#This Row],[Current Month High]]/Table2[[#This Row],[Close Price]])-1</f>
        <v>0.14093977498345467</v>
      </c>
      <c r="AI89">
        <v>14.093977498345399</v>
      </c>
      <c r="AJ89">
        <v>96.519612943502196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0.24</v>
      </c>
      <c r="AM89" t="s">
        <v>3189</v>
      </c>
      <c r="AN89">
        <v>-6.67</v>
      </c>
      <c r="AO89" t="s">
        <v>3188</v>
      </c>
      <c r="AP89">
        <v>0.123621326113814</v>
      </c>
      <c r="AQ89">
        <f>(Table2[[#This Row],[Sharpe Ratio]]-AVERAGE(Table2[Sharpe Ratio]))/_xlfn.STDEV.P(Table2[Sharpe Ratio])</f>
        <v>0.71480643497437379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1.7119442450247122</v>
      </c>
      <c r="AS89">
        <f>_xlfn.RANK.AVG(Table2[[#This Row],[1Y Return vs Nifty Z-Score]],Table2[1Y Return vs Nifty Z-Score])</f>
        <v>227</v>
      </c>
      <c r="AT89">
        <f>_xlfn.RANK.AVG(Table2[[#This Row],[6M Return vs Nifty Z-Score]],Table2[6M Return vs Nifty Z-Score])</f>
        <v>48</v>
      </c>
      <c r="AU89">
        <f>_xlfn.RANK.AVG(Table2[[#This Row],[Sharpe Ratio Z-Score]],Table2[Sharpe Ratio Z-Score])</f>
        <v>166</v>
      </c>
      <c r="AV89">
        <f>(Table2[[#This Row],[Rank 1Y]]+Table2[[#This Row],[Rank 6M]]+Table2[[#This Row],[Rank Sharpe]])/3</f>
        <v>147</v>
      </c>
    </row>
    <row r="90" spans="1:48" x14ac:dyDescent="0.3">
      <c r="A90" t="s">
        <v>620</v>
      </c>
      <c r="B90" t="s">
        <v>621</v>
      </c>
      <c r="C90" t="s">
        <v>3143</v>
      </c>
      <c r="D90" t="s">
        <v>395</v>
      </c>
      <c r="E90">
        <v>30891.244999999999</v>
      </c>
      <c r="F90">
        <v>1478.05</v>
      </c>
      <c r="G90">
        <v>96.153096219728795</v>
      </c>
      <c r="H90">
        <f>(Table2[[#This Row],[1Y Return vs Nifty]]-AVERAGE(Table2[1Y Return vs Nifty]))/_xlfn.STDEV.P(Table2[1Y Return vs Nifty])</f>
        <v>1.1703870490706851</v>
      </c>
      <c r="I90">
        <v>9.3106653905038304</v>
      </c>
      <c r="J90">
        <f>(Table2[[#This Row],[1M Return vs Nifty]]-AVERAGE(Table2[1M Return vs Nifty]))/_xlfn.STDEV.P(Table2[1M Return vs Nifty])</f>
        <v>1.1652964524992255</v>
      </c>
      <c r="K90">
        <v>37.494163271471201</v>
      </c>
      <c r="L90">
        <f>(Table2[[#This Row],[6M Return vs Nifty]]-AVERAGE(Table2[6M Return vs Nifty]))/_xlfn.STDEV.P(Table2[6M Return vs Nifty])</f>
        <v>0.83476419714019845</v>
      </c>
      <c r="M90">
        <v>5.0306472500311301</v>
      </c>
      <c r="N90">
        <f>(Table2[[#This Row],[1W Return vs Nifty]]-AVERAGE(Table2[1W Return vs Nifty]))/_xlfn.STDEV.P(Table2[1W Return vs Nifty])</f>
        <v>1.2387387071466236</v>
      </c>
      <c r="O90">
        <v>1439.35</v>
      </c>
      <c r="P90">
        <v>1386.48807079427</v>
      </c>
      <c r="Q90">
        <v>1137.0281992042501</v>
      </c>
      <c r="R90">
        <v>61.259156971682899</v>
      </c>
      <c r="S90" s="1">
        <f>(Table2[[#This Row],[Close Price]]-Table2[[#This Row],[20D EMA]])/Table2[[#This Row],[20D EMA]]</f>
        <v>2.6887136554694862E-2</v>
      </c>
      <c r="T90" s="1">
        <f>(Table2[[#This Row],[Close Price]]-Table2[[#This Row],[50D EMA]])/Table2[[#This Row],[50D EMA]]</f>
        <v>6.6038742874489603E-2</v>
      </c>
      <c r="U90" s="1">
        <f>(Table2[[#This Row],[Close Price]]-Table2[[#This Row],[200D EMA]])/Table2[[#This Row],[200D EMA]]</f>
        <v>0.29992378468222175</v>
      </c>
      <c r="V90">
        <v>0.968148123050519</v>
      </c>
      <c r="W90">
        <v>1468</v>
      </c>
      <c r="X90">
        <v>1509</v>
      </c>
      <c r="Y90">
        <v>1344.6</v>
      </c>
      <c r="Z90">
        <v>1515</v>
      </c>
      <c r="AA90">
        <v>1344.6</v>
      </c>
      <c r="AB90">
        <v>1515</v>
      </c>
      <c r="AC90" s="1">
        <f>(Table2[[#This Row],[Close Price]]/Table2[[#This Row],[Day Low]])-1</f>
        <v>6.8460490463215784E-3</v>
      </c>
      <c r="AD90" s="1">
        <f>(Table2[[#This Row],[Day High]]/Table2[[#This Row],[Close Price]])-1</f>
        <v>2.0939751699874831E-2</v>
      </c>
      <c r="AE90" s="1">
        <f>(Table2[[#This Row],[Close Price]]/Table2[[#This Row],[Current Week Low]])-1</f>
        <v>9.9248847240815063E-2</v>
      </c>
      <c r="AF90" s="1">
        <f>(Table2[[#This Row],[Current Week High]]/Table2[[#This Row],[Close Price]])-1</f>
        <v>2.4999154291126757E-2</v>
      </c>
      <c r="AG90" s="1">
        <f>(Table2[[#This Row],[Close Price]]/Table2[[#This Row],[Current Month Low]])-1</f>
        <v>9.9248847240815063E-2</v>
      </c>
      <c r="AH90" s="1">
        <f>(Table2[[#This Row],[Current Month High]]/Table2[[#This Row],[Close Price]])-1</f>
        <v>2.4999154291126757E-2</v>
      </c>
      <c r="AI90">
        <v>12.607827881330101</v>
      </c>
      <c r="AJ90">
        <v>134.239302694136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0.22</v>
      </c>
      <c r="AM90" t="s">
        <v>3189</v>
      </c>
      <c r="AN90">
        <v>-1.32</v>
      </c>
      <c r="AO90" t="s">
        <v>3188</v>
      </c>
      <c r="AP90">
        <v>9.0272278905918005E-2</v>
      </c>
      <c r="AQ90">
        <f>(Table2[[#This Row],[Sharpe Ratio]]-AVERAGE(Table2[Sharpe Ratio]))/_xlfn.STDEV.P(Table2[Sharpe Ratio])</f>
        <v>0.32804851587165235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4.7372349217283851</v>
      </c>
      <c r="AS90">
        <f>_xlfn.RANK.AVG(Table2[[#This Row],[1Y Return vs Nifty Z-Score]],Table2[1Y Return vs Nifty Z-Score])</f>
        <v>82</v>
      </c>
      <c r="AT90">
        <f>_xlfn.RANK.AVG(Table2[[#This Row],[6M Return vs Nifty Z-Score]],Table2[6M Return vs Nifty Z-Score])</f>
        <v>105</v>
      </c>
      <c r="AU90">
        <f>_xlfn.RANK.AVG(Table2[[#This Row],[Sharpe Ratio Z-Score]],Table2[Sharpe Ratio Z-Score])</f>
        <v>254</v>
      </c>
      <c r="AV90">
        <f>(Table2[[#This Row],[Rank 1Y]]+Table2[[#This Row],[Rank 6M]]+Table2[[#This Row],[Rank Sharpe]])/3</f>
        <v>147</v>
      </c>
    </row>
    <row r="91" spans="1:48" x14ac:dyDescent="0.3">
      <c r="A91" t="s">
        <v>616</v>
      </c>
      <c r="B91" t="s">
        <v>617</v>
      </c>
      <c r="C91" t="s">
        <v>3156</v>
      </c>
      <c r="D91" t="s">
        <v>135</v>
      </c>
      <c r="E91">
        <v>31620.95548475</v>
      </c>
      <c r="F91">
        <v>1294.75</v>
      </c>
      <c r="G91">
        <v>85.758235479450704</v>
      </c>
      <c r="H91">
        <f>(Table2[[#This Row],[1Y Return vs Nifty]]-AVERAGE(Table2[1Y Return vs Nifty]))/_xlfn.STDEV.P(Table2[1Y Return vs Nifty])</f>
        <v>0.99548144678004802</v>
      </c>
      <c r="I91">
        <v>-1.2050599945404601</v>
      </c>
      <c r="J91">
        <f>(Table2[[#This Row],[1M Return vs Nifty]]-AVERAGE(Table2[1M Return vs Nifty]))/_xlfn.STDEV.P(Table2[1M Return vs Nifty])</f>
        <v>4.0013142687831099E-2</v>
      </c>
      <c r="K91">
        <v>19.385967165173199</v>
      </c>
      <c r="L91">
        <f>(Table2[[#This Row],[6M Return vs Nifty]]-AVERAGE(Table2[6M Return vs Nifty]))/_xlfn.STDEV.P(Table2[6M Return vs Nifty])</f>
        <v>0.26334793672735518</v>
      </c>
      <c r="M91">
        <v>-4.9985284649181096</v>
      </c>
      <c r="N91">
        <f>(Table2[[#This Row],[1W Return vs Nifty]]-AVERAGE(Table2[1W Return vs Nifty]))/_xlfn.STDEV.P(Table2[1W Return vs Nifty])</f>
        <v>-1.1055696814738125</v>
      </c>
      <c r="O91">
        <v>1337.33</v>
      </c>
      <c r="P91">
        <v>1298.81589253927</v>
      </c>
      <c r="Q91">
        <v>1126.4362042723101</v>
      </c>
      <c r="R91">
        <v>30.7921551501618</v>
      </c>
      <c r="S91" s="1">
        <f>(Table2[[#This Row],[Close Price]]-Table2[[#This Row],[20D EMA]])/Table2[[#This Row],[20D EMA]]</f>
        <v>-3.1839560916153774E-2</v>
      </c>
      <c r="T91" s="1">
        <f>(Table2[[#This Row],[Close Price]]-Table2[[#This Row],[50D EMA]])/Table2[[#This Row],[50D EMA]]</f>
        <v>-3.1304610319487754E-3</v>
      </c>
      <c r="U91" s="1">
        <f>(Table2[[#This Row],[Close Price]]-Table2[[#This Row],[200D EMA]])/Table2[[#This Row],[200D EMA]]</f>
        <v>0.14942150748468036</v>
      </c>
      <c r="V91">
        <v>1.3146737849318599</v>
      </c>
      <c r="W91">
        <v>1283.7</v>
      </c>
      <c r="X91">
        <v>1317</v>
      </c>
      <c r="Y91">
        <v>1283.7</v>
      </c>
      <c r="Z91">
        <v>1410</v>
      </c>
      <c r="AA91">
        <v>1283.7</v>
      </c>
      <c r="AB91">
        <v>1437</v>
      </c>
      <c r="AC91" s="1">
        <f>(Table2[[#This Row],[Close Price]]/Table2[[#This Row],[Day Low]])-1</f>
        <v>8.6079302017605386E-3</v>
      </c>
      <c r="AD91" s="1">
        <f>(Table2[[#This Row],[Day High]]/Table2[[#This Row],[Close Price]])-1</f>
        <v>1.7184784707472422E-2</v>
      </c>
      <c r="AE91" s="1">
        <f>(Table2[[#This Row],[Close Price]]/Table2[[#This Row],[Current Week Low]])-1</f>
        <v>8.6079302017605386E-3</v>
      </c>
      <c r="AF91" s="1">
        <f>(Table2[[#This Row],[Current Week High]]/Table2[[#This Row],[Close Price]])-1</f>
        <v>8.9013323035334935E-2</v>
      </c>
      <c r="AG91" s="1">
        <f>(Table2[[#This Row],[Close Price]]/Table2[[#This Row],[Current Month Low]])-1</f>
        <v>8.6079302017605386E-3</v>
      </c>
      <c r="AH91" s="1">
        <f>(Table2[[#This Row],[Current Month High]]/Table2[[#This Row],[Close Price]])-1</f>
        <v>0.10986676964664999</v>
      </c>
      <c r="AI91">
        <v>12.230160262598901</v>
      </c>
      <c r="AJ91">
        <v>122.791017809515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0.12</v>
      </c>
      <c r="AM91" t="s">
        <v>3189</v>
      </c>
      <c r="AN91">
        <v>-2.37</v>
      </c>
      <c r="AO91" t="s">
        <v>3188</v>
      </c>
      <c r="AP91">
        <v>0.13927070002800701</v>
      </c>
      <c r="AQ91">
        <f>(Table2[[#This Row],[Sharpe Ratio]]-AVERAGE(Table2[Sharpe Ratio]))/_xlfn.STDEV.P(Table2[Sharpe Ratio])</f>
        <v>0.89629645634088095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1.0895693010623027</v>
      </c>
      <c r="AS91">
        <f>_xlfn.RANK.AVG(Table2[[#This Row],[1Y Return vs Nifty Z-Score]],Table2[1Y Return vs Nifty Z-Score])</f>
        <v>97</v>
      </c>
      <c r="AT91">
        <f>_xlfn.RANK.AVG(Table2[[#This Row],[6M Return vs Nifty Z-Score]],Table2[6M Return vs Nifty Z-Score])</f>
        <v>225</v>
      </c>
      <c r="AU91">
        <f>_xlfn.RANK.AVG(Table2[[#This Row],[Sharpe Ratio Z-Score]],Table2[Sharpe Ratio Z-Score])</f>
        <v>123</v>
      </c>
      <c r="AV91">
        <f>(Table2[[#This Row],[Rank 1Y]]+Table2[[#This Row],[Rank 6M]]+Table2[[#This Row],[Rank Sharpe]])/3</f>
        <v>148.33333333333334</v>
      </c>
    </row>
    <row r="92" spans="1:48" x14ac:dyDescent="0.3">
      <c r="A92" t="s">
        <v>1480</v>
      </c>
      <c r="B92" t="s">
        <v>1481</v>
      </c>
      <c r="C92" t="s">
        <v>3147</v>
      </c>
      <c r="D92" t="s">
        <v>51</v>
      </c>
      <c r="E92">
        <v>7060.099416</v>
      </c>
      <c r="F92">
        <v>1392</v>
      </c>
      <c r="G92">
        <v>151.30862021874501</v>
      </c>
      <c r="H92">
        <f>(Table2[[#This Row],[1Y Return vs Nifty]]-AVERAGE(Table2[1Y Return vs Nifty]))/_xlfn.STDEV.P(Table2[1Y Return vs Nifty])</f>
        <v>2.0984427860103159</v>
      </c>
      <c r="I92">
        <v>-8.8178414061805501</v>
      </c>
      <c r="J92">
        <f>(Table2[[#This Row],[1M Return vs Nifty]]-AVERAGE(Table2[1M Return vs Nifty]))/_xlfn.STDEV.P(Table2[1M Return vs Nifty])</f>
        <v>-0.77462736475110849</v>
      </c>
      <c r="K92">
        <v>18.120789179769702</v>
      </c>
      <c r="L92">
        <f>(Table2[[#This Row],[6M Return vs Nifty]]-AVERAGE(Table2[6M Return vs Nifty]))/_xlfn.STDEV.P(Table2[6M Return vs Nifty])</f>
        <v>0.22342439774356418</v>
      </c>
      <c r="M92">
        <v>7.3303396380655803</v>
      </c>
      <c r="N92">
        <f>(Table2[[#This Row],[1W Return vs Nifty]]-AVERAGE(Table2[1W Return vs Nifty]))/_xlfn.STDEV.P(Table2[1W Return vs Nifty])</f>
        <v>1.77628918085901</v>
      </c>
      <c r="O92">
        <v>1373.75</v>
      </c>
      <c r="P92">
        <v>1367.9363993700499</v>
      </c>
      <c r="Q92">
        <v>1134.82352229351</v>
      </c>
      <c r="R92">
        <v>57.1041974426347</v>
      </c>
      <c r="S92" s="1">
        <f>(Table2[[#This Row],[Close Price]]-Table2[[#This Row],[20D EMA]])/Table2[[#This Row],[20D EMA]]</f>
        <v>1.3284804367606916E-2</v>
      </c>
      <c r="T92" s="1">
        <f>(Table2[[#This Row],[Close Price]]-Table2[[#This Row],[50D EMA]])/Table2[[#This Row],[50D EMA]]</f>
        <v>1.7591169180841776E-2</v>
      </c>
      <c r="U92" s="1">
        <f>(Table2[[#This Row],[Close Price]]-Table2[[#This Row],[200D EMA]])/Table2[[#This Row],[200D EMA]]</f>
        <v>0.22662244186367336</v>
      </c>
      <c r="V92">
        <v>0.814248123197027</v>
      </c>
      <c r="W92">
        <v>1384.7</v>
      </c>
      <c r="X92">
        <v>1428.8</v>
      </c>
      <c r="Y92">
        <v>1240.05</v>
      </c>
      <c r="Z92">
        <v>1428.8</v>
      </c>
      <c r="AA92">
        <v>1240.05</v>
      </c>
      <c r="AB92">
        <v>1428.8</v>
      </c>
      <c r="AC92" s="1">
        <f>(Table2[[#This Row],[Close Price]]/Table2[[#This Row],[Day Low]])-1</f>
        <v>5.2719000505523361E-3</v>
      </c>
      <c r="AD92" s="1">
        <f>(Table2[[#This Row],[Day High]]/Table2[[#This Row],[Close Price]])-1</f>
        <v>2.643678160919527E-2</v>
      </c>
      <c r="AE92" s="1">
        <f>(Table2[[#This Row],[Close Price]]/Table2[[#This Row],[Current Week Low]])-1</f>
        <v>0.12253538163783717</v>
      </c>
      <c r="AF92" s="1">
        <f>(Table2[[#This Row],[Current Week High]]/Table2[[#This Row],[Close Price]])-1</f>
        <v>2.643678160919527E-2</v>
      </c>
      <c r="AG92" s="1">
        <f>(Table2[[#This Row],[Close Price]]/Table2[[#This Row],[Current Month Low]])-1</f>
        <v>0.12253538163783717</v>
      </c>
      <c r="AH92" s="1">
        <f>(Table2[[#This Row],[Current Month High]]/Table2[[#This Row],[Close Price]])-1</f>
        <v>2.643678160919527E-2</v>
      </c>
      <c r="AI92">
        <v>14.2241379310344</v>
      </c>
      <c r="AJ92">
        <v>222.18493229950201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-0.1</v>
      </c>
      <c r="AM92" t="s">
        <v>3188</v>
      </c>
      <c r="AN92">
        <v>-1.35</v>
      </c>
      <c r="AO92" t="s">
        <v>3188</v>
      </c>
      <c r="AP92">
        <v>0.117117049644091</v>
      </c>
      <c r="AQ92">
        <f>(Table2[[#This Row],[Sharpe Ratio]]-AVERAGE(Table2[Sharpe Ratio]))/_xlfn.STDEV.P(Table2[Sharpe Ratio])</f>
        <v>0.63937458179377527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3.9629035816555565</v>
      </c>
      <c r="AS92">
        <f>_xlfn.RANK.AVG(Table2[[#This Row],[1Y Return vs Nifty Z-Score]],Table2[1Y Return vs Nifty Z-Score])</f>
        <v>33</v>
      </c>
      <c r="AT92">
        <f>_xlfn.RANK.AVG(Table2[[#This Row],[6M Return vs Nifty Z-Score]],Table2[6M Return vs Nifty Z-Score])</f>
        <v>238</v>
      </c>
      <c r="AU92">
        <f>_xlfn.RANK.AVG(Table2[[#This Row],[Sharpe Ratio Z-Score]],Table2[Sharpe Ratio Z-Score])</f>
        <v>174</v>
      </c>
      <c r="AV92">
        <f>(Table2[[#This Row],[Rank 1Y]]+Table2[[#This Row],[Rank 6M]]+Table2[[#This Row],[Rank Sharpe]])/3</f>
        <v>148.33333333333334</v>
      </c>
    </row>
    <row r="93" spans="1:48" x14ac:dyDescent="0.3">
      <c r="A93" t="s">
        <v>1816</v>
      </c>
      <c r="B93" t="s">
        <v>1817</v>
      </c>
      <c r="C93" t="s">
        <v>3149</v>
      </c>
      <c r="D93" t="s">
        <v>182</v>
      </c>
      <c r="E93">
        <v>4408.4114516999998</v>
      </c>
      <c r="F93">
        <v>1674.95</v>
      </c>
      <c r="G93">
        <v>54.5972357439246</v>
      </c>
      <c r="H93">
        <f>(Table2[[#This Row],[1Y Return vs Nifty]]-AVERAGE(Table2[1Y Return vs Nifty]))/_xlfn.STDEV.P(Table2[1Y Return vs Nifty])</f>
        <v>0.47116144260702753</v>
      </c>
      <c r="I93">
        <v>-3.4392674904646201</v>
      </c>
      <c r="J93">
        <f>(Table2[[#This Row],[1M Return vs Nifty]]-AVERAGE(Table2[1M Return vs Nifty]))/_xlfn.STDEV.P(Table2[1M Return vs Nifty])</f>
        <v>-0.19906845309010746</v>
      </c>
      <c r="K93">
        <v>38.543823191062799</v>
      </c>
      <c r="L93">
        <f>(Table2[[#This Row],[6M Return vs Nifty]]-AVERAGE(Table2[6M Return vs Nifty]))/_xlfn.STDEV.P(Table2[6M Return vs Nifty])</f>
        <v>0.86788691916272331</v>
      </c>
      <c r="M93">
        <v>-2.5710125426711401</v>
      </c>
      <c r="N93">
        <f>(Table2[[#This Row],[1W Return vs Nifty]]-AVERAGE(Table2[1W Return vs Nifty]))/_xlfn.STDEV.P(Table2[1W Return vs Nifty])</f>
        <v>-0.53814060237705152</v>
      </c>
      <c r="O93">
        <v>1653.92</v>
      </c>
      <c r="P93">
        <v>1575.4116912070399</v>
      </c>
      <c r="Q93">
        <v>1320.1484331900299</v>
      </c>
      <c r="R93">
        <v>53.984824442600903</v>
      </c>
      <c r="S93" s="1">
        <f>(Table2[[#This Row],[Close Price]]-Table2[[#This Row],[20D EMA]])/Table2[[#This Row],[20D EMA]]</f>
        <v>1.2715246202960223E-2</v>
      </c>
      <c r="T93" s="1">
        <f>(Table2[[#This Row],[Close Price]]-Table2[[#This Row],[50D EMA]])/Table2[[#This Row],[50D EMA]]</f>
        <v>6.3182410888861978E-2</v>
      </c>
      <c r="U93" s="1">
        <f>(Table2[[#This Row],[Close Price]]-Table2[[#This Row],[200D EMA]])/Table2[[#This Row],[200D EMA]]</f>
        <v>0.26875884399803546</v>
      </c>
      <c r="V93">
        <v>0.78527455786887301</v>
      </c>
      <c r="W93">
        <v>1616.7</v>
      </c>
      <c r="X93">
        <v>1684</v>
      </c>
      <c r="Y93">
        <v>1561.1</v>
      </c>
      <c r="Z93">
        <v>1684</v>
      </c>
      <c r="AA93">
        <v>1561.1</v>
      </c>
      <c r="AB93">
        <v>1767</v>
      </c>
      <c r="AC93" s="1">
        <f>(Table2[[#This Row],[Close Price]]/Table2[[#This Row],[Day Low]])-1</f>
        <v>3.6030184944640276E-2</v>
      </c>
      <c r="AD93" s="1">
        <f>(Table2[[#This Row],[Day High]]/Table2[[#This Row],[Close Price]])-1</f>
        <v>5.4031463625778819E-3</v>
      </c>
      <c r="AE93" s="1">
        <f>(Table2[[#This Row],[Close Price]]/Table2[[#This Row],[Current Week Low]])-1</f>
        <v>7.2929344692844955E-2</v>
      </c>
      <c r="AF93" s="1">
        <f>(Table2[[#This Row],[Current Week High]]/Table2[[#This Row],[Close Price]])-1</f>
        <v>5.4031463625778819E-3</v>
      </c>
      <c r="AG93" s="1">
        <f>(Table2[[#This Row],[Close Price]]/Table2[[#This Row],[Current Month Low]])-1</f>
        <v>7.2929344692844955E-2</v>
      </c>
      <c r="AH93" s="1">
        <f>(Table2[[#This Row],[Current Month High]]/Table2[[#This Row],[Close Price]])-1</f>
        <v>5.4956864384011483E-2</v>
      </c>
      <c r="AI93">
        <v>6.8688617570673696</v>
      </c>
      <c r="AJ93">
        <v>103.765206812652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0.19</v>
      </c>
      <c r="AM93" t="s">
        <v>3189</v>
      </c>
      <c r="AN93">
        <v>-0.48</v>
      </c>
      <c r="AO93" t="s">
        <v>3188</v>
      </c>
      <c r="AP93">
        <v>0.112457050056939</v>
      </c>
      <c r="AQ93">
        <f>(Table2[[#This Row],[Sharpe Ratio]]-AVERAGE(Table2[Sharpe Ratio]))/_xlfn.STDEV.P(Table2[Sharpe Ratio])</f>
        <v>0.58533130637091024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1.1871706126735022</v>
      </c>
      <c r="AS93">
        <f>_xlfn.RANK.AVG(Table2[[#This Row],[1Y Return vs Nifty Z-Score]],Table2[1Y Return vs Nifty Z-Score])</f>
        <v>169</v>
      </c>
      <c r="AT93">
        <f>_xlfn.RANK.AVG(Table2[[#This Row],[6M Return vs Nifty Z-Score]],Table2[6M Return vs Nifty Z-Score])</f>
        <v>99</v>
      </c>
      <c r="AU93">
        <f>_xlfn.RANK.AVG(Table2[[#This Row],[Sharpe Ratio Z-Score]],Table2[Sharpe Ratio Z-Score])</f>
        <v>188</v>
      </c>
      <c r="AV93">
        <f>(Table2[[#This Row],[Rank 1Y]]+Table2[[#This Row],[Rank 6M]]+Table2[[#This Row],[Rank Sharpe]])/3</f>
        <v>152</v>
      </c>
    </row>
    <row r="94" spans="1:48" x14ac:dyDescent="0.3">
      <c r="A94" t="s">
        <v>123</v>
      </c>
      <c r="B94" t="s">
        <v>124</v>
      </c>
      <c r="C94" t="s">
        <v>3154</v>
      </c>
      <c r="D94" t="s">
        <v>125</v>
      </c>
      <c r="E94">
        <v>241641.18772429999</v>
      </c>
      <c r="F94">
        <v>277.55</v>
      </c>
      <c r="G94">
        <v>128.623189727934</v>
      </c>
      <c r="H94">
        <f>(Table2[[#This Row],[1Y Return vs Nifty]]-AVERAGE(Table2[1Y Return vs Nifty]))/_xlfn.STDEV.P(Table2[1Y Return vs Nifty])</f>
        <v>1.7167340760664507</v>
      </c>
      <c r="I94">
        <v>2.5012647755206201</v>
      </c>
      <c r="J94">
        <f>(Table2[[#This Row],[1M Return vs Nifty]]-AVERAGE(Table2[1M Return vs Nifty]))/_xlfn.STDEV.P(Table2[1M Return vs Nifty])</f>
        <v>0.4366253830970287</v>
      </c>
      <c r="K94">
        <v>34.767399532910098</v>
      </c>
      <c r="L94">
        <f>(Table2[[#This Row],[6M Return vs Nifty]]-AVERAGE(Table2[6M Return vs Nifty]))/_xlfn.STDEV.P(Table2[6M Return vs Nifty])</f>
        <v>0.74871934047023903</v>
      </c>
      <c r="M94">
        <v>3.2514321516473901</v>
      </c>
      <c r="N94">
        <f>(Table2[[#This Row],[1W Return vs Nifty]]-AVERAGE(Table2[1W Return vs Nifty]))/_xlfn.STDEV.P(Table2[1W Return vs Nifty])</f>
        <v>0.82284920646872606</v>
      </c>
      <c r="O94">
        <v>274.95999999999998</v>
      </c>
      <c r="P94">
        <v>262.43906718508299</v>
      </c>
      <c r="Q94">
        <v>205.356447558356</v>
      </c>
      <c r="R94">
        <v>51.997023699769798</v>
      </c>
      <c r="S94" s="1">
        <f>(Table2[[#This Row],[Close Price]]-Table2[[#This Row],[20D EMA]])/Table2[[#This Row],[20D EMA]]</f>
        <v>9.4195519348270005E-3</v>
      </c>
      <c r="T94" s="1">
        <f>(Table2[[#This Row],[Close Price]]-Table2[[#This Row],[50D EMA]])/Table2[[#This Row],[50D EMA]]</f>
        <v>5.7578823827552167E-2</v>
      </c>
      <c r="U94" s="1">
        <f>(Table2[[#This Row],[Close Price]]-Table2[[#This Row],[200D EMA]])/Table2[[#This Row],[200D EMA]]</f>
        <v>0.35155240217684824</v>
      </c>
      <c r="V94">
        <v>0.749620505650613</v>
      </c>
      <c r="W94">
        <v>275.5</v>
      </c>
      <c r="X94">
        <v>279</v>
      </c>
      <c r="Y94">
        <v>261.60000000000002</v>
      </c>
      <c r="Z94">
        <v>290</v>
      </c>
      <c r="AA94">
        <v>261.60000000000002</v>
      </c>
      <c r="AB94">
        <v>290</v>
      </c>
      <c r="AC94" s="1">
        <f>(Table2[[#This Row],[Close Price]]/Table2[[#This Row],[Day Low]])-1</f>
        <v>7.4410163339382329E-3</v>
      </c>
      <c r="AD94" s="1">
        <f>(Table2[[#This Row],[Day High]]/Table2[[#This Row],[Close Price]])-1</f>
        <v>5.2242839128084917E-3</v>
      </c>
      <c r="AE94" s="1">
        <f>(Table2[[#This Row],[Close Price]]/Table2[[#This Row],[Current Week Low]])-1</f>
        <v>6.0970948012232462E-2</v>
      </c>
      <c r="AF94" s="1">
        <f>(Table2[[#This Row],[Current Week High]]/Table2[[#This Row],[Close Price]])-1</f>
        <v>4.4856782561700559E-2</v>
      </c>
      <c r="AG94" s="1">
        <f>(Table2[[#This Row],[Close Price]]/Table2[[#This Row],[Current Month Low]])-1</f>
        <v>6.0970948012232462E-2</v>
      </c>
      <c r="AH94" s="1">
        <f>(Table2[[#This Row],[Current Month High]]/Table2[[#This Row],[Close Price]])-1</f>
        <v>4.4856782561700559E-2</v>
      </c>
      <c r="AI94">
        <v>7.45811565483696</v>
      </c>
      <c r="AJ94">
        <v>174.12345679012299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0.18</v>
      </c>
      <c r="AM94" t="s">
        <v>3189</v>
      </c>
      <c r="AN94">
        <v>-4.8499999999999996</v>
      </c>
      <c r="AO94" t="s">
        <v>3188</v>
      </c>
      <c r="AP94">
        <v>7.8404960636551002E-2</v>
      </c>
      <c r="AQ94">
        <f>(Table2[[#This Row],[Sharpe Ratio]]-AVERAGE(Table2[Sharpe Ratio]))/_xlfn.STDEV.P(Table2[Sharpe Ratio])</f>
        <v>0.19042001660516125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3.9153480227076054</v>
      </c>
      <c r="AS94">
        <f>_xlfn.RANK.AVG(Table2[[#This Row],[1Y Return vs Nifty Z-Score]],Table2[1Y Return vs Nifty Z-Score])</f>
        <v>49</v>
      </c>
      <c r="AT94">
        <f>_xlfn.RANK.AVG(Table2[[#This Row],[6M Return vs Nifty Z-Score]],Table2[6M Return vs Nifty Z-Score])</f>
        <v>119</v>
      </c>
      <c r="AU94">
        <f>_xlfn.RANK.AVG(Table2[[#This Row],[Sharpe Ratio Z-Score]],Table2[Sharpe Ratio Z-Score])</f>
        <v>294</v>
      </c>
      <c r="AV94">
        <f>(Table2[[#This Row],[Rank 1Y]]+Table2[[#This Row],[Rank 6M]]+Table2[[#This Row],[Rank Sharpe]])/3</f>
        <v>154</v>
      </c>
    </row>
    <row r="95" spans="1:48" x14ac:dyDescent="0.3">
      <c r="A95" t="s">
        <v>281</v>
      </c>
      <c r="B95" t="s">
        <v>282</v>
      </c>
      <c r="C95" t="s">
        <v>3155</v>
      </c>
      <c r="D95" t="s">
        <v>283</v>
      </c>
      <c r="E95">
        <v>100184.238</v>
      </c>
      <c r="F95">
        <v>3614.15</v>
      </c>
      <c r="G95">
        <v>80.324370928451501</v>
      </c>
      <c r="H95">
        <f>(Table2[[#This Row],[1Y Return vs Nifty]]-AVERAGE(Table2[1Y Return vs Nifty]))/_xlfn.STDEV.P(Table2[1Y Return vs Nifty])</f>
        <v>0.90405036599840871</v>
      </c>
      <c r="I95">
        <v>0.34106159018455001</v>
      </c>
      <c r="J95">
        <f>(Table2[[#This Row],[1M Return vs Nifty]]-AVERAGE(Table2[1M Return vs Nifty]))/_xlfn.STDEV.P(Table2[1M Return vs Nifty])</f>
        <v>0.20546295718228499</v>
      </c>
      <c r="K95">
        <v>8.3871169840870898</v>
      </c>
      <c r="L95">
        <f>(Table2[[#This Row],[6M Return vs Nifty]]-AVERAGE(Table2[6M Return vs Nifty]))/_xlfn.STDEV.P(Table2[6M Return vs Nifty])</f>
        <v>-8.372814983719562E-2</v>
      </c>
      <c r="M95">
        <v>2.8888341999932399</v>
      </c>
      <c r="N95">
        <f>(Table2[[#This Row],[1W Return vs Nifty]]-AVERAGE(Table2[1W Return vs Nifty]))/_xlfn.STDEV.P(Table2[1W Return vs Nifty])</f>
        <v>0.7380923486850538</v>
      </c>
      <c r="O95">
        <v>3745.98</v>
      </c>
      <c r="P95">
        <v>3754.2918176078301</v>
      </c>
      <c r="Q95">
        <v>3281.6753120191902</v>
      </c>
      <c r="R95">
        <v>38.213677355759799</v>
      </c>
      <c r="S95" s="1">
        <f>(Table2[[#This Row],[Close Price]]-Table2[[#This Row],[20D EMA]])/Table2[[#This Row],[20D EMA]]</f>
        <v>-3.5192392911868167E-2</v>
      </c>
      <c r="T95" s="1">
        <f>(Table2[[#This Row],[Close Price]]-Table2[[#This Row],[50D EMA]])/Table2[[#This Row],[50D EMA]]</f>
        <v>-3.732842954576876E-2</v>
      </c>
      <c r="U95" s="1">
        <f>(Table2[[#This Row],[Close Price]]-Table2[[#This Row],[200D EMA]])/Table2[[#This Row],[200D EMA]]</f>
        <v>0.10131248718089686</v>
      </c>
      <c r="V95">
        <v>0.75056908443247194</v>
      </c>
      <c r="W95">
        <v>3565</v>
      </c>
      <c r="X95">
        <v>3737</v>
      </c>
      <c r="Y95">
        <v>3526</v>
      </c>
      <c r="Z95">
        <v>3825</v>
      </c>
      <c r="AA95">
        <v>3526</v>
      </c>
      <c r="AB95">
        <v>3891.7</v>
      </c>
      <c r="AC95" s="1">
        <f>(Table2[[#This Row],[Close Price]]/Table2[[#This Row],[Day Low]])-1</f>
        <v>1.3786816269284685E-2</v>
      </c>
      <c r="AD95" s="1">
        <f>(Table2[[#This Row],[Day High]]/Table2[[#This Row],[Close Price]])-1</f>
        <v>3.3991394933801766E-2</v>
      </c>
      <c r="AE95" s="1">
        <f>(Table2[[#This Row],[Close Price]]/Table2[[#This Row],[Current Week Low]])-1</f>
        <v>2.5000000000000133E-2</v>
      </c>
      <c r="AF95" s="1">
        <f>(Table2[[#This Row],[Current Week High]]/Table2[[#This Row],[Close Price]])-1</f>
        <v>5.8340135301523155E-2</v>
      </c>
      <c r="AG95" s="1">
        <f>(Table2[[#This Row],[Close Price]]/Table2[[#This Row],[Current Month Low]])-1</f>
        <v>2.5000000000000133E-2</v>
      </c>
      <c r="AH95" s="1">
        <f>(Table2[[#This Row],[Current Month High]]/Table2[[#This Row],[Close Price]])-1</f>
        <v>7.6795373739330097E-2</v>
      </c>
      <c r="AI95">
        <v>15.4323976592006</v>
      </c>
      <c r="AJ95">
        <v>117.844549591633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-0.02</v>
      </c>
      <c r="AM95" t="s">
        <v>3188</v>
      </c>
      <c r="AN95">
        <v>-6.2</v>
      </c>
      <c r="AO95" t="s">
        <v>3188</v>
      </c>
      <c r="AP95">
        <v>0.22311509069268801</v>
      </c>
      <c r="AQ95">
        <f>(Table2[[#This Row],[Sharpe Ratio]]-AVERAGE(Table2[Sharpe Ratio]))/_xlfn.STDEV.P(Table2[Sharpe Ratio])</f>
        <v>1.8686625290432479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112</v>
      </c>
      <c r="AT95">
        <f>_xlfn.RANK.AVG(Table2[[#This Row],[6M Return vs Nifty Z-Score]],Table2[6M Return vs Nifty Z-Score])</f>
        <v>334</v>
      </c>
      <c r="AU95">
        <f>_xlfn.RANK.AVG(Table2[[#This Row],[Sharpe Ratio Z-Score]],Table2[Sharpe Ratio Z-Score])</f>
        <v>20</v>
      </c>
      <c r="AV95">
        <f>(Table2[[#This Row],[Rank 1Y]]+Table2[[#This Row],[Rank 6M]]+Table2[[#This Row],[Rank Sharpe]])/3</f>
        <v>155.33333333333334</v>
      </c>
    </row>
    <row r="96" spans="1:48" x14ac:dyDescent="0.3">
      <c r="A96" t="s">
        <v>303</v>
      </c>
      <c r="B96" t="s">
        <v>304</v>
      </c>
      <c r="C96" t="s">
        <v>3148</v>
      </c>
      <c r="D96" t="s">
        <v>86</v>
      </c>
      <c r="E96">
        <v>90663.55013376</v>
      </c>
      <c r="F96">
        <v>1886.4</v>
      </c>
      <c r="G96">
        <v>126.11526244557599</v>
      </c>
      <c r="H96">
        <f>(Table2[[#This Row],[1Y Return vs Nifty]]-AVERAGE(Table2[1Y Return vs Nifty]))/_xlfn.STDEV.P(Table2[1Y Return vs Nifty])</f>
        <v>1.6745352873782808</v>
      </c>
      <c r="I96">
        <v>10.443255401232401</v>
      </c>
      <c r="J96">
        <f>(Table2[[#This Row],[1M Return vs Nifty]]-AVERAGE(Table2[1M Return vs Nifty]))/_xlfn.STDEV.P(Table2[1M Return vs Nifty])</f>
        <v>1.2864944287933355</v>
      </c>
      <c r="K96">
        <v>9.6022469745988008</v>
      </c>
      <c r="L96">
        <f>(Table2[[#This Row],[6M Return vs Nifty]]-AVERAGE(Table2[6M Return vs Nifty]))/_xlfn.STDEV.P(Table2[6M Return vs Nifty])</f>
        <v>-4.53839088637834E-2</v>
      </c>
      <c r="M96">
        <v>1.47241195576493</v>
      </c>
      <c r="N96">
        <f>(Table2[[#This Row],[1W Return vs Nifty]]-AVERAGE(Table2[1W Return vs Nifty]))/_xlfn.STDEV.P(Table2[1W Return vs Nifty])</f>
        <v>0.40700526402828485</v>
      </c>
      <c r="O96">
        <v>1847.65</v>
      </c>
      <c r="P96">
        <v>1771.04245062826</v>
      </c>
      <c r="Q96">
        <v>1453.38275457949</v>
      </c>
      <c r="R96">
        <v>54.375981631794303</v>
      </c>
      <c r="S96" s="1">
        <f>(Table2[[#This Row],[Close Price]]-Table2[[#This Row],[20D EMA]])/Table2[[#This Row],[20D EMA]]</f>
        <v>2.0972586799447947E-2</v>
      </c>
      <c r="T96" s="1">
        <f>(Table2[[#This Row],[Close Price]]-Table2[[#This Row],[50D EMA]])/Table2[[#This Row],[50D EMA]]</f>
        <v>6.5135394880466102E-2</v>
      </c>
      <c r="U96" s="1">
        <f>(Table2[[#This Row],[Close Price]]-Table2[[#This Row],[200D EMA]])/Table2[[#This Row],[200D EMA]]</f>
        <v>0.29793751443390137</v>
      </c>
      <c r="V96">
        <v>0.823833915781094</v>
      </c>
      <c r="W96">
        <v>1847.15</v>
      </c>
      <c r="X96">
        <v>1900.8</v>
      </c>
      <c r="Y96">
        <v>1753.7</v>
      </c>
      <c r="Z96">
        <v>1984.7</v>
      </c>
      <c r="AA96">
        <v>1753.7</v>
      </c>
      <c r="AB96">
        <v>1984.7</v>
      </c>
      <c r="AC96" s="1">
        <f>(Table2[[#This Row],[Close Price]]/Table2[[#This Row],[Day Low]])-1</f>
        <v>2.1248951086809464E-2</v>
      </c>
      <c r="AD96" s="1">
        <f>(Table2[[#This Row],[Day High]]/Table2[[#This Row],[Close Price]])-1</f>
        <v>7.6335877862594437E-3</v>
      </c>
      <c r="AE96" s="1">
        <f>(Table2[[#This Row],[Close Price]]/Table2[[#This Row],[Current Week Low]])-1</f>
        <v>7.5668586417289241E-2</v>
      </c>
      <c r="AF96" s="1">
        <f>(Table2[[#This Row],[Current Week High]]/Table2[[#This Row],[Close Price]])-1</f>
        <v>5.2109838846480017E-2</v>
      </c>
      <c r="AG96" s="1">
        <f>(Table2[[#This Row],[Close Price]]/Table2[[#This Row],[Current Month Low]])-1</f>
        <v>7.5668586417289241E-2</v>
      </c>
      <c r="AH96" s="1">
        <f>(Table2[[#This Row],[Current Month High]]/Table2[[#This Row],[Close Price]])-1</f>
        <v>5.2109838846480017E-2</v>
      </c>
      <c r="AI96">
        <v>5.2109838846479999</v>
      </c>
      <c r="AJ96">
        <v>172.62085410795501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0.26</v>
      </c>
      <c r="AM96" t="s">
        <v>3189</v>
      </c>
      <c r="AN96">
        <v>-1.51</v>
      </c>
      <c r="AO96" t="s">
        <v>3188</v>
      </c>
      <c r="AP96">
        <v>0.16332279892927101</v>
      </c>
      <c r="AQ96">
        <f>(Table2[[#This Row],[Sharpe Ratio]]-AVERAGE(Table2[Sharpe Ratio]))/_xlfn.STDEV.P(Table2[Sharpe Ratio])</f>
        <v>1.1752351517439454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4.4978862230800623</v>
      </c>
      <c r="AS96">
        <f>_xlfn.RANK.AVG(Table2[[#This Row],[1Y Return vs Nifty Z-Score]],Table2[1Y Return vs Nifty Z-Score])</f>
        <v>50</v>
      </c>
      <c r="AT96">
        <f>_xlfn.RANK.AVG(Table2[[#This Row],[6M Return vs Nifty Z-Score]],Table2[6M Return vs Nifty Z-Score])</f>
        <v>323</v>
      </c>
      <c r="AU96">
        <f>_xlfn.RANK.AVG(Table2[[#This Row],[Sharpe Ratio Z-Score]],Table2[Sharpe Ratio Z-Score])</f>
        <v>94</v>
      </c>
      <c r="AV96">
        <f>(Table2[[#This Row],[Rank 1Y]]+Table2[[#This Row],[Rank 6M]]+Table2[[#This Row],[Rank Sharpe]])/3</f>
        <v>155.66666666666666</v>
      </c>
    </row>
    <row r="97" spans="1:48" x14ac:dyDescent="0.3">
      <c r="A97" t="s">
        <v>697</v>
      </c>
      <c r="B97" t="s">
        <v>698</v>
      </c>
      <c r="C97" t="s">
        <v>3149</v>
      </c>
      <c r="D97" t="s">
        <v>486</v>
      </c>
      <c r="E97">
        <v>25749.838461160001</v>
      </c>
      <c r="F97">
        <v>1406.9</v>
      </c>
      <c r="G97">
        <v>93.065216705154299</v>
      </c>
      <c r="H97">
        <f>(Table2[[#This Row],[1Y Return vs Nifty]]-AVERAGE(Table2[1Y Return vs Nifty]))/_xlfn.STDEV.P(Table2[1Y Return vs Nifty])</f>
        <v>1.1184298906448067</v>
      </c>
      <c r="I97">
        <v>-1.63429948373301</v>
      </c>
      <c r="J97">
        <f>(Table2[[#This Row],[1M Return vs Nifty]]-AVERAGE(Table2[1M Return vs Nifty]))/_xlfn.STDEV.P(Table2[1M Return vs Nifty])</f>
        <v>-5.919592850061656E-3</v>
      </c>
      <c r="K97">
        <v>48.124591553728401</v>
      </c>
      <c r="L97">
        <f>(Table2[[#This Row],[6M Return vs Nifty]]-AVERAGE(Table2[6M Return vs Nifty]))/_xlfn.STDEV.P(Table2[6M Return vs Nifty])</f>
        <v>1.17021448384886</v>
      </c>
      <c r="M97">
        <v>3.4242339961477599</v>
      </c>
      <c r="N97">
        <f>(Table2[[#This Row],[1W Return vs Nifty]]-AVERAGE(Table2[1W Return vs Nifty]))/_xlfn.STDEV.P(Table2[1W Return vs Nifty])</f>
        <v>0.86324144060093577</v>
      </c>
      <c r="O97">
        <v>1392</v>
      </c>
      <c r="P97">
        <v>1428.4821255486399</v>
      </c>
      <c r="Q97">
        <v>1225.23581357736</v>
      </c>
      <c r="R97">
        <v>57.246873730266699</v>
      </c>
      <c r="S97" s="1">
        <f>(Table2[[#This Row],[Close Price]]-Table2[[#This Row],[20D EMA]])/Table2[[#This Row],[20D EMA]]</f>
        <v>1.0704022988505812E-2</v>
      </c>
      <c r="T97" s="1">
        <f>(Table2[[#This Row],[Close Price]]-Table2[[#This Row],[50D EMA]])/Table2[[#This Row],[50D EMA]]</f>
        <v>-1.5108432344122446E-2</v>
      </c>
      <c r="U97" s="1">
        <f>(Table2[[#This Row],[Close Price]]-Table2[[#This Row],[200D EMA]])/Table2[[#This Row],[200D EMA]]</f>
        <v>0.14826875317350496</v>
      </c>
      <c r="V97">
        <v>1.20381308812721</v>
      </c>
      <c r="W97">
        <v>1386</v>
      </c>
      <c r="X97">
        <v>1422.55</v>
      </c>
      <c r="Y97">
        <v>1297</v>
      </c>
      <c r="Z97">
        <v>1422.55</v>
      </c>
      <c r="AA97">
        <v>1297</v>
      </c>
      <c r="AB97">
        <v>1444</v>
      </c>
      <c r="AC97" s="1">
        <f>(Table2[[#This Row],[Close Price]]/Table2[[#This Row],[Day Low]])-1</f>
        <v>1.5079365079365248E-2</v>
      </c>
      <c r="AD97" s="1">
        <f>(Table2[[#This Row],[Day High]]/Table2[[#This Row],[Close Price]])-1</f>
        <v>1.1123747245717519E-2</v>
      </c>
      <c r="AE97" s="1">
        <f>(Table2[[#This Row],[Close Price]]/Table2[[#This Row],[Current Week Low]])-1</f>
        <v>8.4734001542020154E-2</v>
      </c>
      <c r="AF97" s="1">
        <f>(Table2[[#This Row],[Current Week High]]/Table2[[#This Row],[Close Price]])-1</f>
        <v>1.1123747245717519E-2</v>
      </c>
      <c r="AG97" s="1">
        <f>(Table2[[#This Row],[Close Price]]/Table2[[#This Row],[Current Month Low]])-1</f>
        <v>8.4734001542020154E-2</v>
      </c>
      <c r="AH97" s="1">
        <f>(Table2[[#This Row],[Current Month High]]/Table2[[#This Row],[Close Price]])-1</f>
        <v>2.6370033406780902E-2</v>
      </c>
      <c r="AI97">
        <v>26.231430805316599</v>
      </c>
      <c r="AJ97">
        <v>134.874791318864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-0.14000000000000001</v>
      </c>
      <c r="AM97" t="s">
        <v>3188</v>
      </c>
      <c r="AN97">
        <v>3.15</v>
      </c>
      <c r="AO97" t="s">
        <v>3189</v>
      </c>
      <c r="AP97">
        <v>7.2793194085068E-2</v>
      </c>
      <c r="AQ97">
        <f>(Table2[[#This Row],[Sharpe Ratio]]-AVERAGE(Table2[Sharpe Ratio]))/_xlfn.STDEV.P(Table2[Sharpe Ratio])</f>
        <v>0.12533884230918496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85</v>
      </c>
      <c r="AT97">
        <f>_xlfn.RANK.AVG(Table2[[#This Row],[6M Return vs Nifty Z-Score]],Table2[6M Return vs Nifty Z-Score])</f>
        <v>76</v>
      </c>
      <c r="AU97">
        <f>_xlfn.RANK.AVG(Table2[[#This Row],[Sharpe Ratio Z-Score]],Table2[Sharpe Ratio Z-Score])</f>
        <v>308</v>
      </c>
      <c r="AV97">
        <f>(Table2[[#This Row],[Rank 1Y]]+Table2[[#This Row],[Rank 6M]]+Table2[[#This Row],[Rank Sharpe]])/3</f>
        <v>156.33333333333334</v>
      </c>
    </row>
    <row r="98" spans="1:48" x14ac:dyDescent="0.3">
      <c r="A98" t="s">
        <v>1515</v>
      </c>
      <c r="B98" t="s">
        <v>1516</v>
      </c>
      <c r="C98" t="s">
        <v>3151</v>
      </c>
      <c r="D98" t="s">
        <v>403</v>
      </c>
      <c r="E98">
        <v>6728.3536132540003</v>
      </c>
      <c r="F98">
        <v>216.58</v>
      </c>
      <c r="G98">
        <v>113.96800154017799</v>
      </c>
      <c r="H98">
        <f>(Table2[[#This Row],[1Y Return vs Nifty]]-AVERAGE(Table2[1Y Return vs Nifty]))/_xlfn.STDEV.P(Table2[1Y Return vs Nifty])</f>
        <v>1.4701435174522406</v>
      </c>
      <c r="I98">
        <v>-0.35425148209513102</v>
      </c>
      <c r="J98">
        <f>(Table2[[#This Row],[1M Return vs Nifty]]-AVERAGE(Table2[1M Return vs Nifty]))/_xlfn.STDEV.P(Table2[1M Return vs Nifty])</f>
        <v>0.13105780045930793</v>
      </c>
      <c r="K98">
        <v>16.829326209221598</v>
      </c>
      <c r="L98">
        <f>(Table2[[#This Row],[6M Return vs Nifty]]-AVERAGE(Table2[6M Return vs Nifty]))/_xlfn.STDEV.P(Table2[6M Return vs Nifty])</f>
        <v>0.18267141844290391</v>
      </c>
      <c r="M98">
        <v>-2.1245085883456398</v>
      </c>
      <c r="N98">
        <f>(Table2[[#This Row],[1W Return vs Nifty]]-AVERAGE(Table2[1W Return vs Nifty]))/_xlfn.STDEV.P(Table2[1W Return vs Nifty])</f>
        <v>-0.43377081213424856</v>
      </c>
      <c r="O98">
        <v>218.41</v>
      </c>
      <c r="P98">
        <v>214.770197748398</v>
      </c>
      <c r="Q98">
        <v>185.250549363354</v>
      </c>
      <c r="R98">
        <v>42.5907415468346</v>
      </c>
      <c r="S98" s="1">
        <f>(Table2[[#This Row],[Close Price]]-Table2[[#This Row],[20D EMA]])/Table2[[#This Row],[20D EMA]]</f>
        <v>-8.3787372373059117E-3</v>
      </c>
      <c r="T98" s="1">
        <f>(Table2[[#This Row],[Close Price]]-Table2[[#This Row],[50D EMA]])/Table2[[#This Row],[50D EMA]]</f>
        <v>8.4266917411054427E-3</v>
      </c>
      <c r="U98" s="1">
        <f>(Table2[[#This Row],[Close Price]]-Table2[[#This Row],[200D EMA]])/Table2[[#This Row],[200D EMA]]</f>
        <v>0.16911933996587414</v>
      </c>
      <c r="V98">
        <v>0.69189120299574502</v>
      </c>
      <c r="W98">
        <v>215.28</v>
      </c>
      <c r="X98">
        <v>217.42</v>
      </c>
      <c r="Y98">
        <v>212.28</v>
      </c>
      <c r="Z98">
        <v>219.74</v>
      </c>
      <c r="AA98">
        <v>212.28</v>
      </c>
      <c r="AB98">
        <v>225.95</v>
      </c>
      <c r="AC98" s="1">
        <f>(Table2[[#This Row],[Close Price]]/Table2[[#This Row],[Day Low]])-1</f>
        <v>6.0386473429951959E-3</v>
      </c>
      <c r="AD98" s="1">
        <f>(Table2[[#This Row],[Day High]]/Table2[[#This Row],[Close Price]])-1</f>
        <v>3.878474466709747E-3</v>
      </c>
      <c r="AE98" s="1">
        <f>(Table2[[#This Row],[Close Price]]/Table2[[#This Row],[Current Week Low]])-1</f>
        <v>2.0256265309968047E-2</v>
      </c>
      <c r="AF98" s="1">
        <f>(Table2[[#This Row],[Current Week High]]/Table2[[#This Row],[Close Price]])-1</f>
        <v>1.4590451565241525E-2</v>
      </c>
      <c r="AG98" s="1">
        <f>(Table2[[#This Row],[Close Price]]/Table2[[#This Row],[Current Month Low]])-1</f>
        <v>2.0256265309968047E-2</v>
      </c>
      <c r="AH98" s="1">
        <f>(Table2[[#This Row],[Current Month High]]/Table2[[#This Row],[Close Price]])-1</f>
        <v>4.3263459229845758E-2</v>
      </c>
      <c r="AI98">
        <v>6.0393388124480403</v>
      </c>
      <c r="AJ98">
        <v>203.758765778401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0.02</v>
      </c>
      <c r="AM98" t="s">
        <v>3189</v>
      </c>
      <c r="AN98">
        <v>-2.4500000000000002</v>
      </c>
      <c r="AO98" t="s">
        <v>3188</v>
      </c>
      <c r="AP98">
        <v>0.12942708222197299</v>
      </c>
      <c r="AQ98">
        <f>(Table2[[#This Row],[Sharpe Ratio]]-AVERAGE(Table2[Sharpe Ratio]))/_xlfn.STDEV.P(Table2[Sharpe Ratio])</f>
        <v>0.78213735862000777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2.1322392828402115</v>
      </c>
      <c r="AS98">
        <f>_xlfn.RANK.AVG(Table2[[#This Row],[1Y Return vs Nifty Z-Score]],Table2[1Y Return vs Nifty Z-Score])</f>
        <v>59</v>
      </c>
      <c r="AT98">
        <f>_xlfn.RANK.AVG(Table2[[#This Row],[6M Return vs Nifty Z-Score]],Table2[6M Return vs Nifty Z-Score])</f>
        <v>257</v>
      </c>
      <c r="AU98">
        <f>_xlfn.RANK.AVG(Table2[[#This Row],[Sharpe Ratio Z-Score]],Table2[Sharpe Ratio Z-Score])</f>
        <v>153</v>
      </c>
      <c r="AV98">
        <f>(Table2[[#This Row],[Rank 1Y]]+Table2[[#This Row],[Rank 6M]]+Table2[[#This Row],[Rank Sharpe]])/3</f>
        <v>156.33333333333334</v>
      </c>
    </row>
    <row r="99" spans="1:48" x14ac:dyDescent="0.3">
      <c r="A99" t="s">
        <v>879</v>
      </c>
      <c r="B99" t="s">
        <v>880</v>
      </c>
      <c r="C99" t="s">
        <v>3149</v>
      </c>
      <c r="D99" t="s">
        <v>769</v>
      </c>
      <c r="E99">
        <v>18049.708753319999</v>
      </c>
      <c r="F99">
        <v>999.3</v>
      </c>
      <c r="G99">
        <v>27.918073480414499</v>
      </c>
      <c r="H99">
        <f>(Table2[[#This Row],[1Y Return vs Nifty]]-AVERAGE(Table2[1Y Return vs Nifty]))/_xlfn.STDEV.P(Table2[1Y Return vs Nifty])</f>
        <v>2.2253558134105393E-2</v>
      </c>
      <c r="I99">
        <v>-0.65705058295220597</v>
      </c>
      <c r="J99">
        <f>(Table2[[#This Row],[1M Return vs Nifty]]-AVERAGE(Table2[1M Return vs Nifty]))/_xlfn.STDEV.P(Table2[1M Return vs Nifty])</f>
        <v>9.8655397206655046E-2</v>
      </c>
      <c r="K99">
        <v>35.342696713932398</v>
      </c>
      <c r="L99">
        <f>(Table2[[#This Row],[6M Return vs Nifty]]-AVERAGE(Table2[6M Return vs Nifty]))/_xlfn.STDEV.P(Table2[6M Return vs Nifty])</f>
        <v>0.76687322845974892</v>
      </c>
      <c r="M99">
        <v>-0.91794890787205397</v>
      </c>
      <c r="N99">
        <f>(Table2[[#This Row],[1W Return vs Nifty]]-AVERAGE(Table2[1W Return vs Nifty]))/_xlfn.STDEV.P(Table2[1W Return vs Nifty])</f>
        <v>-0.15173886248067361</v>
      </c>
      <c r="O99">
        <v>973.68</v>
      </c>
      <c r="P99">
        <v>953.719325149675</v>
      </c>
      <c r="Q99">
        <v>821.97847187213904</v>
      </c>
      <c r="R99">
        <v>59.722415647827098</v>
      </c>
      <c r="S99" s="1">
        <f>(Table2[[#This Row],[Close Price]]-Table2[[#This Row],[20D EMA]])/Table2[[#This Row],[20D EMA]]</f>
        <v>2.6312546216416079E-2</v>
      </c>
      <c r="T99" s="1">
        <f>(Table2[[#This Row],[Close Price]]-Table2[[#This Row],[50D EMA]])/Table2[[#This Row],[50D EMA]]</f>
        <v>4.779254613842663E-2</v>
      </c>
      <c r="U99" s="1">
        <f>(Table2[[#This Row],[Close Price]]-Table2[[#This Row],[200D EMA]])/Table2[[#This Row],[200D EMA]]</f>
        <v>0.21572527042465384</v>
      </c>
      <c r="V99">
        <v>0.71938841169725898</v>
      </c>
      <c r="W99">
        <v>965.05</v>
      </c>
      <c r="X99">
        <v>1024</v>
      </c>
      <c r="Y99">
        <v>874.25</v>
      </c>
      <c r="Z99">
        <v>1024</v>
      </c>
      <c r="AA99">
        <v>874.25</v>
      </c>
      <c r="AB99">
        <v>1024</v>
      </c>
      <c r="AC99" s="1">
        <f>(Table2[[#This Row],[Close Price]]/Table2[[#This Row],[Day Low]])-1</f>
        <v>3.5490389099010367E-2</v>
      </c>
      <c r="AD99" s="1">
        <f>(Table2[[#This Row],[Day High]]/Table2[[#This Row],[Close Price]])-1</f>
        <v>2.4717302111478157E-2</v>
      </c>
      <c r="AE99" s="1">
        <f>(Table2[[#This Row],[Close Price]]/Table2[[#This Row],[Current Week Low]])-1</f>
        <v>0.14303688876179588</v>
      </c>
      <c r="AF99" s="1">
        <f>(Table2[[#This Row],[Current Week High]]/Table2[[#This Row],[Close Price]])-1</f>
        <v>2.4717302111478157E-2</v>
      </c>
      <c r="AG99" s="1">
        <f>(Table2[[#This Row],[Close Price]]/Table2[[#This Row],[Current Month Low]])-1</f>
        <v>0.14303688876179588</v>
      </c>
      <c r="AH99" s="1">
        <f>(Table2[[#This Row],[Current Month High]]/Table2[[#This Row],[Close Price]])-1</f>
        <v>2.4717302111478157E-2</v>
      </c>
      <c r="AI99">
        <v>3.9427599319523599</v>
      </c>
      <c r="AJ99">
        <v>71.259640102827703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7.0000000000000007E-2</v>
      </c>
      <c r="AM99" t="s">
        <v>3189</v>
      </c>
      <c r="AN99">
        <v>0.44</v>
      </c>
      <c r="AO99" t="s">
        <v>3189</v>
      </c>
      <c r="AP99">
        <v>0.17499851573713299</v>
      </c>
      <c r="AQ99">
        <f>(Table2[[#This Row],[Sharpe Ratio]]-AVERAGE(Table2[Sharpe Ratio]))/_xlfn.STDEV.P(Table2[Sharpe Ratio])</f>
        <v>1.3106415970462926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2.0466849183661284</v>
      </c>
      <c r="AS99">
        <f>_xlfn.RANK.AVG(Table2[[#This Row],[1Y Return vs Nifty Z-Score]],Table2[1Y Return vs Nifty Z-Score])</f>
        <v>284</v>
      </c>
      <c r="AT99">
        <f>_xlfn.RANK.AVG(Table2[[#This Row],[6M Return vs Nifty Z-Score]],Table2[6M Return vs Nifty Z-Score])</f>
        <v>116</v>
      </c>
      <c r="AU99">
        <f>_xlfn.RANK.AVG(Table2[[#This Row],[Sharpe Ratio Z-Score]],Table2[Sharpe Ratio Z-Score])</f>
        <v>72</v>
      </c>
      <c r="AV99">
        <f>(Table2[[#This Row],[Rank 1Y]]+Table2[[#This Row],[Rank 6M]]+Table2[[#This Row],[Rank Sharpe]])/3</f>
        <v>157.33333333333334</v>
      </c>
    </row>
    <row r="100" spans="1:48" x14ac:dyDescent="0.3">
      <c r="A100" t="s">
        <v>266</v>
      </c>
      <c r="B100" t="s">
        <v>267</v>
      </c>
      <c r="C100" t="s">
        <v>3147</v>
      </c>
      <c r="D100" t="s">
        <v>51</v>
      </c>
      <c r="E100">
        <v>101469.07975439999</v>
      </c>
      <c r="F100">
        <v>2224.5</v>
      </c>
      <c r="G100">
        <v>65.782204279404795</v>
      </c>
      <c r="H100">
        <f>(Table2[[#This Row],[1Y Return vs Nifty]]-AVERAGE(Table2[1Y Return vs Nifty]))/_xlfn.STDEV.P(Table2[1Y Return vs Nifty])</f>
        <v>0.65936152601167075</v>
      </c>
      <c r="I100">
        <v>-2.8226915809864002</v>
      </c>
      <c r="J100">
        <f>(Table2[[#This Row],[1M Return vs Nifty]]-AVERAGE(Table2[1M Return vs Nifty]))/_xlfn.STDEV.P(Table2[1M Return vs Nifty])</f>
        <v>-0.13308892673670983</v>
      </c>
      <c r="K100">
        <v>27.409723237888301</v>
      </c>
      <c r="L100">
        <f>(Table2[[#This Row],[6M Return vs Nifty]]-AVERAGE(Table2[6M Return vs Nifty]))/_xlfn.STDEV.P(Table2[6M Return vs Nifty])</f>
        <v>0.51654293542416529</v>
      </c>
      <c r="M100">
        <v>-0.69334061136804204</v>
      </c>
      <c r="N100">
        <f>(Table2[[#This Row],[1W Return vs Nifty]]-AVERAGE(Table2[1W Return vs Nifty]))/_xlfn.STDEV.P(Table2[1W Return vs Nifty])</f>
        <v>-9.9236929259657519E-2</v>
      </c>
      <c r="O100">
        <v>2202.62</v>
      </c>
      <c r="P100">
        <v>2127.07332240814</v>
      </c>
      <c r="Q100">
        <v>1765.2605041746899</v>
      </c>
      <c r="R100">
        <v>52.903680347564901</v>
      </c>
      <c r="S100" s="1">
        <f>(Table2[[#This Row],[Close Price]]-Table2[[#This Row],[20D EMA]])/Table2[[#This Row],[20D EMA]]</f>
        <v>9.933624501729809E-3</v>
      </c>
      <c r="T100" s="1">
        <f>(Table2[[#This Row],[Close Price]]-Table2[[#This Row],[50D EMA]])/Table2[[#This Row],[50D EMA]]</f>
        <v>4.5803159000442704E-2</v>
      </c>
      <c r="U100" s="1">
        <f>(Table2[[#This Row],[Close Price]]-Table2[[#This Row],[200D EMA]])/Table2[[#This Row],[200D EMA]]</f>
        <v>0.26015395163447436</v>
      </c>
      <c r="V100">
        <v>0.83477053185471894</v>
      </c>
      <c r="W100">
        <v>2158.65</v>
      </c>
      <c r="X100">
        <v>2229</v>
      </c>
      <c r="Y100">
        <v>2112</v>
      </c>
      <c r="Z100">
        <v>2304.9</v>
      </c>
      <c r="AA100">
        <v>2112</v>
      </c>
      <c r="AB100">
        <v>2304.9</v>
      </c>
      <c r="AC100" s="1">
        <f>(Table2[[#This Row],[Close Price]]/Table2[[#This Row],[Day Low]])-1</f>
        <v>3.0505176846640225E-2</v>
      </c>
      <c r="AD100" s="1">
        <f>(Table2[[#This Row],[Day High]]/Table2[[#This Row],[Close Price]])-1</f>
        <v>2.0229265003370855E-3</v>
      </c>
      <c r="AE100" s="1">
        <f>(Table2[[#This Row],[Close Price]]/Table2[[#This Row],[Current Week Low]])-1</f>
        <v>5.3267045454545414E-2</v>
      </c>
      <c r="AF100" s="1">
        <f>(Table2[[#This Row],[Current Week High]]/Table2[[#This Row],[Close Price]])-1</f>
        <v>3.6142953472690476E-2</v>
      </c>
      <c r="AG100" s="1">
        <f>(Table2[[#This Row],[Close Price]]/Table2[[#This Row],[Current Month Low]])-1</f>
        <v>5.3267045454545414E-2</v>
      </c>
      <c r="AH100" s="1">
        <f>(Table2[[#This Row],[Current Month High]]/Table2[[#This Row],[Close Price]])-1</f>
        <v>3.6142953472690476E-2</v>
      </c>
      <c r="AI100">
        <v>3.9334681951000299</v>
      </c>
      <c r="AJ100">
        <v>98.085485307212807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0.09</v>
      </c>
      <c r="AM100" t="s">
        <v>3189</v>
      </c>
      <c r="AN100">
        <v>0.39</v>
      </c>
      <c r="AO100" t="s">
        <v>3189</v>
      </c>
      <c r="AP100">
        <v>0.11820588821337601</v>
      </c>
      <c r="AQ100">
        <f>(Table2[[#This Row],[Sharpe Ratio]]-AVERAGE(Table2[Sharpe Ratio]))/_xlfn.STDEV.P(Table2[Sharpe Ratio])</f>
        <v>0.65200213713801747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1.5955807425774859</v>
      </c>
      <c r="AS100">
        <f>_xlfn.RANK.AVG(Table2[[#This Row],[1Y Return vs Nifty Z-Score]],Table2[1Y Return vs Nifty Z-Score])</f>
        <v>139</v>
      </c>
      <c r="AT100">
        <f>_xlfn.RANK.AVG(Table2[[#This Row],[6M Return vs Nifty Z-Score]],Table2[6M Return vs Nifty Z-Score])</f>
        <v>162</v>
      </c>
      <c r="AU100">
        <f>_xlfn.RANK.AVG(Table2[[#This Row],[Sharpe Ratio Z-Score]],Table2[Sharpe Ratio Z-Score])</f>
        <v>173</v>
      </c>
      <c r="AV100">
        <f>(Table2[[#This Row],[Rank 1Y]]+Table2[[#This Row],[Rank 6M]]+Table2[[#This Row],[Rank Sharpe]])/3</f>
        <v>158</v>
      </c>
    </row>
    <row r="101" spans="1:48" x14ac:dyDescent="0.3">
      <c r="A101" t="s">
        <v>326</v>
      </c>
      <c r="B101" t="s">
        <v>327</v>
      </c>
      <c r="C101" t="s">
        <v>3142</v>
      </c>
      <c r="D101" t="s">
        <v>280</v>
      </c>
      <c r="E101">
        <v>83681.167459504999</v>
      </c>
      <c r="F101">
        <v>5469.55</v>
      </c>
      <c r="G101">
        <v>63.873775150780098</v>
      </c>
      <c r="H101">
        <f>(Table2[[#This Row],[1Y Return vs Nifty]]-AVERAGE(Table2[1Y Return vs Nifty]))/_xlfn.STDEV.P(Table2[1Y Return vs Nifty])</f>
        <v>0.62724998988712155</v>
      </c>
      <c r="I101">
        <v>-1.1849140023048901</v>
      </c>
      <c r="J101">
        <f>(Table2[[#This Row],[1M Return vs Nifty]]-AVERAGE(Table2[1M Return vs Nifty]))/_xlfn.STDEV.P(Table2[1M Return vs Nifty])</f>
        <v>4.2168956765528356E-2</v>
      </c>
      <c r="K101">
        <v>27.782059490905102</v>
      </c>
      <c r="L101">
        <f>(Table2[[#This Row],[6M Return vs Nifty]]-AVERAGE(Table2[6M Return vs Nifty]))/_xlfn.STDEV.P(Table2[6M Return vs Nifty])</f>
        <v>0.5282922553490248</v>
      </c>
      <c r="M101">
        <v>-0.30557050464449298</v>
      </c>
      <c r="N101">
        <f>(Table2[[#This Row],[1W Return vs Nifty]]-AVERAGE(Table2[1W Return vs Nifty]))/_xlfn.STDEV.P(Table2[1W Return vs Nifty])</f>
        <v>-8.5961089285064244E-3</v>
      </c>
      <c r="O101">
        <v>5300.81</v>
      </c>
      <c r="P101">
        <v>5100.7111787477897</v>
      </c>
      <c r="Q101">
        <v>4303.49587551275</v>
      </c>
      <c r="R101">
        <v>61.611438654097299</v>
      </c>
      <c r="S101" s="1">
        <f>(Table2[[#This Row],[Close Price]]-Table2[[#This Row],[20D EMA]])/Table2[[#This Row],[20D EMA]]</f>
        <v>3.1832870825402114E-2</v>
      </c>
      <c r="T101" s="1">
        <f>(Table2[[#This Row],[Close Price]]-Table2[[#This Row],[50D EMA]])/Table2[[#This Row],[50D EMA]]</f>
        <v>7.2311253926508209E-2</v>
      </c>
      <c r="U101" s="1">
        <f>(Table2[[#This Row],[Close Price]]-Table2[[#This Row],[200D EMA]])/Table2[[#This Row],[200D EMA]]</f>
        <v>0.27095509284026398</v>
      </c>
      <c r="V101">
        <v>0.97064210616940805</v>
      </c>
      <c r="W101">
        <v>5202.3500000000004</v>
      </c>
      <c r="X101">
        <v>5490.2</v>
      </c>
      <c r="Y101">
        <v>5106.2</v>
      </c>
      <c r="Z101">
        <v>5490.2</v>
      </c>
      <c r="AA101">
        <v>5078.5</v>
      </c>
      <c r="AB101">
        <v>5499</v>
      </c>
      <c r="AC101" s="1">
        <f>(Table2[[#This Row],[Close Price]]/Table2[[#This Row],[Day Low]])-1</f>
        <v>5.1361403980893172E-2</v>
      </c>
      <c r="AD101" s="1">
        <f>(Table2[[#This Row],[Day High]]/Table2[[#This Row],[Close Price]])-1</f>
        <v>3.7754477059355196E-3</v>
      </c>
      <c r="AE101" s="1">
        <f>(Table2[[#This Row],[Close Price]]/Table2[[#This Row],[Current Week Low]])-1</f>
        <v>7.1158591516196079E-2</v>
      </c>
      <c r="AF101" s="1">
        <f>(Table2[[#This Row],[Current Week High]]/Table2[[#This Row],[Close Price]])-1</f>
        <v>3.7754477059355196E-3</v>
      </c>
      <c r="AG101" s="1">
        <f>(Table2[[#This Row],[Close Price]]/Table2[[#This Row],[Current Month Low]])-1</f>
        <v>7.7001082996947856E-2</v>
      </c>
      <c r="AH101" s="1">
        <f>(Table2[[#This Row],[Current Month High]]/Table2[[#This Row],[Close Price]])-1</f>
        <v>5.3843552028960406E-3</v>
      </c>
      <c r="AI101">
        <v>2.1281458255249399</v>
      </c>
      <c r="AJ101">
        <v>94.446962627205195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0.08</v>
      </c>
      <c r="AM101" t="s">
        <v>3189</v>
      </c>
      <c r="AN101">
        <v>1.49</v>
      </c>
      <c r="AO101" t="s">
        <v>3189</v>
      </c>
      <c r="AP101">
        <v>0.12308715801949401</v>
      </c>
      <c r="AQ101">
        <f>(Table2[[#This Row],[Sharpe Ratio]]-AVERAGE(Table2[Sharpe Ratio]))/_xlfn.STDEV.P(Table2[Sharpe Ratio])</f>
        <v>0.70861154312866759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1.8977266362018359</v>
      </c>
      <c r="AS101">
        <f>_xlfn.RANK.AVG(Table2[[#This Row],[1Y Return vs Nifty Z-Score]],Table2[1Y Return vs Nifty Z-Score])</f>
        <v>147</v>
      </c>
      <c r="AT101">
        <f>_xlfn.RANK.AVG(Table2[[#This Row],[6M Return vs Nifty Z-Score]],Table2[6M Return vs Nifty Z-Score])</f>
        <v>160</v>
      </c>
      <c r="AU101">
        <f>_xlfn.RANK.AVG(Table2[[#This Row],[Sharpe Ratio Z-Score]],Table2[Sharpe Ratio Z-Score])</f>
        <v>168</v>
      </c>
      <c r="AV101">
        <f>(Table2[[#This Row],[Rank 1Y]]+Table2[[#This Row],[Rank 6M]]+Table2[[#This Row],[Rank Sharpe]])/3</f>
        <v>158.33333333333334</v>
      </c>
    </row>
    <row r="102" spans="1:48" x14ac:dyDescent="0.3">
      <c r="A102" t="s">
        <v>1376</v>
      </c>
      <c r="B102" t="s">
        <v>1377</v>
      </c>
      <c r="C102" t="s">
        <v>3155</v>
      </c>
      <c r="D102" t="s">
        <v>1048</v>
      </c>
      <c r="E102">
        <v>8166.2201380799997</v>
      </c>
      <c r="F102">
        <v>860.1</v>
      </c>
      <c r="G102">
        <v>59.977836548170799</v>
      </c>
      <c r="H102">
        <f>(Table2[[#This Row],[1Y Return vs Nifty]]-AVERAGE(Table2[1Y Return vs Nifty]))/_xlfn.STDEV.P(Table2[1Y Return vs Nifty])</f>
        <v>0.56169629900059093</v>
      </c>
      <c r="I102">
        <v>-4.1804363254460597</v>
      </c>
      <c r="J102">
        <f>(Table2[[#This Row],[1M Return vs Nifty]]-AVERAGE(Table2[1M Return vs Nifty]))/_xlfn.STDEV.P(Table2[1M Return vs Nifty])</f>
        <v>-0.2783806155152635</v>
      </c>
      <c r="K102">
        <v>19.487702326984898</v>
      </c>
      <c r="L102">
        <f>(Table2[[#This Row],[6M Return vs Nifty]]-AVERAGE(Table2[6M Return vs Nifty]))/_xlfn.STDEV.P(Table2[6M Return vs Nifty])</f>
        <v>0.26655825791968635</v>
      </c>
      <c r="M102">
        <v>0.10794989548655</v>
      </c>
      <c r="N102">
        <f>(Table2[[#This Row],[1W Return vs Nifty]]-AVERAGE(Table2[1W Return vs Nifty]))/_xlfn.STDEV.P(Table2[1W Return vs Nifty])</f>
        <v>8.806381312748976E-2</v>
      </c>
      <c r="O102">
        <v>860.91</v>
      </c>
      <c r="P102">
        <v>869.97729606426697</v>
      </c>
      <c r="Q102">
        <v>762.93549485634696</v>
      </c>
      <c r="R102">
        <v>52.161340536894798</v>
      </c>
      <c r="S102" s="1">
        <f>(Table2[[#This Row],[Close Price]]-Table2[[#This Row],[20D EMA]])/Table2[[#This Row],[20D EMA]]</f>
        <v>-9.4086489876984286E-4</v>
      </c>
      <c r="T102" s="1">
        <f>(Table2[[#This Row],[Close Price]]-Table2[[#This Row],[50D EMA]])/Table2[[#This Row],[50D EMA]]</f>
        <v>-1.1353510153599786E-2</v>
      </c>
      <c r="U102" s="1">
        <f>(Table2[[#This Row],[Close Price]]-Table2[[#This Row],[200D EMA]])/Table2[[#This Row],[200D EMA]]</f>
        <v>0.12735612092860898</v>
      </c>
      <c r="V102">
        <v>0.67128931454091501</v>
      </c>
      <c r="W102">
        <v>847</v>
      </c>
      <c r="X102">
        <v>865.45</v>
      </c>
      <c r="Y102">
        <v>787</v>
      </c>
      <c r="Z102">
        <v>874.8</v>
      </c>
      <c r="AA102">
        <v>787</v>
      </c>
      <c r="AB102">
        <v>884.9</v>
      </c>
      <c r="AC102" s="1">
        <f>(Table2[[#This Row],[Close Price]]/Table2[[#This Row],[Day Low]])-1</f>
        <v>1.5466351829988234E-2</v>
      </c>
      <c r="AD102" s="1">
        <f>(Table2[[#This Row],[Day High]]/Table2[[#This Row],[Close Price]])-1</f>
        <v>6.2202069526799963E-3</v>
      </c>
      <c r="AE102" s="1">
        <f>(Table2[[#This Row],[Close Price]]/Table2[[#This Row],[Current Week Low]])-1</f>
        <v>9.2884371029224866E-2</v>
      </c>
      <c r="AF102" s="1">
        <f>(Table2[[#This Row],[Current Week High]]/Table2[[#This Row],[Close Price]])-1</f>
        <v>1.7091035926054987E-2</v>
      </c>
      <c r="AG102" s="1">
        <f>(Table2[[#This Row],[Close Price]]/Table2[[#This Row],[Current Month Low]])-1</f>
        <v>9.2884371029224866E-2</v>
      </c>
      <c r="AH102" s="1">
        <f>(Table2[[#This Row],[Current Month High]]/Table2[[#This Row],[Close Price]])-1</f>
        <v>2.8833856528310609E-2</v>
      </c>
      <c r="AI102">
        <v>23.1252179979072</v>
      </c>
      <c r="AJ102">
        <v>98.982070561017906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0</v>
      </c>
      <c r="AM102">
        <v>0</v>
      </c>
      <c r="AN102">
        <v>-3.91</v>
      </c>
      <c r="AO102" t="s">
        <v>3188</v>
      </c>
      <c r="AP102">
        <v>0.15336747149506699</v>
      </c>
      <c r="AQ102">
        <f>(Table2[[#This Row],[Sharpe Ratio]]-AVERAGE(Table2[Sharpe Ratio]))/_xlfn.STDEV.P(Table2[Sharpe Ratio])</f>
        <v>1.0597805272553826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157</v>
      </c>
      <c r="AT102">
        <f>_xlfn.RANK.AVG(Table2[[#This Row],[6M Return vs Nifty Z-Score]],Table2[6M Return vs Nifty Z-Score])</f>
        <v>224</v>
      </c>
      <c r="AU102">
        <f>_xlfn.RANK.AVG(Table2[[#This Row],[Sharpe Ratio Z-Score]],Table2[Sharpe Ratio Z-Score])</f>
        <v>105</v>
      </c>
      <c r="AV102">
        <f>(Table2[[#This Row],[Rank 1Y]]+Table2[[#This Row],[Rank 6M]]+Table2[[#This Row],[Rank Sharpe]])/3</f>
        <v>162</v>
      </c>
    </row>
    <row r="103" spans="1:48" x14ac:dyDescent="0.3">
      <c r="A103" t="s">
        <v>1038</v>
      </c>
      <c r="B103" t="s">
        <v>1039</v>
      </c>
      <c r="C103" t="s">
        <v>3149</v>
      </c>
      <c r="D103" t="s">
        <v>182</v>
      </c>
      <c r="E103">
        <v>13445.127659095</v>
      </c>
      <c r="F103">
        <v>571.45000000000005</v>
      </c>
      <c r="G103">
        <v>40.012823448461702</v>
      </c>
      <c r="H103">
        <f>(Table2[[#This Row],[1Y Return vs Nifty]]-AVERAGE(Table2[1Y Return vs Nifty]))/_xlfn.STDEV.P(Table2[1Y Return vs Nifty])</f>
        <v>0.22576177056441121</v>
      </c>
      <c r="I103">
        <v>6.4492279687901499</v>
      </c>
      <c r="J103">
        <f>(Table2[[#This Row],[1M Return vs Nifty]]-AVERAGE(Table2[1M Return vs Nifty]))/_xlfn.STDEV.P(Table2[1M Return vs Nifty])</f>
        <v>0.85909524860475994</v>
      </c>
      <c r="K103">
        <v>28.2834270285508</v>
      </c>
      <c r="L103">
        <f>(Table2[[#This Row],[6M Return vs Nifty]]-AVERAGE(Table2[6M Return vs Nifty]))/_xlfn.STDEV.P(Table2[6M Return vs Nifty])</f>
        <v>0.54411324390979365</v>
      </c>
      <c r="M103">
        <v>-3.1015461679198002</v>
      </c>
      <c r="N103">
        <f>(Table2[[#This Row],[1W Return vs Nifty]]-AVERAGE(Table2[1W Return vs Nifty]))/_xlfn.STDEV.P(Table2[1W Return vs Nifty])</f>
        <v>-0.66215223239184584</v>
      </c>
      <c r="O103">
        <v>577.07000000000005</v>
      </c>
      <c r="P103">
        <v>555.33924512052101</v>
      </c>
      <c r="Q103">
        <v>469.59579905746102</v>
      </c>
      <c r="R103">
        <v>44.492843910636402</v>
      </c>
      <c r="S103" s="1">
        <f>(Table2[[#This Row],[Close Price]]-Table2[[#This Row],[20D EMA]])/Table2[[#This Row],[20D EMA]]</f>
        <v>-9.7388531720588555E-3</v>
      </c>
      <c r="T103" s="1">
        <f>(Table2[[#This Row],[Close Price]]-Table2[[#This Row],[50D EMA]])/Table2[[#This Row],[50D EMA]]</f>
        <v>2.9010654336130412E-2</v>
      </c>
      <c r="U103" s="1">
        <f>(Table2[[#This Row],[Close Price]]-Table2[[#This Row],[200D EMA]])/Table2[[#This Row],[200D EMA]]</f>
        <v>0.21689759820461227</v>
      </c>
      <c r="V103">
        <v>0.44884877329992501</v>
      </c>
      <c r="W103">
        <v>570</v>
      </c>
      <c r="X103">
        <v>584.9</v>
      </c>
      <c r="Y103">
        <v>552.45000000000005</v>
      </c>
      <c r="Z103">
        <v>602.1</v>
      </c>
      <c r="AA103">
        <v>552.45000000000005</v>
      </c>
      <c r="AB103">
        <v>614.9</v>
      </c>
      <c r="AC103" s="1">
        <f>(Table2[[#This Row],[Close Price]]/Table2[[#This Row],[Day Low]])-1</f>
        <v>2.5438596491229593E-3</v>
      </c>
      <c r="AD103" s="1">
        <f>(Table2[[#This Row],[Day High]]/Table2[[#This Row],[Close Price]])-1</f>
        <v>2.3536617376848312E-2</v>
      </c>
      <c r="AE103" s="1">
        <f>(Table2[[#This Row],[Close Price]]/Table2[[#This Row],[Current Week Low]])-1</f>
        <v>3.4392252692551306E-2</v>
      </c>
      <c r="AF103" s="1">
        <f>(Table2[[#This Row],[Current Week High]]/Table2[[#This Row],[Close Price]])-1</f>
        <v>5.363548866917478E-2</v>
      </c>
      <c r="AG103" s="1">
        <f>(Table2[[#This Row],[Close Price]]/Table2[[#This Row],[Current Month Low]])-1</f>
        <v>3.4392252692551306E-2</v>
      </c>
      <c r="AH103" s="1">
        <f>(Table2[[#This Row],[Current Month High]]/Table2[[#This Row],[Close Price]])-1</f>
        <v>7.6034648700673557E-2</v>
      </c>
      <c r="AI103">
        <v>14.0957214104471</v>
      </c>
      <c r="AJ103">
        <v>82.571884984025502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0.13</v>
      </c>
      <c r="AM103" t="s">
        <v>3189</v>
      </c>
      <c r="AN103">
        <v>-4.09</v>
      </c>
      <c r="AO103" t="s">
        <v>3188</v>
      </c>
      <c r="AP103">
        <v>0.16210828607960701</v>
      </c>
      <c r="AQ103">
        <f>(Table2[[#This Row],[Sharpe Ratio]]-AVERAGE(Table2[Sharpe Ratio]))/_xlfn.STDEV.P(Table2[Sharpe Ratio])</f>
        <v>1.1611501177838641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2.1279681484709831</v>
      </c>
      <c r="AS103">
        <f>_xlfn.RANK.AVG(Table2[[#This Row],[1Y Return vs Nifty Z-Score]],Table2[1Y Return vs Nifty Z-Score])</f>
        <v>234</v>
      </c>
      <c r="AT103">
        <f>_xlfn.RANK.AVG(Table2[[#This Row],[6M Return vs Nifty Z-Score]],Table2[6M Return vs Nifty Z-Score])</f>
        <v>157</v>
      </c>
      <c r="AU103">
        <f>_xlfn.RANK.AVG(Table2[[#This Row],[Sharpe Ratio Z-Score]],Table2[Sharpe Ratio Z-Score])</f>
        <v>96</v>
      </c>
      <c r="AV103">
        <f>(Table2[[#This Row],[Rank 1Y]]+Table2[[#This Row],[Rank 6M]]+Table2[[#This Row],[Rank Sharpe]])/3</f>
        <v>162.33333333333334</v>
      </c>
    </row>
    <row r="104" spans="1:48" x14ac:dyDescent="0.3">
      <c r="A104" t="s">
        <v>1040</v>
      </c>
      <c r="B104" t="s">
        <v>1041</v>
      </c>
      <c r="C104" t="s">
        <v>3157</v>
      </c>
      <c r="D104" t="s">
        <v>398</v>
      </c>
      <c r="E104">
        <v>13358.4866415</v>
      </c>
      <c r="F104">
        <v>1058.2</v>
      </c>
      <c r="G104">
        <v>41.838524485908998</v>
      </c>
      <c r="H104">
        <f>(Table2[[#This Row],[1Y Return vs Nifty]]-AVERAGE(Table2[1Y Return vs Nifty]))/_xlfn.STDEV.P(Table2[1Y Return vs Nifty])</f>
        <v>0.25648131049244854</v>
      </c>
      <c r="I104">
        <v>-0.21189601867382901</v>
      </c>
      <c r="J104">
        <f>(Table2[[#This Row],[1M Return vs Nifty]]-AVERAGE(Table2[1M Return vs Nifty]))/_xlfn.STDEV.P(Table2[1M Return vs Nifty])</f>
        <v>0.14629119817396144</v>
      </c>
      <c r="K104">
        <v>82.283907418579901</v>
      </c>
      <c r="L104">
        <f>(Table2[[#This Row],[6M Return vs Nifty]]-AVERAGE(Table2[6M Return vs Nifty]))/_xlfn.STDEV.P(Table2[6M Return vs Nifty])</f>
        <v>2.2481345823044872</v>
      </c>
      <c r="M104">
        <v>-5.0910607305679401</v>
      </c>
      <c r="N104">
        <f>(Table2[[#This Row],[1W Return vs Nifty]]-AVERAGE(Table2[1W Return vs Nifty]))/_xlfn.STDEV.P(Table2[1W Return vs Nifty])</f>
        <v>-1.127198993068943</v>
      </c>
      <c r="O104">
        <v>1057.6600000000001</v>
      </c>
      <c r="P104">
        <v>1001.52175497238</v>
      </c>
      <c r="Q104">
        <v>789.185413555384</v>
      </c>
      <c r="R104">
        <v>47.659055193870302</v>
      </c>
      <c r="S104" s="1">
        <f>(Table2[[#This Row],[Close Price]]-Table2[[#This Row],[20D EMA]])/Table2[[#This Row],[20D EMA]]</f>
        <v>5.1056104986476139E-4</v>
      </c>
      <c r="T104" s="1">
        <f>(Table2[[#This Row],[Close Price]]-Table2[[#This Row],[50D EMA]])/Table2[[#This Row],[50D EMA]]</f>
        <v>5.6592125678970526E-2</v>
      </c>
      <c r="U104" s="1">
        <f>(Table2[[#This Row],[Close Price]]-Table2[[#This Row],[200D EMA]])/Table2[[#This Row],[200D EMA]]</f>
        <v>0.34087627802529952</v>
      </c>
      <c r="V104">
        <v>0.77123211089648402</v>
      </c>
      <c r="W104">
        <v>1048.3</v>
      </c>
      <c r="X104">
        <v>1078</v>
      </c>
      <c r="Y104">
        <v>1001</v>
      </c>
      <c r="Z104">
        <v>1117.3499999999999</v>
      </c>
      <c r="AA104">
        <v>1001</v>
      </c>
      <c r="AB104">
        <v>1163.8499999999999</v>
      </c>
      <c r="AC104" s="1">
        <f>(Table2[[#This Row],[Close Price]]/Table2[[#This Row],[Day Low]])-1</f>
        <v>9.4438614900316242E-3</v>
      </c>
      <c r="AD104" s="1">
        <f>(Table2[[#This Row],[Day High]]/Table2[[#This Row],[Close Price]])-1</f>
        <v>1.8711018711018657E-2</v>
      </c>
      <c r="AE104" s="1">
        <f>(Table2[[#This Row],[Close Price]]/Table2[[#This Row],[Current Week Low]])-1</f>
        <v>5.7142857142857162E-2</v>
      </c>
      <c r="AF104" s="1">
        <f>(Table2[[#This Row],[Current Week High]]/Table2[[#This Row],[Close Price]])-1</f>
        <v>5.5896805896805679E-2</v>
      </c>
      <c r="AG104" s="1">
        <f>(Table2[[#This Row],[Close Price]]/Table2[[#This Row],[Current Month Low]])-1</f>
        <v>5.7142857142857162E-2</v>
      </c>
      <c r="AH104" s="1">
        <f>(Table2[[#This Row],[Current Month High]]/Table2[[#This Row],[Close Price]])-1</f>
        <v>9.9839349839349723E-2</v>
      </c>
      <c r="AI104">
        <v>9.9839349839349705</v>
      </c>
      <c r="AJ104">
        <v>135.155555555555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0.24</v>
      </c>
      <c r="AM104" t="s">
        <v>3189</v>
      </c>
      <c r="AN104">
        <v>-1.43</v>
      </c>
      <c r="AO104" t="s">
        <v>3188</v>
      </c>
      <c r="AP104">
        <v>9.6816922609034003E-2</v>
      </c>
      <c r="AQ104">
        <f>(Table2[[#This Row],[Sharpe Ratio]]-AVERAGE(Table2[Sharpe Ratio]))/_xlfn.STDEV.P(Table2[Sharpe Ratio])</f>
        <v>0.4039485187744809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1.9276566166764351</v>
      </c>
      <c r="AS104">
        <f>_xlfn.RANK.AVG(Table2[[#This Row],[1Y Return vs Nifty Z-Score]],Table2[1Y Return vs Nifty Z-Score])</f>
        <v>225</v>
      </c>
      <c r="AT104">
        <f>_xlfn.RANK.AVG(Table2[[#This Row],[6M Return vs Nifty Z-Score]],Table2[6M Return vs Nifty Z-Score])</f>
        <v>28</v>
      </c>
      <c r="AU104">
        <f>_xlfn.RANK.AVG(Table2[[#This Row],[Sharpe Ratio Z-Score]],Table2[Sharpe Ratio Z-Score])</f>
        <v>235</v>
      </c>
      <c r="AV104">
        <f>(Table2[[#This Row],[Rank 1Y]]+Table2[[#This Row],[Rank 6M]]+Table2[[#This Row],[Rank Sharpe]])/3</f>
        <v>162.66666666666666</v>
      </c>
    </row>
    <row r="105" spans="1:48" x14ac:dyDescent="0.3">
      <c r="A105" t="s">
        <v>396</v>
      </c>
      <c r="B105" t="s">
        <v>397</v>
      </c>
      <c r="C105" t="s">
        <v>3157</v>
      </c>
      <c r="D105" t="s">
        <v>398</v>
      </c>
      <c r="E105">
        <v>59368.853614500003</v>
      </c>
      <c r="F105">
        <v>917.5</v>
      </c>
      <c r="G105">
        <v>44.7672678355244</v>
      </c>
      <c r="H105">
        <f>(Table2[[#This Row],[1Y Return vs Nifty]]-AVERAGE(Table2[1Y Return vs Nifty]))/_xlfn.STDEV.P(Table2[1Y Return vs Nifty])</f>
        <v>0.3057608181566826</v>
      </c>
      <c r="I105">
        <v>-7.5923104037409299</v>
      </c>
      <c r="J105">
        <f>(Table2[[#This Row],[1M Return vs Nifty]]-AVERAGE(Table2[1M Return vs Nifty]))/_xlfn.STDEV.P(Table2[1M Return vs Nifty])</f>
        <v>-0.64348381238494679</v>
      </c>
      <c r="K105">
        <v>25.819741084313101</v>
      </c>
      <c r="L105">
        <f>(Table2[[#This Row],[6M Return vs Nifty]]-AVERAGE(Table2[6M Return vs Nifty]))/_xlfn.STDEV.P(Table2[6M Return vs Nifty])</f>
        <v>0.46636998329874013</v>
      </c>
      <c r="M105">
        <v>-1.7237162340615999</v>
      </c>
      <c r="N105">
        <f>(Table2[[#This Row],[1W Return vs Nifty]]-AVERAGE(Table2[1W Return vs Nifty]))/_xlfn.STDEV.P(Table2[1W Return vs Nifty])</f>
        <v>-0.34008605628312782</v>
      </c>
      <c r="O105">
        <v>940.58</v>
      </c>
      <c r="P105">
        <v>954.40896931733096</v>
      </c>
      <c r="Q105">
        <v>840.14782306272696</v>
      </c>
      <c r="R105">
        <v>45.637215051071401</v>
      </c>
      <c r="S105" s="1">
        <f>(Table2[[#This Row],[Close Price]]-Table2[[#This Row],[20D EMA]])/Table2[[#This Row],[20D EMA]]</f>
        <v>-2.4538050989814836E-2</v>
      </c>
      <c r="T105" s="1">
        <f>(Table2[[#This Row],[Close Price]]-Table2[[#This Row],[50D EMA]])/Table2[[#This Row],[50D EMA]]</f>
        <v>-3.8672068792198359E-2</v>
      </c>
      <c r="U105" s="1">
        <f>(Table2[[#This Row],[Close Price]]-Table2[[#This Row],[200D EMA]])/Table2[[#This Row],[200D EMA]]</f>
        <v>9.2069722510603691E-2</v>
      </c>
      <c r="V105">
        <v>0.66155253750478304</v>
      </c>
      <c r="W105">
        <v>903.05</v>
      </c>
      <c r="X105">
        <v>928.9</v>
      </c>
      <c r="Y105">
        <v>838.4</v>
      </c>
      <c r="Z105">
        <v>947.65</v>
      </c>
      <c r="AA105">
        <v>838.4</v>
      </c>
      <c r="AB105">
        <v>997.05</v>
      </c>
      <c r="AC105" s="1">
        <f>(Table2[[#This Row],[Close Price]]/Table2[[#This Row],[Day Low]])-1</f>
        <v>1.6001328830075989E-2</v>
      </c>
      <c r="AD105" s="1">
        <f>(Table2[[#This Row],[Day High]]/Table2[[#This Row],[Close Price]])-1</f>
        <v>1.242506811989097E-2</v>
      </c>
      <c r="AE105" s="1">
        <f>(Table2[[#This Row],[Close Price]]/Table2[[#This Row],[Current Week Low]])-1</f>
        <v>9.4346374045801484E-2</v>
      </c>
      <c r="AF105" s="1">
        <f>(Table2[[#This Row],[Current Week High]]/Table2[[#This Row],[Close Price]])-1</f>
        <v>3.286103542234331E-2</v>
      </c>
      <c r="AG105" s="1">
        <f>(Table2[[#This Row],[Close Price]]/Table2[[#This Row],[Current Month Low]])-1</f>
        <v>9.4346374045801484E-2</v>
      </c>
      <c r="AH105" s="1">
        <f>(Table2[[#This Row],[Current Month High]]/Table2[[#This Row],[Close Price]])-1</f>
        <v>8.6702997275204252E-2</v>
      </c>
      <c r="AI105">
        <v>29.373297002724701</v>
      </c>
      <c r="AJ105">
        <v>72.381399718177505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-0.12</v>
      </c>
      <c r="AM105" t="s">
        <v>3188</v>
      </c>
      <c r="AN105">
        <v>-6.81</v>
      </c>
      <c r="AO105" t="s">
        <v>3188</v>
      </c>
      <c r="AP105">
        <v>0.148302268559099</v>
      </c>
      <c r="AQ105">
        <f>(Table2[[#This Row],[Sharpe Ratio]]-AVERAGE(Table2[Sharpe Ratio]))/_xlfn.STDEV.P(Table2[Sharpe Ratio])</f>
        <v>1.0010379990165506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212</v>
      </c>
      <c r="AT105">
        <f>_xlfn.RANK.AVG(Table2[[#This Row],[6M Return vs Nifty Z-Score]],Table2[6M Return vs Nifty Z-Score])</f>
        <v>174</v>
      </c>
      <c r="AU105">
        <f>_xlfn.RANK.AVG(Table2[[#This Row],[Sharpe Ratio Z-Score]],Table2[Sharpe Ratio Z-Score])</f>
        <v>111</v>
      </c>
      <c r="AV105">
        <f>(Table2[[#This Row],[Rank 1Y]]+Table2[[#This Row],[Rank 6M]]+Table2[[#This Row],[Rank Sharpe]])/3</f>
        <v>165.66666666666666</v>
      </c>
    </row>
    <row r="106" spans="1:48" x14ac:dyDescent="0.3">
      <c r="A106" t="s">
        <v>786</v>
      </c>
      <c r="B106" t="s">
        <v>787</v>
      </c>
      <c r="C106" t="s">
        <v>3155</v>
      </c>
      <c r="D106" t="s">
        <v>159</v>
      </c>
      <c r="E106">
        <v>20573.706691575</v>
      </c>
      <c r="F106">
        <v>860.45</v>
      </c>
      <c r="G106">
        <v>116.883599043389</v>
      </c>
      <c r="H106">
        <f>(Table2[[#This Row],[1Y Return vs Nifty]]-AVERAGE(Table2[1Y Return vs Nifty]))/_xlfn.STDEV.P(Table2[1Y Return vs Nifty])</f>
        <v>1.5192018309859876</v>
      </c>
      <c r="I106">
        <v>5.17595654341536</v>
      </c>
      <c r="J106">
        <f>(Table2[[#This Row],[1M Return vs Nifty]]-AVERAGE(Table2[1M Return vs Nifty]))/_xlfn.STDEV.P(Table2[1M Return vs Nifty])</f>
        <v>0.72284301384482952</v>
      </c>
      <c r="K106">
        <v>3.2868692055042499</v>
      </c>
      <c r="L106">
        <f>(Table2[[#This Row],[6M Return vs Nifty]]-AVERAGE(Table2[6M Return vs Nifty]))/_xlfn.STDEV.P(Table2[6M Return vs Nifty])</f>
        <v>-0.24466988559645803</v>
      </c>
      <c r="M106">
        <v>10.034742913799599</v>
      </c>
      <c r="N106">
        <f>(Table2[[#This Row],[1W Return vs Nifty]]-AVERAGE(Table2[1W Return vs Nifty]))/_xlfn.STDEV.P(Table2[1W Return vs Nifty])</f>
        <v>2.4084403631406874</v>
      </c>
      <c r="O106">
        <v>812.93</v>
      </c>
      <c r="P106">
        <v>809.54785905431902</v>
      </c>
      <c r="Q106">
        <v>707.60950956130705</v>
      </c>
      <c r="R106">
        <v>64.617351512149796</v>
      </c>
      <c r="S106" s="1">
        <f>(Table2[[#This Row],[Close Price]]-Table2[[#This Row],[20D EMA]])/Table2[[#This Row],[20D EMA]]</f>
        <v>5.8455217546406334E-2</v>
      </c>
      <c r="T106" s="1">
        <f>(Table2[[#This Row],[Close Price]]-Table2[[#This Row],[50D EMA]])/Table2[[#This Row],[50D EMA]]</f>
        <v>6.2877247313263038E-2</v>
      </c>
      <c r="U106" s="1">
        <f>(Table2[[#This Row],[Close Price]]-Table2[[#This Row],[200D EMA]])/Table2[[#This Row],[200D EMA]]</f>
        <v>0.21599552913505743</v>
      </c>
      <c r="V106">
        <v>0.822654137586603</v>
      </c>
      <c r="W106">
        <v>845.05</v>
      </c>
      <c r="X106">
        <v>864.8</v>
      </c>
      <c r="Y106">
        <v>737.05</v>
      </c>
      <c r="Z106">
        <v>871</v>
      </c>
      <c r="AA106">
        <v>737.05</v>
      </c>
      <c r="AB106">
        <v>871</v>
      </c>
      <c r="AC106" s="1">
        <f>(Table2[[#This Row],[Close Price]]/Table2[[#This Row],[Day Low]])-1</f>
        <v>1.8223773741198768E-2</v>
      </c>
      <c r="AD106" s="1">
        <f>(Table2[[#This Row],[Day High]]/Table2[[#This Row],[Close Price]])-1</f>
        <v>5.0554942181415541E-3</v>
      </c>
      <c r="AE106" s="1">
        <f>(Table2[[#This Row],[Close Price]]/Table2[[#This Row],[Current Week Low]])-1</f>
        <v>0.16742419103181616</v>
      </c>
      <c r="AF106" s="1">
        <f>(Table2[[#This Row],[Current Week High]]/Table2[[#This Row],[Close Price]])-1</f>
        <v>1.2261026207217141E-2</v>
      </c>
      <c r="AG106" s="1">
        <f>(Table2[[#This Row],[Close Price]]/Table2[[#This Row],[Current Month Low]])-1</f>
        <v>0.16742419103181616</v>
      </c>
      <c r="AH106" s="1">
        <f>(Table2[[#This Row],[Current Month High]]/Table2[[#This Row],[Close Price]])-1</f>
        <v>1.2261026207217141E-2</v>
      </c>
      <c r="AI106">
        <v>13.893892730547901</v>
      </c>
      <c r="AJ106">
        <v>186.81666666666601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0.14000000000000001</v>
      </c>
      <c r="AM106" t="s">
        <v>3189</v>
      </c>
      <c r="AN106">
        <v>0.81</v>
      </c>
      <c r="AO106" t="s">
        <v>3189</v>
      </c>
      <c r="AP106">
        <v>0.19315888580904</v>
      </c>
      <c r="AQ106">
        <f>(Table2[[#This Row],[Sharpe Ratio]]-AVERAGE(Table2[Sharpe Ratio]))/_xlfn.STDEV.P(Table2[Sharpe Ratio])</f>
        <v>1.5212523199062584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5.9270676422813047</v>
      </c>
      <c r="AS106">
        <f>_xlfn.RANK.AVG(Table2[[#This Row],[1Y Return vs Nifty Z-Score]],Table2[1Y Return vs Nifty Z-Score])</f>
        <v>56</v>
      </c>
      <c r="AT106">
        <f>_xlfn.RANK.AVG(Table2[[#This Row],[6M Return vs Nifty Z-Score]],Table2[6M Return vs Nifty Z-Score])</f>
        <v>398</v>
      </c>
      <c r="AU106">
        <f>_xlfn.RANK.AVG(Table2[[#This Row],[Sharpe Ratio Z-Score]],Table2[Sharpe Ratio Z-Score])</f>
        <v>44</v>
      </c>
      <c r="AV106">
        <f>(Table2[[#This Row],[Rank 1Y]]+Table2[[#This Row],[Rank 6M]]+Table2[[#This Row],[Rank Sharpe]])/3</f>
        <v>166</v>
      </c>
    </row>
    <row r="107" spans="1:48" x14ac:dyDescent="0.3">
      <c r="A107" t="s">
        <v>1418</v>
      </c>
      <c r="B107" t="s">
        <v>1419</v>
      </c>
      <c r="C107" t="s">
        <v>3145</v>
      </c>
      <c r="D107" t="s">
        <v>122</v>
      </c>
      <c r="E107">
        <v>7793.7496447100002</v>
      </c>
      <c r="F107">
        <v>1291.9000000000001</v>
      </c>
      <c r="G107">
        <v>64.4937381100344</v>
      </c>
      <c r="H107">
        <f>(Table2[[#This Row],[1Y Return vs Nifty]]-AVERAGE(Table2[1Y Return vs Nifty]))/_xlfn.STDEV.P(Table2[1Y Return vs Nifty])</f>
        <v>0.6376815865670169</v>
      </c>
      <c r="I107">
        <v>-9.5516156460996395</v>
      </c>
      <c r="J107">
        <f>(Table2[[#This Row],[1M Return vs Nifty]]-AVERAGE(Table2[1M Return vs Nifty]))/_xlfn.STDEV.P(Table2[1M Return vs Nifty])</f>
        <v>-0.85314823469744894</v>
      </c>
      <c r="K107">
        <v>35.991105277673498</v>
      </c>
      <c r="L107">
        <f>(Table2[[#This Row],[6M Return vs Nifty]]-AVERAGE(Table2[6M Return vs Nifty]))/_xlfn.STDEV.P(Table2[6M Return vs Nifty])</f>
        <v>0.78733419511471781</v>
      </c>
      <c r="M107">
        <v>-0.18613490693347101</v>
      </c>
      <c r="N107">
        <f>(Table2[[#This Row],[1W Return vs Nifty]]-AVERAGE(Table2[1W Return vs Nifty]))/_xlfn.STDEV.P(Table2[1W Return vs Nifty])</f>
        <v>1.9321825862135707E-2</v>
      </c>
      <c r="O107">
        <v>1196.9000000000001</v>
      </c>
      <c r="P107">
        <v>1186.82440908751</v>
      </c>
      <c r="Q107">
        <v>1034.1654123498099</v>
      </c>
      <c r="R107">
        <v>78.961047929372498</v>
      </c>
      <c r="S107" s="1">
        <f>(Table2[[#This Row],[Close Price]]-Table2[[#This Row],[20D EMA]])/Table2[[#This Row],[20D EMA]]</f>
        <v>7.9371710251482985E-2</v>
      </c>
      <c r="T107" s="1">
        <f>(Table2[[#This Row],[Close Price]]-Table2[[#This Row],[50D EMA]])/Table2[[#This Row],[50D EMA]]</f>
        <v>8.8535077394706951E-2</v>
      </c>
      <c r="U107" s="1">
        <f>(Table2[[#This Row],[Close Price]]-Table2[[#This Row],[200D EMA]])/Table2[[#This Row],[200D EMA]]</f>
        <v>0.24921988743035875</v>
      </c>
      <c r="V107">
        <v>0.79754903116270004</v>
      </c>
      <c r="W107">
        <v>1185.2</v>
      </c>
      <c r="X107">
        <v>1309</v>
      </c>
      <c r="Y107">
        <v>1130.7</v>
      </c>
      <c r="Z107">
        <v>1309</v>
      </c>
      <c r="AA107">
        <v>1130.7</v>
      </c>
      <c r="AB107">
        <v>1309</v>
      </c>
      <c r="AC107" s="1">
        <f>(Table2[[#This Row],[Close Price]]/Table2[[#This Row],[Day Low]])-1</f>
        <v>9.002699966250427E-2</v>
      </c>
      <c r="AD107" s="1">
        <f>(Table2[[#This Row],[Day High]]/Table2[[#This Row],[Close Price]])-1</f>
        <v>1.3236318600510888E-2</v>
      </c>
      <c r="AE107" s="1">
        <f>(Table2[[#This Row],[Close Price]]/Table2[[#This Row],[Current Week Low]])-1</f>
        <v>0.14256655169364119</v>
      </c>
      <c r="AF107" s="1">
        <f>(Table2[[#This Row],[Current Week High]]/Table2[[#This Row],[Close Price]])-1</f>
        <v>1.3236318600510888E-2</v>
      </c>
      <c r="AG107" s="1">
        <f>(Table2[[#This Row],[Close Price]]/Table2[[#This Row],[Current Month Low]])-1</f>
        <v>0.14256655169364119</v>
      </c>
      <c r="AH107" s="1">
        <f>(Table2[[#This Row],[Current Month High]]/Table2[[#This Row],[Close Price]])-1</f>
        <v>1.3236318600510888E-2</v>
      </c>
      <c r="AI107">
        <v>4.1953711587584097</v>
      </c>
      <c r="AJ107">
        <v>98.372360844529695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0.04</v>
      </c>
      <c r="AM107" t="s">
        <v>3189</v>
      </c>
      <c r="AN107">
        <v>7.32</v>
      </c>
      <c r="AO107" t="s">
        <v>3189</v>
      </c>
      <c r="AP107">
        <v>9.4819554283772006E-2</v>
      </c>
      <c r="AQ107">
        <f>(Table2[[#This Row],[Sharpe Ratio]]-AVERAGE(Table2[Sharpe Ratio]))/_xlfn.STDEV.P(Table2[Sharpe Ratio])</f>
        <v>0.38078449815511178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0.97197387100153332</v>
      </c>
      <c r="AS107">
        <f>_xlfn.RANK.AVG(Table2[[#This Row],[1Y Return vs Nifty Z-Score]],Table2[1Y Return vs Nifty Z-Score])</f>
        <v>144</v>
      </c>
      <c r="AT107">
        <f>_xlfn.RANK.AVG(Table2[[#This Row],[6M Return vs Nifty Z-Score]],Table2[6M Return vs Nifty Z-Score])</f>
        <v>112</v>
      </c>
      <c r="AU107">
        <f>_xlfn.RANK.AVG(Table2[[#This Row],[Sharpe Ratio Z-Score]],Table2[Sharpe Ratio Z-Score])</f>
        <v>242</v>
      </c>
      <c r="AV107">
        <f>(Table2[[#This Row],[Rank 1Y]]+Table2[[#This Row],[Rank 6M]]+Table2[[#This Row],[Rank Sharpe]])/3</f>
        <v>166</v>
      </c>
    </row>
    <row r="108" spans="1:48" x14ac:dyDescent="0.3">
      <c r="A108" t="s">
        <v>276</v>
      </c>
      <c r="B108" t="s">
        <v>277</v>
      </c>
      <c r="C108" t="s">
        <v>3145</v>
      </c>
      <c r="D108" t="s">
        <v>195</v>
      </c>
      <c r="E108">
        <v>100353.17944881</v>
      </c>
      <c r="F108">
        <v>3689.65</v>
      </c>
      <c r="G108">
        <v>53.034199570035597</v>
      </c>
      <c r="H108">
        <f>(Table2[[#This Row],[1Y Return vs Nifty]]-AVERAGE(Table2[1Y Return vs Nifty]))/_xlfn.STDEV.P(Table2[1Y Return vs Nifty])</f>
        <v>0.44486154401032968</v>
      </c>
      <c r="I108">
        <v>-1.24212281144451</v>
      </c>
      <c r="J108">
        <f>(Table2[[#This Row],[1M Return vs Nifty]]-AVERAGE(Table2[1M Return vs Nifty]))/_xlfn.STDEV.P(Table2[1M Return vs Nifty])</f>
        <v>3.6047066383096245E-2</v>
      </c>
      <c r="K108">
        <v>28.8949986600771</v>
      </c>
      <c r="L108">
        <f>(Table2[[#This Row],[6M Return vs Nifty]]-AVERAGE(Table2[6M Return vs Nifty]))/_xlfn.STDEV.P(Table2[6M Return vs Nifty])</f>
        <v>0.563411796488413</v>
      </c>
      <c r="M108">
        <v>-4.3304079205840997</v>
      </c>
      <c r="N108">
        <f>(Table2[[#This Row],[1W Return vs Nifty]]-AVERAGE(Table2[1W Return vs Nifty]))/_xlfn.STDEV.P(Table2[1W Return vs Nifty])</f>
        <v>-0.94939726599232754</v>
      </c>
      <c r="O108">
        <v>3696.61</v>
      </c>
      <c r="P108">
        <v>3569.0309818472801</v>
      </c>
      <c r="Q108">
        <v>3007.8152132553801</v>
      </c>
      <c r="R108">
        <v>46.492506555865702</v>
      </c>
      <c r="S108" s="1">
        <f>(Table2[[#This Row],[Close Price]]-Table2[[#This Row],[20D EMA]])/Table2[[#This Row],[20D EMA]]</f>
        <v>-1.8828061385972651E-3</v>
      </c>
      <c r="T108" s="1">
        <f>(Table2[[#This Row],[Close Price]]-Table2[[#This Row],[50D EMA]])/Table2[[#This Row],[50D EMA]]</f>
        <v>3.3796013194116133E-2</v>
      </c>
      <c r="U108" s="1">
        <f>(Table2[[#This Row],[Close Price]]-Table2[[#This Row],[200D EMA]])/Table2[[#This Row],[200D EMA]]</f>
        <v>0.22668772461146819</v>
      </c>
      <c r="V108">
        <v>1.34292359242807</v>
      </c>
      <c r="W108">
        <v>3633.25</v>
      </c>
      <c r="X108">
        <v>3695</v>
      </c>
      <c r="Y108">
        <v>3633.25</v>
      </c>
      <c r="Z108">
        <v>3774.95</v>
      </c>
      <c r="AA108">
        <v>3633.25</v>
      </c>
      <c r="AB108">
        <v>3873.25</v>
      </c>
      <c r="AC108" s="1">
        <f>(Table2[[#This Row],[Close Price]]/Table2[[#This Row],[Day Low]])-1</f>
        <v>1.5523291818619667E-2</v>
      </c>
      <c r="AD108" s="1">
        <f>(Table2[[#This Row],[Day High]]/Table2[[#This Row],[Close Price]])-1</f>
        <v>1.4500020327130603E-3</v>
      </c>
      <c r="AE108" s="1">
        <f>(Table2[[#This Row],[Close Price]]/Table2[[#This Row],[Current Week Low]])-1</f>
        <v>1.5523291818619667E-2</v>
      </c>
      <c r="AF108" s="1">
        <f>(Table2[[#This Row],[Current Week High]]/Table2[[#This Row],[Close Price]])-1</f>
        <v>2.3118723998211133E-2</v>
      </c>
      <c r="AG108" s="1">
        <f>(Table2[[#This Row],[Close Price]]/Table2[[#This Row],[Current Month Low]])-1</f>
        <v>1.5523291818619667E-2</v>
      </c>
      <c r="AH108" s="1">
        <f>(Table2[[#This Row],[Current Month High]]/Table2[[#This Row],[Close Price]])-1</f>
        <v>4.9760817421706571E-2</v>
      </c>
      <c r="AI108">
        <v>5.4300543411976703</v>
      </c>
      <c r="AJ108">
        <v>84.022443890274303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0.18</v>
      </c>
      <c r="AM108" t="s">
        <v>3189</v>
      </c>
      <c r="AN108">
        <v>0.21</v>
      </c>
      <c r="AO108" t="s">
        <v>3189</v>
      </c>
      <c r="AP108">
        <v>0.121684989325905</v>
      </c>
      <c r="AQ108">
        <f>(Table2[[#This Row],[Sharpe Ratio]]-AVERAGE(Table2[Sharpe Ratio]))/_xlfn.STDEV.P(Table2[Sharpe Ratio])</f>
        <v>0.69235021359853743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0.78727335448804903</v>
      </c>
      <c r="AS108">
        <f>_xlfn.RANK.AVG(Table2[[#This Row],[1Y Return vs Nifty Z-Score]],Table2[1Y Return vs Nifty Z-Score])</f>
        <v>175</v>
      </c>
      <c r="AT108">
        <f>_xlfn.RANK.AVG(Table2[[#This Row],[6M Return vs Nifty Z-Score]],Table2[6M Return vs Nifty Z-Score])</f>
        <v>155</v>
      </c>
      <c r="AU108">
        <f>_xlfn.RANK.AVG(Table2[[#This Row],[Sharpe Ratio Z-Score]],Table2[Sharpe Ratio Z-Score])</f>
        <v>170</v>
      </c>
      <c r="AV108">
        <f>(Table2[[#This Row],[Rank 1Y]]+Table2[[#This Row],[Rank 6M]]+Table2[[#This Row],[Rank Sharpe]])/3</f>
        <v>166.66666666666666</v>
      </c>
    </row>
    <row r="109" spans="1:48" x14ac:dyDescent="0.3">
      <c r="A109" t="s">
        <v>1175</v>
      </c>
      <c r="B109" t="s">
        <v>1176</v>
      </c>
      <c r="C109" t="s">
        <v>3156</v>
      </c>
      <c r="D109" t="s">
        <v>452</v>
      </c>
      <c r="E109">
        <v>10671.189203694999</v>
      </c>
      <c r="F109">
        <v>1603.45</v>
      </c>
      <c r="G109">
        <v>22.898754874579499</v>
      </c>
      <c r="H109">
        <f>(Table2[[#This Row],[1Y Return vs Nifty]]-AVERAGE(Table2[1Y Return vs Nifty]))/_xlfn.STDEV.P(Table2[1Y Return vs Nifty])</f>
        <v>-6.2202305756446849E-2</v>
      </c>
      <c r="I109">
        <v>-18.6095507146822</v>
      </c>
      <c r="J109">
        <f>(Table2[[#This Row],[1M Return vs Nifty]]-AVERAGE(Table2[1M Return vs Nifty]))/_xlfn.STDEV.P(Table2[1M Return vs Nifty])</f>
        <v>-1.8224340215369987</v>
      </c>
      <c r="K109">
        <v>29.624884596597401</v>
      </c>
      <c r="L109">
        <f>(Table2[[#This Row],[6M Return vs Nifty]]-AVERAGE(Table2[6M Return vs Nifty]))/_xlfn.STDEV.P(Table2[6M Return vs Nifty])</f>
        <v>0.58644383623031182</v>
      </c>
      <c r="M109">
        <v>-6.82238171547273</v>
      </c>
      <c r="N109">
        <f>(Table2[[#This Row],[1W Return vs Nifty]]-AVERAGE(Table2[1W Return vs Nifty]))/_xlfn.STDEV.P(Table2[1W Return vs Nifty])</f>
        <v>-1.5318932993275343</v>
      </c>
      <c r="O109">
        <v>1736.59</v>
      </c>
      <c r="P109">
        <v>1806.2987258872799</v>
      </c>
      <c r="Q109">
        <v>1548.77235957774</v>
      </c>
      <c r="R109">
        <v>18.994581324923001</v>
      </c>
      <c r="S109" s="1">
        <f>(Table2[[#This Row],[Close Price]]-Table2[[#This Row],[20D EMA]])/Table2[[#This Row],[20D EMA]]</f>
        <v>-7.6667492038995894E-2</v>
      </c>
      <c r="T109" s="1">
        <f>(Table2[[#This Row],[Close Price]]-Table2[[#This Row],[50D EMA]])/Table2[[#This Row],[50D EMA]]</f>
        <v>-0.11230076342308092</v>
      </c>
      <c r="U109" s="1">
        <f>(Table2[[#This Row],[Close Price]]-Table2[[#This Row],[200D EMA]])/Table2[[#This Row],[200D EMA]]</f>
        <v>3.5303858623334093E-2</v>
      </c>
      <c r="V109">
        <v>0.69701053839552096</v>
      </c>
      <c r="W109">
        <v>1599.15</v>
      </c>
      <c r="X109">
        <v>1642</v>
      </c>
      <c r="Y109">
        <v>1567.65</v>
      </c>
      <c r="Z109">
        <v>1683</v>
      </c>
      <c r="AA109">
        <v>1567.65</v>
      </c>
      <c r="AB109">
        <v>1770.25</v>
      </c>
      <c r="AC109" s="1">
        <f>(Table2[[#This Row],[Close Price]]/Table2[[#This Row],[Day Low]])-1</f>
        <v>2.6889284932620772E-3</v>
      </c>
      <c r="AD109" s="1">
        <f>(Table2[[#This Row],[Day High]]/Table2[[#This Row],[Close Price]])-1</f>
        <v>2.4041909632355196E-2</v>
      </c>
      <c r="AE109" s="1">
        <f>(Table2[[#This Row],[Close Price]]/Table2[[#This Row],[Current Week Low]])-1</f>
        <v>2.2836730137466787E-2</v>
      </c>
      <c r="AF109" s="1">
        <f>(Table2[[#This Row],[Current Week High]]/Table2[[#This Row],[Close Price]])-1</f>
        <v>4.9611774610994974E-2</v>
      </c>
      <c r="AG109" s="1">
        <f>(Table2[[#This Row],[Close Price]]/Table2[[#This Row],[Current Month Low]])-1</f>
        <v>2.2836730137466787E-2</v>
      </c>
      <c r="AH109" s="1">
        <f>(Table2[[#This Row],[Current Month High]]/Table2[[#This Row],[Close Price]])-1</f>
        <v>0.10402569459602717</v>
      </c>
      <c r="AI109">
        <v>48.429947924787101</v>
      </c>
      <c r="AJ109">
        <v>78.483104436337896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-0.25</v>
      </c>
      <c r="AM109" t="s">
        <v>3188</v>
      </c>
      <c r="AN109">
        <v>-13.2</v>
      </c>
      <c r="AO109" t="s">
        <v>3188</v>
      </c>
      <c r="AP109">
        <v>0.189716699032797</v>
      </c>
      <c r="AQ109">
        <f>(Table2[[#This Row],[Sharpe Ratio]]-AVERAGE(Table2[Sharpe Ratio]))/_xlfn.STDEV.P(Table2[Sharpe Ratio])</f>
        <v>1.4813323489864463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309</v>
      </c>
      <c r="AT109">
        <f>_xlfn.RANK.AVG(Table2[[#This Row],[6M Return vs Nifty Z-Score]],Table2[6M Return vs Nifty Z-Score])</f>
        <v>145</v>
      </c>
      <c r="AU109">
        <f>_xlfn.RANK.AVG(Table2[[#This Row],[Sharpe Ratio Z-Score]],Table2[Sharpe Ratio Z-Score])</f>
        <v>48</v>
      </c>
      <c r="AV109">
        <f>(Table2[[#This Row],[Rank 1Y]]+Table2[[#This Row],[Rank 6M]]+Table2[[#This Row],[Rank Sharpe]])/3</f>
        <v>167.33333333333334</v>
      </c>
    </row>
    <row r="110" spans="1:48" x14ac:dyDescent="0.3">
      <c r="A110" t="s">
        <v>1078</v>
      </c>
      <c r="B110" t="s">
        <v>1079</v>
      </c>
      <c r="C110" t="s">
        <v>3152</v>
      </c>
      <c r="D110" t="s">
        <v>307</v>
      </c>
      <c r="E110">
        <v>12530.470358</v>
      </c>
      <c r="F110">
        <v>1824.7</v>
      </c>
      <c r="G110">
        <v>83.882610585972898</v>
      </c>
      <c r="H110">
        <f>(Table2[[#This Row],[1Y Return vs Nifty]]-AVERAGE(Table2[1Y Return vs Nifty]))/_xlfn.STDEV.P(Table2[1Y Return vs Nifty])</f>
        <v>0.96392188000356505</v>
      </c>
      <c r="I110">
        <v>23.320185316852601</v>
      </c>
      <c r="J110">
        <f>(Table2[[#This Row],[1M Return vs Nifty]]-AVERAGE(Table2[1M Return vs Nifty]))/_xlfn.STDEV.P(Table2[1M Return vs Nifty])</f>
        <v>2.6644492331539316</v>
      </c>
      <c r="K110">
        <v>78.748486382063504</v>
      </c>
      <c r="L110">
        <f>(Table2[[#This Row],[6M Return vs Nifty]]-AVERAGE(Table2[6M Return vs Nifty]))/_xlfn.STDEV.P(Table2[6M Return vs Nifty])</f>
        <v>2.1365720028066613</v>
      </c>
      <c r="M110">
        <v>12.8414204330616</v>
      </c>
      <c r="N110">
        <f>(Table2[[#This Row],[1W Return vs Nifty]]-AVERAGE(Table2[1W Return vs Nifty]))/_xlfn.STDEV.P(Table2[1W Return vs Nifty])</f>
        <v>3.0644980332392122</v>
      </c>
      <c r="O110">
        <v>1648.93</v>
      </c>
      <c r="P110">
        <v>1540.9420464967</v>
      </c>
      <c r="Q110">
        <v>1232.7268049281399</v>
      </c>
      <c r="R110">
        <v>74.399279781958995</v>
      </c>
      <c r="S110" s="1">
        <f>(Table2[[#This Row],[Close Price]]-Table2[[#This Row],[20D EMA]])/Table2[[#This Row],[20D EMA]]</f>
        <v>0.1065963988768474</v>
      </c>
      <c r="T110" s="1">
        <f>(Table2[[#This Row],[Close Price]]-Table2[[#This Row],[50D EMA]])/Table2[[#This Row],[50D EMA]]</f>
        <v>0.18414576599322341</v>
      </c>
      <c r="U110" s="1">
        <f>(Table2[[#This Row],[Close Price]]-Table2[[#This Row],[200D EMA]])/Table2[[#This Row],[200D EMA]]</f>
        <v>0.48021442602310277</v>
      </c>
      <c r="V110">
        <v>0.993188212995331</v>
      </c>
      <c r="W110">
        <v>1766.05</v>
      </c>
      <c r="X110">
        <v>1880.95</v>
      </c>
      <c r="Y110">
        <v>1592.45</v>
      </c>
      <c r="Z110">
        <v>1880.95</v>
      </c>
      <c r="AA110">
        <v>1581.05</v>
      </c>
      <c r="AB110">
        <v>1880.95</v>
      </c>
      <c r="AC110" s="1">
        <f>(Table2[[#This Row],[Close Price]]/Table2[[#This Row],[Day Low]])-1</f>
        <v>3.3209705274482637E-2</v>
      </c>
      <c r="AD110" s="1">
        <f>(Table2[[#This Row],[Day High]]/Table2[[#This Row],[Close Price]])-1</f>
        <v>3.0826985257850659E-2</v>
      </c>
      <c r="AE110" s="1">
        <f>(Table2[[#This Row],[Close Price]]/Table2[[#This Row],[Current Week Low]])-1</f>
        <v>0.14584445351502406</v>
      </c>
      <c r="AF110" s="1">
        <f>(Table2[[#This Row],[Current Week High]]/Table2[[#This Row],[Close Price]])-1</f>
        <v>3.0826985257850659E-2</v>
      </c>
      <c r="AG110" s="1">
        <f>(Table2[[#This Row],[Close Price]]/Table2[[#This Row],[Current Month Low]])-1</f>
        <v>0.1541064482464185</v>
      </c>
      <c r="AH110" s="1">
        <f>(Table2[[#This Row],[Current Month High]]/Table2[[#This Row],[Close Price]])-1</f>
        <v>3.0826985257850659E-2</v>
      </c>
      <c r="AI110">
        <v>3.0826985257850601</v>
      </c>
      <c r="AJ110">
        <v>122.524390243902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0.5</v>
      </c>
      <c r="AM110" t="s">
        <v>3189</v>
      </c>
      <c r="AN110">
        <v>15.23</v>
      </c>
      <c r="AO110" t="s">
        <v>3189</v>
      </c>
      <c r="AP110">
        <v>5.1705260035186003E-2</v>
      </c>
      <c r="AQ110">
        <f>(Table2[[#This Row],[Sharpe Ratio]]-AVERAGE(Table2[Sharpe Ratio]))/_xlfn.STDEV.P(Table2[Sharpe Ratio])</f>
        <v>-0.11922363170886502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8.710217517494506</v>
      </c>
      <c r="AS110">
        <f>_xlfn.RANK.AVG(Table2[[#This Row],[1Y Return vs Nifty Z-Score]],Table2[1Y Return vs Nifty Z-Score])</f>
        <v>102</v>
      </c>
      <c r="AT110">
        <f>_xlfn.RANK.AVG(Table2[[#This Row],[6M Return vs Nifty Z-Score]],Table2[6M Return vs Nifty Z-Score])</f>
        <v>31</v>
      </c>
      <c r="AU110">
        <f>_xlfn.RANK.AVG(Table2[[#This Row],[Sharpe Ratio Z-Score]],Table2[Sharpe Ratio Z-Score])</f>
        <v>371</v>
      </c>
      <c r="AV110">
        <f>(Table2[[#This Row],[Rank 1Y]]+Table2[[#This Row],[Rank 6M]]+Table2[[#This Row],[Rank Sharpe]])/3</f>
        <v>168</v>
      </c>
    </row>
    <row r="111" spans="1:48" x14ac:dyDescent="0.3">
      <c r="A111" t="s">
        <v>1759</v>
      </c>
      <c r="B111" t="s">
        <v>1760</v>
      </c>
      <c r="C111" t="s">
        <v>3152</v>
      </c>
      <c r="D111" t="s">
        <v>806</v>
      </c>
      <c r="E111">
        <v>4683.8199757499997</v>
      </c>
      <c r="F111">
        <v>378.5</v>
      </c>
      <c r="G111">
        <v>102.00221039776901</v>
      </c>
      <c r="H111">
        <f>(Table2[[#This Row],[1Y Return vs Nifty]]-AVERAGE(Table2[1Y Return vs Nifty]))/_xlfn.STDEV.P(Table2[1Y Return vs Nifty])</f>
        <v>1.2688051870080923</v>
      </c>
      <c r="I111">
        <v>-5.9673816436978502</v>
      </c>
      <c r="J111">
        <f>(Table2[[#This Row],[1M Return vs Nifty]]-AVERAGE(Table2[1M Return vs Nifty]))/_xlfn.STDEV.P(Table2[1M Return vs Nifty])</f>
        <v>-0.46960087551122964</v>
      </c>
      <c r="K111">
        <v>31.807138700977902</v>
      </c>
      <c r="L111">
        <f>(Table2[[#This Row],[6M Return vs Nifty]]-AVERAGE(Table2[6M Return vs Nifty]))/_xlfn.STDEV.P(Table2[6M Return vs Nifty])</f>
        <v>0.65530632657864585</v>
      </c>
      <c r="M111">
        <v>0.66547343248094204</v>
      </c>
      <c r="N111">
        <f>(Table2[[#This Row],[1W Return vs Nifty]]-AVERAGE(Table2[1W Return vs Nifty]))/_xlfn.STDEV.P(Table2[1W Return vs Nifty])</f>
        <v>0.21838430424034336</v>
      </c>
      <c r="O111">
        <v>377.95</v>
      </c>
      <c r="P111">
        <v>370.15294164501802</v>
      </c>
      <c r="Q111">
        <v>303.716620102212</v>
      </c>
      <c r="R111">
        <v>51.554095995727302</v>
      </c>
      <c r="S111" s="1">
        <f>(Table2[[#This Row],[Close Price]]-Table2[[#This Row],[20D EMA]])/Table2[[#This Row],[20D EMA]]</f>
        <v>1.4552189443048323E-3</v>
      </c>
      <c r="T111" s="1">
        <f>(Table2[[#This Row],[Close Price]]-Table2[[#This Row],[50D EMA]])/Table2[[#This Row],[50D EMA]]</f>
        <v>2.2550295880093076E-2</v>
      </c>
      <c r="U111" s="1">
        <f>(Table2[[#This Row],[Close Price]]-Table2[[#This Row],[200D EMA]])/Table2[[#This Row],[200D EMA]]</f>
        <v>0.24622748624234192</v>
      </c>
      <c r="V111">
        <v>0.32393412760372098</v>
      </c>
      <c r="W111">
        <v>373.85</v>
      </c>
      <c r="X111">
        <v>380</v>
      </c>
      <c r="Y111">
        <v>342.6</v>
      </c>
      <c r="Z111">
        <v>383.3</v>
      </c>
      <c r="AA111">
        <v>342.6</v>
      </c>
      <c r="AB111">
        <v>388.9</v>
      </c>
      <c r="AC111" s="1">
        <f>(Table2[[#This Row],[Close Price]]/Table2[[#This Row],[Day Low]])-1</f>
        <v>1.2438143640497445E-2</v>
      </c>
      <c r="AD111" s="1">
        <f>(Table2[[#This Row],[Day High]]/Table2[[#This Row],[Close Price]])-1</f>
        <v>3.9630118890356947E-3</v>
      </c>
      <c r="AE111" s="1">
        <f>(Table2[[#This Row],[Close Price]]/Table2[[#This Row],[Current Week Low]])-1</f>
        <v>0.10478692352597774</v>
      </c>
      <c r="AF111" s="1">
        <f>(Table2[[#This Row],[Current Week High]]/Table2[[#This Row],[Close Price]])-1</f>
        <v>1.2681638044914179E-2</v>
      </c>
      <c r="AG111" s="1">
        <f>(Table2[[#This Row],[Close Price]]/Table2[[#This Row],[Current Month Low]])-1</f>
        <v>0.10478692352597774</v>
      </c>
      <c r="AH111" s="1">
        <f>(Table2[[#This Row],[Current Month High]]/Table2[[#This Row],[Close Price]])-1</f>
        <v>2.7476882430647276E-2</v>
      </c>
      <c r="AI111">
        <v>8.8375165125495307</v>
      </c>
      <c r="AJ111">
        <v>154.282835068861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0.19</v>
      </c>
      <c r="AM111" t="s">
        <v>3189</v>
      </c>
      <c r="AN111">
        <v>-0.79</v>
      </c>
      <c r="AO111" t="s">
        <v>3188</v>
      </c>
      <c r="AP111">
        <v>7.4418379540439006E-2</v>
      </c>
      <c r="AQ111">
        <f>(Table2[[#This Row],[Sharpe Ratio]]-AVERAGE(Table2[Sharpe Ratio]))/_xlfn.STDEV.P(Table2[Sharpe Ratio])</f>
        <v>0.1441865575364577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1.8170814998523095</v>
      </c>
      <c r="AS111">
        <f>_xlfn.RANK.AVG(Table2[[#This Row],[1Y Return vs Nifty Z-Score]],Table2[1Y Return vs Nifty Z-Score])</f>
        <v>70</v>
      </c>
      <c r="AT111">
        <f>_xlfn.RANK.AVG(Table2[[#This Row],[6M Return vs Nifty Z-Score]],Table2[6M Return vs Nifty Z-Score])</f>
        <v>129</v>
      </c>
      <c r="AU111">
        <f>_xlfn.RANK.AVG(Table2[[#This Row],[Sharpe Ratio Z-Score]],Table2[Sharpe Ratio Z-Score])</f>
        <v>305</v>
      </c>
      <c r="AV111">
        <f>(Table2[[#This Row],[Rank 1Y]]+Table2[[#This Row],[Rank 6M]]+Table2[[#This Row],[Rank Sharpe]])/3</f>
        <v>168</v>
      </c>
    </row>
    <row r="112" spans="1:48" x14ac:dyDescent="0.3">
      <c r="A112" t="s">
        <v>180</v>
      </c>
      <c r="B112" t="s">
        <v>181</v>
      </c>
      <c r="C112" t="s">
        <v>3149</v>
      </c>
      <c r="D112" t="s">
        <v>182</v>
      </c>
      <c r="E112">
        <v>149746.43161589399</v>
      </c>
      <c r="F112">
        <v>212.82</v>
      </c>
      <c r="G112">
        <v>97.071923211287896</v>
      </c>
      <c r="H112">
        <f>(Table2[[#This Row],[1Y Return vs Nifty]]-AVERAGE(Table2[1Y Return vs Nifty]))/_xlfn.STDEV.P(Table2[1Y Return vs Nifty])</f>
        <v>1.185847380129939</v>
      </c>
      <c r="I112">
        <v>11.928515611604601</v>
      </c>
      <c r="J112">
        <f>(Table2[[#This Row],[1M Return vs Nifty]]-AVERAGE(Table2[1M Return vs Nifty]))/_xlfn.STDEV.P(Table2[1M Return vs Nifty])</f>
        <v>1.4454314934523094</v>
      </c>
      <c r="K112">
        <v>66.826213346312201</v>
      </c>
      <c r="L112">
        <f>(Table2[[#This Row],[6M Return vs Nifty]]-AVERAGE(Table2[6M Return vs Nifty]))/_xlfn.STDEV.P(Table2[6M Return vs Nifty])</f>
        <v>1.7603566893806881</v>
      </c>
      <c r="M112">
        <v>3.8534391976678699</v>
      </c>
      <c r="N112">
        <f>(Table2[[#This Row],[1W Return vs Nifty]]-AVERAGE(Table2[1W Return vs Nifty]))/_xlfn.STDEV.P(Table2[1W Return vs Nifty])</f>
        <v>0.96356766709862474</v>
      </c>
      <c r="O112">
        <v>204.26</v>
      </c>
      <c r="P112">
        <v>197.22335551046601</v>
      </c>
      <c r="Q112">
        <v>160.51119672790099</v>
      </c>
      <c r="R112">
        <v>66.500027797293498</v>
      </c>
      <c r="S112" s="1">
        <f>(Table2[[#This Row],[Close Price]]-Table2[[#This Row],[20D EMA]])/Table2[[#This Row],[20D EMA]]</f>
        <v>4.1907372956036436E-2</v>
      </c>
      <c r="T112" s="1">
        <f>(Table2[[#This Row],[Close Price]]-Table2[[#This Row],[50D EMA]])/Table2[[#This Row],[50D EMA]]</f>
        <v>7.9081123273487361E-2</v>
      </c>
      <c r="U112" s="1">
        <f>(Table2[[#This Row],[Close Price]]-Table2[[#This Row],[200D EMA]])/Table2[[#This Row],[200D EMA]]</f>
        <v>0.3258888123597572</v>
      </c>
      <c r="V112">
        <v>0.82998853530176497</v>
      </c>
      <c r="W112">
        <v>209.2</v>
      </c>
      <c r="X112">
        <v>214.15</v>
      </c>
      <c r="Y112">
        <v>195.36</v>
      </c>
      <c r="Z112">
        <v>215</v>
      </c>
      <c r="AA112">
        <v>195.36</v>
      </c>
      <c r="AB112">
        <v>215</v>
      </c>
      <c r="AC112" s="1">
        <f>(Table2[[#This Row],[Close Price]]/Table2[[#This Row],[Day Low]])-1</f>
        <v>1.7304015296367048E-2</v>
      </c>
      <c r="AD112" s="1">
        <f>(Table2[[#This Row],[Day High]]/Table2[[#This Row],[Close Price]])-1</f>
        <v>6.2494126491872137E-3</v>
      </c>
      <c r="AE112" s="1">
        <f>(Table2[[#This Row],[Close Price]]/Table2[[#This Row],[Current Week Low]])-1</f>
        <v>8.9373464373464273E-2</v>
      </c>
      <c r="AF112" s="1">
        <f>(Table2[[#This Row],[Current Week High]]/Table2[[#This Row],[Close Price]])-1</f>
        <v>1.0243398176863039E-2</v>
      </c>
      <c r="AG112" s="1">
        <f>(Table2[[#This Row],[Close Price]]/Table2[[#This Row],[Current Month Low]])-1</f>
        <v>8.9373464373464273E-2</v>
      </c>
      <c r="AH112" s="1">
        <f>(Table2[[#This Row],[Current Month High]]/Table2[[#This Row],[Close Price]])-1</f>
        <v>1.0243398176863039E-2</v>
      </c>
      <c r="AI112">
        <v>1.9594023118127899</v>
      </c>
      <c r="AJ112">
        <v>145.18433179723499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7.0000000000000007E-2</v>
      </c>
      <c r="AM112" t="s">
        <v>3189</v>
      </c>
      <c r="AN112">
        <v>3.23</v>
      </c>
      <c r="AO112" t="s">
        <v>3189</v>
      </c>
      <c r="AP112">
        <v>4.8019389925081001E-2</v>
      </c>
      <c r="AQ112">
        <f>(Table2[[#This Row],[Sharpe Ratio]]-AVERAGE(Table2[Sharpe Ratio]))/_xlfn.STDEV.P(Table2[Sharpe Ratio])</f>
        <v>-0.16196966415112343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5.1932335659104378</v>
      </c>
      <c r="AS112">
        <f>_xlfn.RANK.AVG(Table2[[#This Row],[1Y Return vs Nifty Z-Score]],Table2[1Y Return vs Nifty Z-Score])</f>
        <v>79</v>
      </c>
      <c r="AT112">
        <f>_xlfn.RANK.AVG(Table2[[#This Row],[6M Return vs Nifty Z-Score]],Table2[6M Return vs Nifty Z-Score])</f>
        <v>43</v>
      </c>
      <c r="AU112">
        <f>_xlfn.RANK.AVG(Table2[[#This Row],[Sharpe Ratio Z-Score]],Table2[Sharpe Ratio Z-Score])</f>
        <v>384</v>
      </c>
      <c r="AV112">
        <f>(Table2[[#This Row],[Rank 1Y]]+Table2[[#This Row],[Rank 6M]]+Table2[[#This Row],[Rank Sharpe]])/3</f>
        <v>168.66666666666666</v>
      </c>
    </row>
    <row r="113" spans="1:48" x14ac:dyDescent="0.3">
      <c r="A113" t="s">
        <v>969</v>
      </c>
      <c r="B113" t="s">
        <v>970</v>
      </c>
      <c r="C113" t="s">
        <v>3148</v>
      </c>
      <c r="D113" t="s">
        <v>109</v>
      </c>
      <c r="E113">
        <v>15290.066643037</v>
      </c>
      <c r="F113">
        <v>22.31</v>
      </c>
      <c r="G113">
        <v>99.343697558533904</v>
      </c>
      <c r="H113">
        <f>(Table2[[#This Row],[1Y Return vs Nifty]]-AVERAGE(Table2[1Y Return vs Nifty]))/_xlfn.STDEV.P(Table2[1Y Return vs Nifty])</f>
        <v>1.2240726214680784</v>
      </c>
      <c r="I113">
        <v>30.038169711648301</v>
      </c>
      <c r="J113">
        <f>(Table2[[#This Row],[1M Return vs Nifty]]-AVERAGE(Table2[1M Return vs Nifty]))/_xlfn.STDEV.P(Table2[1M Return vs Nifty])</f>
        <v>3.383337891637586</v>
      </c>
      <c r="K113">
        <v>13.886466962298901</v>
      </c>
      <c r="L113">
        <f>(Table2[[#This Row],[6M Return vs Nifty]]-AVERAGE(Table2[6M Return vs Nifty]))/_xlfn.STDEV.P(Table2[6M Return vs Nifty])</f>
        <v>8.9807523225143002E-2</v>
      </c>
      <c r="M113">
        <v>10.4663426920124</v>
      </c>
      <c r="N113">
        <f>(Table2[[#This Row],[1W Return vs Nifty]]-AVERAGE(Table2[1W Return vs Nifty]))/_xlfn.STDEV.P(Table2[1W Return vs Nifty])</f>
        <v>2.5093263192101203</v>
      </c>
      <c r="O113">
        <v>19.41</v>
      </c>
      <c r="P113">
        <v>18.6939575679706</v>
      </c>
      <c r="Q113">
        <v>17.218839678561199</v>
      </c>
      <c r="R113">
        <v>72.824483295500499</v>
      </c>
      <c r="S113" s="1">
        <f>(Table2[[#This Row],[Close Price]]-Table2[[#This Row],[20D EMA]])/Table2[[#This Row],[20D EMA]]</f>
        <v>0.14940752189592985</v>
      </c>
      <c r="T113" s="1">
        <f>(Table2[[#This Row],[Close Price]]-Table2[[#This Row],[50D EMA]])/Table2[[#This Row],[50D EMA]]</f>
        <v>0.19343375627560888</v>
      </c>
      <c r="U113" s="1">
        <f>(Table2[[#This Row],[Close Price]]-Table2[[#This Row],[200D EMA]])/Table2[[#This Row],[200D EMA]]</f>
        <v>0.29567383264376934</v>
      </c>
      <c r="V113">
        <v>3.02694702642028</v>
      </c>
      <c r="W113">
        <v>22.16</v>
      </c>
      <c r="X113">
        <v>23.24</v>
      </c>
      <c r="Y113">
        <v>17.16</v>
      </c>
      <c r="Z113">
        <v>23.77</v>
      </c>
      <c r="AA113">
        <v>17.16</v>
      </c>
      <c r="AB113">
        <v>23.77</v>
      </c>
      <c r="AC113" s="1">
        <f>(Table2[[#This Row],[Close Price]]/Table2[[#This Row],[Day Low]])-1</f>
        <v>6.7689530685919319E-3</v>
      </c>
      <c r="AD113" s="1">
        <f>(Table2[[#This Row],[Day High]]/Table2[[#This Row],[Close Price]])-1</f>
        <v>4.1685342895562583E-2</v>
      </c>
      <c r="AE113" s="1">
        <f>(Table2[[#This Row],[Close Price]]/Table2[[#This Row],[Current Week Low]])-1</f>
        <v>0.30011655011655014</v>
      </c>
      <c r="AF113" s="1">
        <f>(Table2[[#This Row],[Current Week High]]/Table2[[#This Row],[Close Price]])-1</f>
        <v>6.5441506051098219E-2</v>
      </c>
      <c r="AG113" s="1">
        <f>(Table2[[#This Row],[Close Price]]/Table2[[#This Row],[Current Month Low]])-1</f>
        <v>0.30011655011655014</v>
      </c>
      <c r="AH113" s="1">
        <f>(Table2[[#This Row],[Current Month High]]/Table2[[#This Row],[Close Price]])-1</f>
        <v>6.5441506051098219E-2</v>
      </c>
      <c r="AI113">
        <v>7.5750784401613602</v>
      </c>
      <c r="AJ113">
        <v>167.18562874251401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0.21</v>
      </c>
      <c r="AM113" t="s">
        <v>3189</v>
      </c>
      <c r="AN113">
        <v>24.99</v>
      </c>
      <c r="AO113" t="s">
        <v>3189</v>
      </c>
      <c r="AP113">
        <v>0.12980032623437099</v>
      </c>
      <c r="AQ113">
        <f>(Table2[[#This Row],[Sharpe Ratio]]-AVERAGE(Table2[Sharpe Ratio]))/_xlfn.STDEV.P(Table2[Sharpe Ratio])</f>
        <v>0.78646597036872423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7.9930103259096512</v>
      </c>
      <c r="AS113">
        <f>_xlfn.RANK.AVG(Table2[[#This Row],[1Y Return vs Nifty Z-Score]],Table2[1Y Return vs Nifty Z-Score])</f>
        <v>75</v>
      </c>
      <c r="AT113">
        <f>_xlfn.RANK.AVG(Table2[[#This Row],[6M Return vs Nifty Z-Score]],Table2[6M Return vs Nifty Z-Score])</f>
        <v>279</v>
      </c>
      <c r="AU113">
        <f>_xlfn.RANK.AVG(Table2[[#This Row],[Sharpe Ratio Z-Score]],Table2[Sharpe Ratio Z-Score])</f>
        <v>152</v>
      </c>
      <c r="AV113">
        <f>(Table2[[#This Row],[Rank 1Y]]+Table2[[#This Row],[Rank 6M]]+Table2[[#This Row],[Rank Sharpe]])/3</f>
        <v>168.66666666666666</v>
      </c>
    </row>
    <row r="114" spans="1:48" x14ac:dyDescent="0.3">
      <c r="A114" t="s">
        <v>1437</v>
      </c>
      <c r="B114" t="s">
        <v>1438</v>
      </c>
      <c r="C114" t="s">
        <v>3152</v>
      </c>
      <c r="D114" t="s">
        <v>83</v>
      </c>
      <c r="E114">
        <v>7571.4338132550001</v>
      </c>
      <c r="F114">
        <v>3092.85</v>
      </c>
      <c r="G114">
        <v>52.262685116981999</v>
      </c>
      <c r="H114">
        <f>(Table2[[#This Row],[1Y Return vs Nifty]]-AVERAGE(Table2[1Y Return vs Nifty]))/_xlfn.STDEV.P(Table2[1Y Return vs Nifty])</f>
        <v>0.43187991746824472</v>
      </c>
      <c r="I114">
        <v>-8.77966976063529</v>
      </c>
      <c r="J114">
        <f>(Table2[[#This Row],[1M Return vs Nifty]]-AVERAGE(Table2[1M Return vs Nifty]))/_xlfn.STDEV.P(Table2[1M Return vs Nifty])</f>
        <v>-0.77054263316414562</v>
      </c>
      <c r="K114">
        <v>16.328638739963498</v>
      </c>
      <c r="L114">
        <f>(Table2[[#This Row],[6M Return vs Nifty]]-AVERAGE(Table2[6M Return vs Nifty]))/_xlfn.STDEV.P(Table2[6M Return vs Nifty])</f>
        <v>0.16687188989574353</v>
      </c>
      <c r="M114">
        <v>-6.0508921197100598</v>
      </c>
      <c r="N114">
        <f>(Table2[[#This Row],[1W Return vs Nifty]]-AVERAGE(Table2[1W Return vs Nifty]))/_xlfn.STDEV.P(Table2[1W Return vs Nifty])</f>
        <v>-1.3515584859306617</v>
      </c>
      <c r="O114">
        <v>3243.61</v>
      </c>
      <c r="P114">
        <v>3197.32485458667</v>
      </c>
      <c r="Q114">
        <v>2715.5877585338499</v>
      </c>
      <c r="R114">
        <v>25.335542977392301</v>
      </c>
      <c r="S114" s="1">
        <f>(Table2[[#This Row],[Close Price]]-Table2[[#This Row],[20D EMA]])/Table2[[#This Row],[20D EMA]]</f>
        <v>-4.6479077324339306E-2</v>
      </c>
      <c r="T114" s="1">
        <f>(Table2[[#This Row],[Close Price]]-Table2[[#This Row],[50D EMA]])/Table2[[#This Row],[50D EMA]]</f>
        <v>-3.2675708393157914E-2</v>
      </c>
      <c r="U114" s="1">
        <f>(Table2[[#This Row],[Close Price]]-Table2[[#This Row],[200D EMA]])/Table2[[#This Row],[200D EMA]]</f>
        <v>0.13892470986459099</v>
      </c>
      <c r="V114">
        <v>0.71462350751077097</v>
      </c>
      <c r="W114">
        <v>3072</v>
      </c>
      <c r="X114">
        <v>3135</v>
      </c>
      <c r="Y114">
        <v>3051.3</v>
      </c>
      <c r="Z114">
        <v>3283.7</v>
      </c>
      <c r="AA114">
        <v>3051.3</v>
      </c>
      <c r="AB114">
        <v>3508.45</v>
      </c>
      <c r="AC114" s="1">
        <f>(Table2[[#This Row],[Close Price]]/Table2[[#This Row],[Day Low]])-1</f>
        <v>6.7871093750000444E-3</v>
      </c>
      <c r="AD114" s="1">
        <f>(Table2[[#This Row],[Day High]]/Table2[[#This Row],[Close Price]])-1</f>
        <v>1.3628206993549608E-2</v>
      </c>
      <c r="AE114" s="1">
        <f>(Table2[[#This Row],[Close Price]]/Table2[[#This Row],[Current Week Low]])-1</f>
        <v>1.3617146789892676E-2</v>
      </c>
      <c r="AF114" s="1">
        <f>(Table2[[#This Row],[Current Week High]]/Table2[[#This Row],[Close Price]])-1</f>
        <v>6.1706839969607241E-2</v>
      </c>
      <c r="AG114" s="1">
        <f>(Table2[[#This Row],[Close Price]]/Table2[[#This Row],[Current Month Low]])-1</f>
        <v>1.3617146789892676E-2</v>
      </c>
      <c r="AH114" s="1">
        <f>(Table2[[#This Row],[Current Month High]]/Table2[[#This Row],[Close Price]])-1</f>
        <v>0.13437444428278122</v>
      </c>
      <c r="AI114">
        <v>13.9709329582747</v>
      </c>
      <c r="AJ114">
        <v>99.4036297991683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-0.12</v>
      </c>
      <c r="AM114" t="s">
        <v>3188</v>
      </c>
      <c r="AN114">
        <v>-8.27</v>
      </c>
      <c r="AO114" t="s">
        <v>3188</v>
      </c>
      <c r="AP114">
        <v>0.177450426616996</v>
      </c>
      <c r="AQ114">
        <f>(Table2[[#This Row],[Sharpe Ratio]]-AVERAGE(Table2[Sharpe Ratio]))/_xlfn.STDEV.P(Table2[Sharpe Ratio])</f>
        <v>1.3390770705939932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-0.18427224113682605</v>
      </c>
      <c r="AS114">
        <f>_xlfn.RANK.AVG(Table2[[#This Row],[1Y Return vs Nifty Z-Score]],Table2[1Y Return vs Nifty Z-Score])</f>
        <v>177</v>
      </c>
      <c r="AT114">
        <f>_xlfn.RANK.AVG(Table2[[#This Row],[6M Return vs Nifty Z-Score]],Table2[6M Return vs Nifty Z-Score])</f>
        <v>260</v>
      </c>
      <c r="AU114">
        <f>_xlfn.RANK.AVG(Table2[[#This Row],[Sharpe Ratio Z-Score]],Table2[Sharpe Ratio Z-Score])</f>
        <v>69</v>
      </c>
      <c r="AV114">
        <f>(Table2[[#This Row],[Rank 1Y]]+Table2[[#This Row],[Rank 6M]]+Table2[[#This Row],[Rank Sharpe]])/3</f>
        <v>168.66666666666666</v>
      </c>
    </row>
    <row r="115" spans="1:48" x14ac:dyDescent="0.3">
      <c r="A115" t="s">
        <v>230</v>
      </c>
      <c r="B115" t="s">
        <v>231</v>
      </c>
      <c r="C115" t="s">
        <v>3149</v>
      </c>
      <c r="D115" t="s">
        <v>182</v>
      </c>
      <c r="E115">
        <v>113511.58239520001</v>
      </c>
      <c r="F115">
        <v>38486.800000000003</v>
      </c>
      <c r="G115">
        <v>69.373473285762799</v>
      </c>
      <c r="H115">
        <f>(Table2[[#This Row],[1Y Return vs Nifty]]-AVERAGE(Table2[1Y Return vs Nifty]))/_xlfn.STDEV.P(Table2[1Y Return vs Nifty])</f>
        <v>0.71978879716412103</v>
      </c>
      <c r="I115">
        <v>13.918429666783799</v>
      </c>
      <c r="J115">
        <f>(Table2[[#This Row],[1M Return vs Nifty]]-AVERAGE(Table2[1M Return vs Nifty]))/_xlfn.STDEV.P(Table2[1M Return vs Nifty])</f>
        <v>1.6583713518321153</v>
      </c>
      <c r="K115">
        <v>19.221953969494301</v>
      </c>
      <c r="L115">
        <f>(Table2[[#This Row],[6M Return vs Nifty]]-AVERAGE(Table2[6M Return vs Nifty]))/_xlfn.STDEV.P(Table2[6M Return vs Nifty])</f>
        <v>0.25817239045079371</v>
      </c>
      <c r="M115">
        <v>3.2262150656038302</v>
      </c>
      <c r="N115">
        <f>(Table2[[#This Row],[1W Return vs Nifty]]-AVERAGE(Table2[1W Return vs Nifty]))/_xlfn.STDEV.P(Table2[1W Return vs Nifty])</f>
        <v>0.81695474135726509</v>
      </c>
      <c r="O115">
        <v>36688.449999999997</v>
      </c>
      <c r="P115">
        <v>35070.543170765399</v>
      </c>
      <c r="Q115">
        <v>30680.2346043168</v>
      </c>
      <c r="R115">
        <v>70.185539659506702</v>
      </c>
      <c r="S115" s="1">
        <f>(Table2[[#This Row],[Close Price]]-Table2[[#This Row],[20D EMA]])/Table2[[#This Row],[20D EMA]]</f>
        <v>4.9016788662372107E-2</v>
      </c>
      <c r="T115" s="1">
        <f>(Table2[[#This Row],[Close Price]]-Table2[[#This Row],[50D EMA]])/Table2[[#This Row],[50D EMA]]</f>
        <v>9.7411004232246273E-2</v>
      </c>
      <c r="U115" s="1">
        <f>(Table2[[#This Row],[Close Price]]-Table2[[#This Row],[200D EMA]])/Table2[[#This Row],[200D EMA]]</f>
        <v>0.25444933835625871</v>
      </c>
      <c r="V115">
        <v>1.0922274668426</v>
      </c>
      <c r="W115">
        <v>38002.300000000003</v>
      </c>
      <c r="X115">
        <v>38639.699999999997</v>
      </c>
      <c r="Y115">
        <v>36220.300000000003</v>
      </c>
      <c r="Z115">
        <v>39088.800000000003</v>
      </c>
      <c r="AA115">
        <v>36220.300000000003</v>
      </c>
      <c r="AB115">
        <v>39088.800000000003</v>
      </c>
      <c r="AC115" s="1">
        <f>(Table2[[#This Row],[Close Price]]/Table2[[#This Row],[Day Low]])-1</f>
        <v>1.2749228336179641E-2</v>
      </c>
      <c r="AD115" s="1">
        <f>(Table2[[#This Row],[Day High]]/Table2[[#This Row],[Close Price]])-1</f>
        <v>3.9727906710871341E-3</v>
      </c>
      <c r="AE115" s="1">
        <f>(Table2[[#This Row],[Close Price]]/Table2[[#This Row],[Current Week Low]])-1</f>
        <v>6.2575406609000961E-2</v>
      </c>
      <c r="AF115" s="1">
        <f>(Table2[[#This Row],[Current Week High]]/Table2[[#This Row],[Close Price]])-1</f>
        <v>1.5641726514025622E-2</v>
      </c>
      <c r="AG115" s="1">
        <f>(Table2[[#This Row],[Close Price]]/Table2[[#This Row],[Current Month Low]])-1</f>
        <v>6.2575406609000961E-2</v>
      </c>
      <c r="AH115" s="1">
        <f>(Table2[[#This Row],[Current Month High]]/Table2[[#This Row],[Close Price]])-1</f>
        <v>1.5641726514025622E-2</v>
      </c>
      <c r="AI115">
        <v>1.56417265140256</v>
      </c>
      <c r="AJ115">
        <v>99.413471502590596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0.08</v>
      </c>
      <c r="AM115" t="s">
        <v>3189</v>
      </c>
      <c r="AN115">
        <v>4.8600000000000003</v>
      </c>
      <c r="AO115" t="s">
        <v>3189</v>
      </c>
      <c r="AP115">
        <v>0.13286884403927601</v>
      </c>
      <c r="AQ115">
        <f>(Table2[[#This Row],[Sharpe Ratio]]-AVERAGE(Table2[Sharpe Ratio]))/_xlfn.STDEV.P(Table2[Sharpe Ratio])</f>
        <v>0.82205240117607059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4.2753396819803653</v>
      </c>
      <c r="AS115">
        <f>_xlfn.RANK.AVG(Table2[[#This Row],[1Y Return vs Nifty Z-Score]],Table2[1Y Return vs Nifty Z-Score])</f>
        <v>135</v>
      </c>
      <c r="AT115">
        <f>_xlfn.RANK.AVG(Table2[[#This Row],[6M Return vs Nifty Z-Score]],Table2[6M Return vs Nifty Z-Score])</f>
        <v>230</v>
      </c>
      <c r="AU115">
        <f>_xlfn.RANK.AVG(Table2[[#This Row],[Sharpe Ratio Z-Score]],Table2[Sharpe Ratio Z-Score])</f>
        <v>142</v>
      </c>
      <c r="AV115">
        <f>(Table2[[#This Row],[Rank 1Y]]+Table2[[#This Row],[Rank 6M]]+Table2[[#This Row],[Rank Sharpe]])/3</f>
        <v>169</v>
      </c>
    </row>
    <row r="116" spans="1:48" x14ac:dyDescent="0.3">
      <c r="A116" t="s">
        <v>223</v>
      </c>
      <c r="B116" t="s">
        <v>224</v>
      </c>
      <c r="C116" t="s">
        <v>3147</v>
      </c>
      <c r="D116" t="s">
        <v>51</v>
      </c>
      <c r="E116">
        <v>118356.0625952</v>
      </c>
      <c r="F116">
        <v>3497.05</v>
      </c>
      <c r="G116">
        <v>59.4608596327366</v>
      </c>
      <c r="H116">
        <f>(Table2[[#This Row],[1Y Return vs Nifty]]-AVERAGE(Table2[1Y Return vs Nifty]))/_xlfn.STDEV.P(Table2[1Y Return vs Nifty])</f>
        <v>0.55299756209361095</v>
      </c>
      <c r="I116">
        <v>0.19225536736384899</v>
      </c>
      <c r="J116">
        <f>(Table2[[#This Row],[1M Return vs Nifty]]-AVERAGE(Table2[1M Return vs Nifty]))/_xlfn.STDEV.P(Table2[1M Return vs Nifty])</f>
        <v>0.1895392664424754</v>
      </c>
      <c r="K116">
        <v>25.950874698930299</v>
      </c>
      <c r="L116">
        <f>(Table2[[#This Row],[6M Return vs Nifty]]-AVERAGE(Table2[6M Return vs Nifty]))/_xlfn.STDEV.P(Table2[6M Return vs Nifty])</f>
        <v>0.47050799236596674</v>
      </c>
      <c r="M116">
        <v>2.5601516207623001</v>
      </c>
      <c r="N116">
        <f>(Table2[[#This Row],[1W Return vs Nifty]]-AVERAGE(Table2[1W Return vs Nifty]))/_xlfn.STDEV.P(Table2[1W Return vs Nifty])</f>
        <v>0.66126317053674855</v>
      </c>
      <c r="O116">
        <v>3445.33</v>
      </c>
      <c r="P116">
        <v>3354.0941993023598</v>
      </c>
      <c r="Q116">
        <v>2882.2131454211699</v>
      </c>
      <c r="R116">
        <v>55.198608313892699</v>
      </c>
      <c r="S116" s="1">
        <f>(Table2[[#This Row],[Close Price]]-Table2[[#This Row],[20D EMA]])/Table2[[#This Row],[20D EMA]]</f>
        <v>1.5011624430751266E-2</v>
      </c>
      <c r="T116" s="1">
        <f>(Table2[[#This Row],[Close Price]]-Table2[[#This Row],[50D EMA]])/Table2[[#This Row],[50D EMA]]</f>
        <v>4.2621283781288759E-2</v>
      </c>
      <c r="U116" s="1">
        <f>(Table2[[#This Row],[Close Price]]-Table2[[#This Row],[200D EMA]])/Table2[[#This Row],[200D EMA]]</f>
        <v>0.21332109166027202</v>
      </c>
      <c r="V116">
        <v>1.1895781541992001</v>
      </c>
      <c r="W116">
        <v>3443</v>
      </c>
      <c r="X116">
        <v>3520</v>
      </c>
      <c r="Y116">
        <v>3380.9</v>
      </c>
      <c r="Z116">
        <v>3590.7</v>
      </c>
      <c r="AA116">
        <v>3331.45</v>
      </c>
      <c r="AB116">
        <v>3590.7</v>
      </c>
      <c r="AC116" s="1">
        <f>(Table2[[#This Row],[Close Price]]/Table2[[#This Row],[Day Low]])-1</f>
        <v>1.5698518733662459E-2</v>
      </c>
      <c r="AD116" s="1">
        <f>(Table2[[#This Row],[Day High]]/Table2[[#This Row],[Close Price]])-1</f>
        <v>6.5626742540141336E-3</v>
      </c>
      <c r="AE116" s="1">
        <f>(Table2[[#This Row],[Close Price]]/Table2[[#This Row],[Current Week Low]])-1</f>
        <v>3.4354757608920705E-2</v>
      </c>
      <c r="AF116" s="1">
        <f>(Table2[[#This Row],[Current Week High]]/Table2[[#This Row],[Close Price]])-1</f>
        <v>2.6779714330650073E-2</v>
      </c>
      <c r="AG116" s="1">
        <f>(Table2[[#This Row],[Close Price]]/Table2[[#This Row],[Current Month Low]])-1</f>
        <v>4.9708085068063568E-2</v>
      </c>
      <c r="AH116" s="1">
        <f>(Table2[[#This Row],[Current Month High]]/Table2[[#This Row],[Close Price]])-1</f>
        <v>2.6779714330650073E-2</v>
      </c>
      <c r="AI116">
        <v>2.6779714330650002</v>
      </c>
      <c r="AJ116">
        <v>91.876766069517998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-0.01</v>
      </c>
      <c r="AM116" t="s">
        <v>3188</v>
      </c>
      <c r="AN116">
        <v>0.75</v>
      </c>
      <c r="AO116" t="s">
        <v>3189</v>
      </c>
      <c r="AP116">
        <v>0.114191707888407</v>
      </c>
      <c r="AQ116">
        <f>(Table2[[#This Row],[Sharpe Ratio]]-AVERAGE(Table2[Sharpe Ratio]))/_xlfn.STDEV.P(Table2[Sharpe Ratio])</f>
        <v>0.60544860234855835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2.4797565937873598</v>
      </c>
      <c r="AS116">
        <f>_xlfn.RANK.AVG(Table2[[#This Row],[1Y Return vs Nifty Z-Score]],Table2[1Y Return vs Nifty Z-Score])</f>
        <v>160</v>
      </c>
      <c r="AT116">
        <f>_xlfn.RANK.AVG(Table2[[#This Row],[6M Return vs Nifty Z-Score]],Table2[6M Return vs Nifty Z-Score])</f>
        <v>173</v>
      </c>
      <c r="AU116">
        <f>_xlfn.RANK.AVG(Table2[[#This Row],[Sharpe Ratio Z-Score]],Table2[Sharpe Ratio Z-Score])</f>
        <v>183</v>
      </c>
      <c r="AV116">
        <f>(Table2[[#This Row],[Rank 1Y]]+Table2[[#This Row],[Rank 6M]]+Table2[[#This Row],[Rank Sharpe]])/3</f>
        <v>172</v>
      </c>
    </row>
    <row r="117" spans="1:48" x14ac:dyDescent="0.3">
      <c r="A117" t="s">
        <v>191</v>
      </c>
      <c r="B117" t="s">
        <v>192</v>
      </c>
      <c r="C117" t="s">
        <v>3143</v>
      </c>
      <c r="D117" t="s">
        <v>143</v>
      </c>
      <c r="E117">
        <v>141641.11895999999</v>
      </c>
      <c r="F117">
        <v>537.9</v>
      </c>
      <c r="G117">
        <v>58.455182781130297</v>
      </c>
      <c r="H117">
        <f>(Table2[[#This Row],[1Y Return vs Nifty]]-AVERAGE(Table2[1Y Return vs Nifty]))/_xlfn.STDEV.P(Table2[1Y Return vs Nifty])</f>
        <v>0.536075881290483</v>
      </c>
      <c r="I117">
        <v>-5.7369448903712099</v>
      </c>
      <c r="J117">
        <f>(Table2[[#This Row],[1M Return vs Nifty]]-AVERAGE(Table2[1M Return vs Nifty]))/_xlfn.STDEV.P(Table2[1M Return vs Nifty])</f>
        <v>-0.44494193635194101</v>
      </c>
      <c r="K117">
        <v>12.744095411698799</v>
      </c>
      <c r="L117">
        <f>(Table2[[#This Row],[6M Return vs Nifty]]-AVERAGE(Table2[6M Return vs Nifty]))/_xlfn.STDEV.P(Table2[6M Return vs Nifty])</f>
        <v>5.3759223570441418E-2</v>
      </c>
      <c r="M117">
        <v>1.6080273737241799</v>
      </c>
      <c r="N117">
        <f>(Table2[[#This Row],[1W Return vs Nifty]]-AVERAGE(Table2[1W Return vs Nifty]))/_xlfn.STDEV.P(Table2[1W Return vs Nifty])</f>
        <v>0.43870521335455365</v>
      </c>
      <c r="O117">
        <v>546.16999999999996</v>
      </c>
      <c r="P117">
        <v>562.28130781358902</v>
      </c>
      <c r="Q117">
        <v>502.55062416511902</v>
      </c>
      <c r="R117">
        <v>48.437771647773999</v>
      </c>
      <c r="S117" s="1">
        <f>(Table2[[#This Row],[Close Price]]-Table2[[#This Row],[20D EMA]])/Table2[[#This Row],[20D EMA]]</f>
        <v>-1.5141805664902837E-2</v>
      </c>
      <c r="T117" s="1">
        <f>(Table2[[#This Row],[Close Price]]-Table2[[#This Row],[50D EMA]])/Table2[[#This Row],[50D EMA]]</f>
        <v>-4.3361405536305124E-2</v>
      </c>
      <c r="U117" s="1">
        <f>(Table2[[#This Row],[Close Price]]-Table2[[#This Row],[200D EMA]])/Table2[[#This Row],[200D EMA]]</f>
        <v>7.0339930218187324E-2</v>
      </c>
      <c r="V117">
        <v>1.00653655548318</v>
      </c>
      <c r="W117">
        <v>534.54999999999995</v>
      </c>
      <c r="X117">
        <v>545.29999999999995</v>
      </c>
      <c r="Y117">
        <v>484.1</v>
      </c>
      <c r="Z117">
        <v>550.35</v>
      </c>
      <c r="AA117">
        <v>484.1</v>
      </c>
      <c r="AB117">
        <v>569.45000000000005</v>
      </c>
      <c r="AC117" s="1">
        <f>(Table2[[#This Row],[Close Price]]/Table2[[#This Row],[Day Low]])-1</f>
        <v>6.2669535123001108E-3</v>
      </c>
      <c r="AD117" s="1">
        <f>(Table2[[#This Row],[Day High]]/Table2[[#This Row],[Close Price]])-1</f>
        <v>1.3757203941253016E-2</v>
      </c>
      <c r="AE117" s="1">
        <f>(Table2[[#This Row],[Close Price]]/Table2[[#This Row],[Current Week Low]])-1</f>
        <v>0.11113406321008057</v>
      </c>
      <c r="AF117" s="1">
        <f>(Table2[[#This Row],[Current Week High]]/Table2[[#This Row],[Close Price]])-1</f>
        <v>2.3145566090351455E-2</v>
      </c>
      <c r="AG117" s="1">
        <f>(Table2[[#This Row],[Close Price]]/Table2[[#This Row],[Current Month Low]])-1</f>
        <v>0.11113406321008057</v>
      </c>
      <c r="AH117" s="1">
        <f>(Table2[[#This Row],[Current Month High]]/Table2[[#This Row],[Close Price]])-1</f>
        <v>5.8654024911693803E-2</v>
      </c>
      <c r="AI117">
        <v>21.5839375348577</v>
      </c>
      <c r="AJ117">
        <v>107.323183657737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-0.13</v>
      </c>
      <c r="AM117" t="s">
        <v>3188</v>
      </c>
      <c r="AN117">
        <v>-1.91</v>
      </c>
      <c r="AO117" t="s">
        <v>3188</v>
      </c>
      <c r="AP117">
        <v>0.18054320692877199</v>
      </c>
      <c r="AQ117">
        <f>(Table2[[#This Row],[Sharpe Ratio]]-AVERAGE(Table2[Sharpe Ratio]))/_xlfn.STDEV.P(Table2[Sharpe Ratio])</f>
        <v>1.3749448802548681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163</v>
      </c>
      <c r="AT117">
        <f>_xlfn.RANK.AVG(Table2[[#This Row],[6M Return vs Nifty Z-Score]],Table2[6M Return vs Nifty Z-Score])</f>
        <v>291</v>
      </c>
      <c r="AU117">
        <f>_xlfn.RANK.AVG(Table2[[#This Row],[Sharpe Ratio Z-Score]],Table2[Sharpe Ratio Z-Score])</f>
        <v>65</v>
      </c>
      <c r="AV117">
        <f>(Table2[[#This Row],[Rank 1Y]]+Table2[[#This Row],[Rank 6M]]+Table2[[#This Row],[Rank Sharpe]])/3</f>
        <v>173</v>
      </c>
    </row>
    <row r="118" spans="1:48" x14ac:dyDescent="0.3">
      <c r="A118" t="s">
        <v>1252</v>
      </c>
      <c r="B118" t="s">
        <v>1253</v>
      </c>
      <c r="C118" t="s">
        <v>3153</v>
      </c>
      <c r="D118" t="s">
        <v>280</v>
      </c>
      <c r="E118">
        <v>9584.5614929599997</v>
      </c>
      <c r="F118">
        <v>587.35</v>
      </c>
      <c r="G118">
        <v>33.900317391494603</v>
      </c>
      <c r="H118">
        <f>(Table2[[#This Row],[1Y Return vs Nifty]]-AVERAGE(Table2[1Y Return vs Nifty]))/_xlfn.STDEV.P(Table2[1Y Return vs Nifty])</f>
        <v>0.12291175841789004</v>
      </c>
      <c r="I118">
        <v>8.5273521826002607</v>
      </c>
      <c r="J118">
        <f>(Table2[[#This Row],[1M Return vs Nifty]]-AVERAGE(Table2[1M Return vs Nifty]))/_xlfn.STDEV.P(Table2[1M Return vs Nifty])</f>
        <v>1.0814744386168236</v>
      </c>
      <c r="K118">
        <v>36.355988125775198</v>
      </c>
      <c r="L118">
        <f>(Table2[[#This Row],[6M Return vs Nifty]]-AVERAGE(Table2[6M Return vs Nifty]))/_xlfn.STDEV.P(Table2[6M Return vs Nifty])</f>
        <v>0.79884831785378763</v>
      </c>
      <c r="M118">
        <v>2.6741413171523201</v>
      </c>
      <c r="N118">
        <f>(Table2[[#This Row],[1W Return vs Nifty]]-AVERAGE(Table2[1W Return vs Nifty]))/_xlfn.STDEV.P(Table2[1W Return vs Nifty])</f>
        <v>0.68790813210274226</v>
      </c>
      <c r="O118">
        <v>581.55999999999995</v>
      </c>
      <c r="P118">
        <v>561.54726651898602</v>
      </c>
      <c r="Q118">
        <v>479.80276905783597</v>
      </c>
      <c r="R118">
        <v>50.906557216565197</v>
      </c>
      <c r="S118" s="1">
        <f>(Table2[[#This Row],[Close Price]]-Table2[[#This Row],[20D EMA]])/Table2[[#This Row],[20D EMA]]</f>
        <v>9.9559804663320681E-3</v>
      </c>
      <c r="T118" s="1">
        <f>(Table2[[#This Row],[Close Price]]-Table2[[#This Row],[50D EMA]])/Table2[[#This Row],[50D EMA]]</f>
        <v>4.5949352831800502E-2</v>
      </c>
      <c r="U118" s="1">
        <f>(Table2[[#This Row],[Close Price]]-Table2[[#This Row],[200D EMA]])/Table2[[#This Row],[200D EMA]]</f>
        <v>0.22414883339116407</v>
      </c>
      <c r="V118">
        <v>0.81653746311436204</v>
      </c>
      <c r="W118">
        <v>584</v>
      </c>
      <c r="X118">
        <v>610</v>
      </c>
      <c r="Y118">
        <v>568.20000000000005</v>
      </c>
      <c r="Z118">
        <v>616.5</v>
      </c>
      <c r="AA118">
        <v>568.20000000000005</v>
      </c>
      <c r="AB118">
        <v>616.5</v>
      </c>
      <c r="AC118" s="1">
        <f>(Table2[[#This Row],[Close Price]]/Table2[[#This Row],[Day Low]])-1</f>
        <v>5.7363013698630283E-3</v>
      </c>
      <c r="AD118" s="1">
        <f>(Table2[[#This Row],[Day High]]/Table2[[#This Row],[Close Price]])-1</f>
        <v>3.856303737124378E-2</v>
      </c>
      <c r="AE118" s="1">
        <f>(Table2[[#This Row],[Close Price]]/Table2[[#This Row],[Current Week Low]])-1</f>
        <v>3.3702921506511663E-2</v>
      </c>
      <c r="AF118" s="1">
        <f>(Table2[[#This Row],[Current Week High]]/Table2[[#This Row],[Close Price]])-1</f>
        <v>4.962969268749462E-2</v>
      </c>
      <c r="AG118" s="1">
        <f>(Table2[[#This Row],[Close Price]]/Table2[[#This Row],[Current Month Low]])-1</f>
        <v>3.3702921506511663E-2</v>
      </c>
      <c r="AH118" s="1">
        <f>(Table2[[#This Row],[Current Month High]]/Table2[[#This Row],[Close Price]])-1</f>
        <v>4.962969268749462E-2</v>
      </c>
      <c r="AI118">
        <v>4.9629692687494602</v>
      </c>
      <c r="AJ118">
        <v>67.217081850533802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</v>
      </c>
      <c r="AM118" t="s">
        <v>3190</v>
      </c>
      <c r="AN118">
        <v>2.0499999999999998</v>
      </c>
      <c r="AO118" t="s">
        <v>3189</v>
      </c>
      <c r="AP118">
        <v>0.12878145963125801</v>
      </c>
      <c r="AQ118">
        <f>(Table2[[#This Row],[Sharpe Ratio]]-AVERAGE(Table2[Sharpe Ratio]))/_xlfn.STDEV.P(Table2[Sharpe Ratio])</f>
        <v>0.77464989883880242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3.465792545830046</v>
      </c>
      <c r="AS118">
        <f>_xlfn.RANK.AVG(Table2[[#This Row],[1Y Return vs Nifty Z-Score]],Table2[1Y Return vs Nifty Z-Score])</f>
        <v>257</v>
      </c>
      <c r="AT118">
        <f>_xlfn.RANK.AVG(Table2[[#This Row],[6M Return vs Nifty Z-Score]],Table2[6M Return vs Nifty Z-Score])</f>
        <v>109</v>
      </c>
      <c r="AU118">
        <f>_xlfn.RANK.AVG(Table2[[#This Row],[Sharpe Ratio Z-Score]],Table2[Sharpe Ratio Z-Score])</f>
        <v>155</v>
      </c>
      <c r="AV118">
        <f>(Table2[[#This Row],[Rank 1Y]]+Table2[[#This Row],[Rank 6M]]+Table2[[#This Row],[Rank Sharpe]])/3</f>
        <v>173.66666666666666</v>
      </c>
    </row>
    <row r="119" spans="1:48" x14ac:dyDescent="0.3">
      <c r="A119" t="s">
        <v>829</v>
      </c>
      <c r="B119" t="s">
        <v>830</v>
      </c>
      <c r="C119" t="s">
        <v>3147</v>
      </c>
      <c r="D119" t="s">
        <v>51</v>
      </c>
      <c r="E119">
        <v>19473</v>
      </c>
      <c r="F119">
        <v>7789.2</v>
      </c>
      <c r="G119">
        <v>38.4632768517885</v>
      </c>
      <c r="H119">
        <f>(Table2[[#This Row],[1Y Return vs Nifty]]-AVERAGE(Table2[1Y Return vs Nifty]))/_xlfn.STDEV.P(Table2[1Y Return vs Nifty])</f>
        <v>0.19968884976823681</v>
      </c>
      <c r="I119">
        <v>12.311839980738</v>
      </c>
      <c r="J119">
        <f>(Table2[[#This Row],[1M Return vs Nifty]]-AVERAGE(Table2[1M Return vs Nifty]))/_xlfn.STDEV.P(Table2[1M Return vs Nifty])</f>
        <v>1.4864508714824041</v>
      </c>
      <c r="K119">
        <v>37.038189722056799</v>
      </c>
      <c r="L119">
        <f>(Table2[[#This Row],[6M Return vs Nifty]]-AVERAGE(Table2[6M Return vs Nifty]))/_xlfn.STDEV.P(Table2[6M Return vs Nifty])</f>
        <v>0.82037564629150683</v>
      </c>
      <c r="M119">
        <v>1.4976381275944199</v>
      </c>
      <c r="N119">
        <f>(Table2[[#This Row],[1W Return vs Nifty]]-AVERAGE(Table2[1W Return vs Nifty]))/_xlfn.STDEV.P(Table2[1W Return vs Nifty])</f>
        <v>0.41290185293184795</v>
      </c>
      <c r="O119">
        <v>7451.92</v>
      </c>
      <c r="P119">
        <v>7100.3759061066703</v>
      </c>
      <c r="Q119">
        <v>6171.6867882263896</v>
      </c>
      <c r="R119">
        <v>58.732322049234902</v>
      </c>
      <c r="S119" s="1">
        <f>(Table2[[#This Row],[Close Price]]-Table2[[#This Row],[20D EMA]])/Table2[[#This Row],[20D EMA]]</f>
        <v>4.5260818688338006E-2</v>
      </c>
      <c r="T119" s="1">
        <f>(Table2[[#This Row],[Close Price]]-Table2[[#This Row],[50D EMA]])/Table2[[#This Row],[50D EMA]]</f>
        <v>9.7012341741076993E-2</v>
      </c>
      <c r="U119" s="1">
        <f>(Table2[[#This Row],[Close Price]]-Table2[[#This Row],[200D EMA]])/Table2[[#This Row],[200D EMA]]</f>
        <v>0.26208608234288716</v>
      </c>
      <c r="V119">
        <v>3.0755815357318101</v>
      </c>
      <c r="W119">
        <v>7722.1</v>
      </c>
      <c r="X119">
        <v>7951</v>
      </c>
      <c r="Y119">
        <v>7440</v>
      </c>
      <c r="Z119">
        <v>8139</v>
      </c>
      <c r="AA119">
        <v>7374.9</v>
      </c>
      <c r="AB119">
        <v>8139</v>
      </c>
      <c r="AC119" s="1">
        <f>(Table2[[#This Row],[Close Price]]/Table2[[#This Row],[Day Low]])-1</f>
        <v>8.6893461623132051E-3</v>
      </c>
      <c r="AD119" s="1">
        <f>(Table2[[#This Row],[Day High]]/Table2[[#This Row],[Close Price]])-1</f>
        <v>2.0772351460997207E-2</v>
      </c>
      <c r="AE119" s="1">
        <f>(Table2[[#This Row],[Close Price]]/Table2[[#This Row],[Current Week Low]])-1</f>
        <v>4.6935483870967687E-2</v>
      </c>
      <c r="AF119" s="1">
        <f>(Table2[[#This Row],[Current Week High]]/Table2[[#This Row],[Close Price]])-1</f>
        <v>4.4908334617162149E-2</v>
      </c>
      <c r="AG119" s="1">
        <f>(Table2[[#This Row],[Close Price]]/Table2[[#This Row],[Current Month Low]])-1</f>
        <v>5.6177032908920843E-2</v>
      </c>
      <c r="AH119" s="1">
        <f>(Table2[[#This Row],[Current Month High]]/Table2[[#This Row],[Close Price]])-1</f>
        <v>4.4908334617162149E-2</v>
      </c>
      <c r="AI119">
        <v>4.4908334617162096</v>
      </c>
      <c r="AJ119">
        <v>74.060335195530698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-0.02</v>
      </c>
      <c r="AM119" t="s">
        <v>3188</v>
      </c>
      <c r="AN119">
        <v>-1.1299999999999999</v>
      </c>
      <c r="AO119" t="s">
        <v>3188</v>
      </c>
      <c r="AP119">
        <v>0.116431114119724</v>
      </c>
      <c r="AQ119">
        <f>(Table2[[#This Row],[Sharpe Ratio]]-AVERAGE(Table2[Sharpe Ratio]))/_xlfn.STDEV.P(Table2[Sharpe Ratio])</f>
        <v>0.63141960201912051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3.5508368224931162</v>
      </c>
      <c r="AS119">
        <f>_xlfn.RANK.AVG(Table2[[#This Row],[1Y Return vs Nifty Z-Score]],Table2[1Y Return vs Nifty Z-Score])</f>
        <v>241</v>
      </c>
      <c r="AT119">
        <f>_xlfn.RANK.AVG(Table2[[#This Row],[6M Return vs Nifty Z-Score]],Table2[6M Return vs Nifty Z-Score])</f>
        <v>108</v>
      </c>
      <c r="AU119">
        <f>_xlfn.RANK.AVG(Table2[[#This Row],[Sharpe Ratio Z-Score]],Table2[Sharpe Ratio Z-Score])</f>
        <v>175</v>
      </c>
      <c r="AV119">
        <f>(Table2[[#This Row],[Rank 1Y]]+Table2[[#This Row],[Rank 6M]]+Table2[[#This Row],[Rank Sharpe]])/3</f>
        <v>174.66666666666666</v>
      </c>
    </row>
    <row r="120" spans="1:48" x14ac:dyDescent="0.3">
      <c r="A120" t="s">
        <v>1271</v>
      </c>
      <c r="B120" t="s">
        <v>1272</v>
      </c>
      <c r="C120" t="s">
        <v>3156</v>
      </c>
      <c r="D120" t="s">
        <v>135</v>
      </c>
      <c r="E120">
        <v>9354.36936427</v>
      </c>
      <c r="F120">
        <v>394.45</v>
      </c>
      <c r="G120">
        <v>161.17618331894101</v>
      </c>
      <c r="H120">
        <f>(Table2[[#This Row],[1Y Return vs Nifty]]-AVERAGE(Table2[1Y Return vs Nifty]))/_xlfn.STDEV.P(Table2[1Y Return vs Nifty])</f>
        <v>2.2644759932175225</v>
      </c>
      <c r="I120">
        <v>-11.930374896611299</v>
      </c>
      <c r="J120">
        <f>(Table2[[#This Row],[1M Return vs Nifty]]-AVERAGE(Table2[1M Return vs Nifty]))/_xlfn.STDEV.P(Table2[1M Return vs Nifty])</f>
        <v>-1.1076982523754695</v>
      </c>
      <c r="K120">
        <v>12.010401360781399</v>
      </c>
      <c r="L120">
        <f>(Table2[[#This Row],[6M Return vs Nifty]]-AVERAGE(Table2[6M Return vs Nifty]))/_xlfn.STDEV.P(Table2[6M Return vs Nifty])</f>
        <v>3.0607016227350067E-2</v>
      </c>
      <c r="M120">
        <v>2.4496622949845599</v>
      </c>
      <c r="N120">
        <f>(Table2[[#This Row],[1W Return vs Nifty]]-AVERAGE(Table2[1W Return vs Nifty]))/_xlfn.STDEV.P(Table2[1W Return vs Nifty])</f>
        <v>0.63543641661043315</v>
      </c>
      <c r="O120">
        <v>407.7</v>
      </c>
      <c r="P120">
        <v>427.508731197717</v>
      </c>
      <c r="Q120">
        <v>361.82460557672999</v>
      </c>
      <c r="R120">
        <v>45.768828370863901</v>
      </c>
      <c r="S120" s="1">
        <f>(Table2[[#This Row],[Close Price]]-Table2[[#This Row],[20D EMA]])/Table2[[#This Row],[20D EMA]]</f>
        <v>-3.2499386804022569E-2</v>
      </c>
      <c r="T120" s="1">
        <f>(Table2[[#This Row],[Close Price]]-Table2[[#This Row],[50D EMA]])/Table2[[#This Row],[50D EMA]]</f>
        <v>-7.7328786022917026E-2</v>
      </c>
      <c r="U120" s="1">
        <f>(Table2[[#This Row],[Close Price]]-Table2[[#This Row],[200D EMA]])/Table2[[#This Row],[200D EMA]]</f>
        <v>9.0169087232933695E-2</v>
      </c>
      <c r="V120">
        <v>0.84327876020908599</v>
      </c>
      <c r="W120">
        <v>385.05</v>
      </c>
      <c r="X120">
        <v>398.7</v>
      </c>
      <c r="Y120">
        <v>348.55</v>
      </c>
      <c r="Z120">
        <v>405.9</v>
      </c>
      <c r="AA120">
        <v>348.55</v>
      </c>
      <c r="AB120">
        <v>405.9</v>
      </c>
      <c r="AC120" s="1">
        <f>(Table2[[#This Row],[Close Price]]/Table2[[#This Row],[Day Low]])-1</f>
        <v>2.4412413972211278E-2</v>
      </c>
      <c r="AD120" s="1">
        <f>(Table2[[#This Row],[Day High]]/Table2[[#This Row],[Close Price]])-1</f>
        <v>1.077449613385717E-2</v>
      </c>
      <c r="AE120" s="1">
        <f>(Table2[[#This Row],[Close Price]]/Table2[[#This Row],[Current Week Low]])-1</f>
        <v>0.13168842346865572</v>
      </c>
      <c r="AF120" s="1">
        <f>(Table2[[#This Row],[Current Week High]]/Table2[[#This Row],[Close Price]])-1</f>
        <v>2.9027760172391837E-2</v>
      </c>
      <c r="AG120" s="1">
        <f>(Table2[[#This Row],[Close Price]]/Table2[[#This Row],[Current Month Low]])-1</f>
        <v>0.13168842346865572</v>
      </c>
      <c r="AH120" s="1">
        <f>(Table2[[#This Row],[Current Month High]]/Table2[[#This Row],[Close Price]])-1</f>
        <v>2.9027760172391837E-2</v>
      </c>
      <c r="AI120">
        <v>44.403599949296499</v>
      </c>
      <c r="AJ120">
        <v>211.08044164037801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-0.03</v>
      </c>
      <c r="AM120" t="s">
        <v>3188</v>
      </c>
      <c r="AN120">
        <v>-8.5299999999999994</v>
      </c>
      <c r="AO120" t="s">
        <v>3188</v>
      </c>
      <c r="AP120">
        <v>0.10755466340566799</v>
      </c>
      <c r="AQ120">
        <f>(Table2[[#This Row],[Sharpe Ratio]]-AVERAGE(Table2[Sharpe Ratio]))/_xlfn.STDEV.P(Table2[Sharpe Ratio])</f>
        <v>0.52847700261636066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26</v>
      </c>
      <c r="AT120">
        <f>_xlfn.RANK.AVG(Table2[[#This Row],[6M Return vs Nifty Z-Score]],Table2[6M Return vs Nifty Z-Score])</f>
        <v>297</v>
      </c>
      <c r="AU120">
        <f>_xlfn.RANK.AVG(Table2[[#This Row],[Sharpe Ratio Z-Score]],Table2[Sharpe Ratio Z-Score])</f>
        <v>203</v>
      </c>
      <c r="AV120">
        <f>(Table2[[#This Row],[Rank 1Y]]+Table2[[#This Row],[Rank 6M]]+Table2[[#This Row],[Rank Sharpe]])/3</f>
        <v>175.33333333333334</v>
      </c>
    </row>
    <row r="121" spans="1:48" x14ac:dyDescent="0.3">
      <c r="A121" t="s">
        <v>1478</v>
      </c>
      <c r="B121" t="s">
        <v>1479</v>
      </c>
      <c r="C121" t="s">
        <v>3146</v>
      </c>
      <c r="D121" t="s">
        <v>48</v>
      </c>
      <c r="E121">
        <v>7064.1190325879998</v>
      </c>
      <c r="F121">
        <v>251.64</v>
      </c>
      <c r="G121">
        <v>64.050585165723703</v>
      </c>
      <c r="H121">
        <f>(Table2[[#This Row],[1Y Return vs Nifty]]-AVERAGE(Table2[1Y Return vs Nifty]))/_xlfn.STDEV.P(Table2[1Y Return vs Nifty])</f>
        <v>0.63022502369732925</v>
      </c>
      <c r="I121">
        <v>-5.53983430437831</v>
      </c>
      <c r="J121">
        <f>(Table2[[#This Row],[1M Return vs Nifty]]-AVERAGE(Table2[1M Return vs Nifty]))/_xlfn.STDEV.P(Table2[1M Return vs Nifty])</f>
        <v>-0.42384921621297561</v>
      </c>
      <c r="K121">
        <v>37.314280927305099</v>
      </c>
      <c r="L121">
        <f>(Table2[[#This Row],[6M Return vs Nifty]]-AVERAGE(Table2[6M Return vs Nifty]))/_xlfn.STDEV.P(Table2[6M Return vs Nifty])</f>
        <v>0.8290878892509802</v>
      </c>
      <c r="M121">
        <v>-0.82082259863708396</v>
      </c>
      <c r="N121">
        <f>(Table2[[#This Row],[1W Return vs Nifty]]-AVERAGE(Table2[1W Return vs Nifty]))/_xlfn.STDEV.P(Table2[1W Return vs Nifty])</f>
        <v>-0.12903569843540838</v>
      </c>
      <c r="O121">
        <v>241.29</v>
      </c>
      <c r="P121">
        <v>238.954266173223</v>
      </c>
      <c r="Q121">
        <v>202.68191850125999</v>
      </c>
      <c r="R121">
        <v>63.292714081735099</v>
      </c>
      <c r="S121" s="1">
        <f>(Table2[[#This Row],[Close Price]]-Table2[[#This Row],[20D EMA]])/Table2[[#This Row],[20D EMA]]</f>
        <v>4.2894442372249139E-2</v>
      </c>
      <c r="T121" s="1">
        <f>(Table2[[#This Row],[Close Price]]-Table2[[#This Row],[50D EMA]])/Table2[[#This Row],[50D EMA]]</f>
        <v>5.3088542966547518E-2</v>
      </c>
      <c r="U121" s="1">
        <f>(Table2[[#This Row],[Close Price]]-Table2[[#This Row],[200D EMA]])/Table2[[#This Row],[200D EMA]]</f>
        <v>0.2415513029517512</v>
      </c>
      <c r="V121">
        <v>1.11861169637932</v>
      </c>
      <c r="W121">
        <v>244.42</v>
      </c>
      <c r="X121">
        <v>253.89</v>
      </c>
      <c r="Y121">
        <v>228.05</v>
      </c>
      <c r="Z121">
        <v>253.89</v>
      </c>
      <c r="AA121">
        <v>228.05</v>
      </c>
      <c r="AB121">
        <v>253.89</v>
      </c>
      <c r="AC121" s="1">
        <f>(Table2[[#This Row],[Close Price]]/Table2[[#This Row],[Day Low]])-1</f>
        <v>2.9539317568120449E-2</v>
      </c>
      <c r="AD121" s="1">
        <f>(Table2[[#This Row],[Day High]]/Table2[[#This Row],[Close Price]])-1</f>
        <v>8.9413447782547006E-3</v>
      </c>
      <c r="AE121" s="1">
        <f>(Table2[[#This Row],[Close Price]]/Table2[[#This Row],[Current Week Low]])-1</f>
        <v>0.10344222758167065</v>
      </c>
      <c r="AF121" s="1">
        <f>(Table2[[#This Row],[Current Week High]]/Table2[[#This Row],[Close Price]])-1</f>
        <v>8.9413447782547006E-3</v>
      </c>
      <c r="AG121" s="1">
        <f>(Table2[[#This Row],[Close Price]]/Table2[[#This Row],[Current Month Low]])-1</f>
        <v>0.10344222758167065</v>
      </c>
      <c r="AH121" s="1">
        <f>(Table2[[#This Row],[Current Month High]]/Table2[[#This Row],[Close Price]])-1</f>
        <v>8.9413447782547006E-3</v>
      </c>
      <c r="AI121">
        <v>13.1537116515657</v>
      </c>
      <c r="AJ121">
        <v>108.39751552795001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-0.04</v>
      </c>
      <c r="AM121" t="s">
        <v>3188</v>
      </c>
      <c r="AN121">
        <v>3.65</v>
      </c>
      <c r="AO121" t="s">
        <v>3189</v>
      </c>
      <c r="AP121">
        <v>8.3790228905285993E-2</v>
      </c>
      <c r="AQ121">
        <f>(Table2[[#This Row],[Sharpe Ratio]]-AVERAGE(Table2[Sharpe Ratio]))/_xlfn.STDEV.P(Table2[Sharpe Ratio])</f>
        <v>0.25287442906383922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1.1593024273637647</v>
      </c>
      <c r="AS121">
        <f>_xlfn.RANK.AVG(Table2[[#This Row],[1Y Return vs Nifty Z-Score]],Table2[1Y Return vs Nifty Z-Score])</f>
        <v>146</v>
      </c>
      <c r="AT121">
        <f>_xlfn.RANK.AVG(Table2[[#This Row],[6M Return vs Nifty Z-Score]],Table2[6M Return vs Nifty Z-Score])</f>
        <v>106</v>
      </c>
      <c r="AU121">
        <f>_xlfn.RANK.AVG(Table2[[#This Row],[Sharpe Ratio Z-Score]],Table2[Sharpe Ratio Z-Score])</f>
        <v>275</v>
      </c>
      <c r="AV121">
        <f>(Table2[[#This Row],[Rank 1Y]]+Table2[[#This Row],[Rank 6M]]+Table2[[#This Row],[Rank Sharpe]])/3</f>
        <v>175.66666666666666</v>
      </c>
    </row>
    <row r="122" spans="1:48" x14ac:dyDescent="0.3">
      <c r="A122" t="s">
        <v>1336</v>
      </c>
      <c r="B122" t="s">
        <v>1337</v>
      </c>
      <c r="C122" t="s">
        <v>3147</v>
      </c>
      <c r="D122" t="s">
        <v>51</v>
      </c>
      <c r="E122">
        <v>8530.7898593800001</v>
      </c>
      <c r="F122">
        <v>872.35</v>
      </c>
      <c r="G122">
        <v>132.502534408288</v>
      </c>
      <c r="H122">
        <f>(Table2[[#This Row],[1Y Return vs Nifty]]-AVERAGE(Table2[1Y Return vs Nifty]))/_xlfn.STDEV.P(Table2[1Y Return vs Nifty])</f>
        <v>1.7820085549424556</v>
      </c>
      <c r="I122">
        <v>1.7820933875881499</v>
      </c>
      <c r="J122">
        <f>(Table2[[#This Row],[1M Return vs Nifty]]-AVERAGE(Table2[1M Return vs Nifty]))/_xlfn.STDEV.P(Table2[1M Return vs Nifty])</f>
        <v>0.359667158143259</v>
      </c>
      <c r="K122">
        <v>62.771765256294699</v>
      </c>
      <c r="L122">
        <f>(Table2[[#This Row],[6M Return vs Nifty]]-AVERAGE(Table2[6M Return vs Nifty]))/_xlfn.STDEV.P(Table2[6M Return vs Nifty])</f>
        <v>1.6324158634676076</v>
      </c>
      <c r="M122">
        <v>3.3150549061383998</v>
      </c>
      <c r="N122">
        <f>(Table2[[#This Row],[1W Return vs Nifty]]-AVERAGE(Table2[1W Return vs Nifty]))/_xlfn.STDEV.P(Table2[1W Return vs Nifty])</f>
        <v>0.83772095279161596</v>
      </c>
      <c r="O122">
        <v>827.17</v>
      </c>
      <c r="P122">
        <v>781.28893132174699</v>
      </c>
      <c r="Q122">
        <v>599.94613219808502</v>
      </c>
      <c r="R122">
        <v>63.382413059449</v>
      </c>
      <c r="S122" s="1">
        <f>(Table2[[#This Row],[Close Price]]-Table2[[#This Row],[20D EMA]])/Table2[[#This Row],[20D EMA]]</f>
        <v>5.4619969292890293E-2</v>
      </c>
      <c r="T122" s="1">
        <f>(Table2[[#This Row],[Close Price]]-Table2[[#This Row],[50D EMA]])/Table2[[#This Row],[50D EMA]]</f>
        <v>0.1165523598602636</v>
      </c>
      <c r="U122" s="1">
        <f>(Table2[[#This Row],[Close Price]]-Table2[[#This Row],[200D EMA]])/Table2[[#This Row],[200D EMA]]</f>
        <v>0.45404721054518782</v>
      </c>
      <c r="V122">
        <v>0.57937523035910599</v>
      </c>
      <c r="W122">
        <v>852.05</v>
      </c>
      <c r="X122">
        <v>878</v>
      </c>
      <c r="Y122">
        <v>747.1</v>
      </c>
      <c r="Z122">
        <v>878</v>
      </c>
      <c r="AA122">
        <v>747.1</v>
      </c>
      <c r="AB122">
        <v>878</v>
      </c>
      <c r="AC122" s="1">
        <f>(Table2[[#This Row],[Close Price]]/Table2[[#This Row],[Day Low]])-1</f>
        <v>2.3824892905345951E-2</v>
      </c>
      <c r="AD122" s="1">
        <f>(Table2[[#This Row],[Day High]]/Table2[[#This Row],[Close Price]])-1</f>
        <v>6.4767581819222819E-3</v>
      </c>
      <c r="AE122" s="1">
        <f>(Table2[[#This Row],[Close Price]]/Table2[[#This Row],[Current Week Low]])-1</f>
        <v>0.16764823986079502</v>
      </c>
      <c r="AF122" s="1">
        <f>(Table2[[#This Row],[Current Week High]]/Table2[[#This Row],[Close Price]])-1</f>
        <v>6.4767581819222819E-3</v>
      </c>
      <c r="AG122" s="1">
        <f>(Table2[[#This Row],[Close Price]]/Table2[[#This Row],[Current Month Low]])-1</f>
        <v>0.16764823986079502</v>
      </c>
      <c r="AH122" s="1">
        <f>(Table2[[#This Row],[Current Month High]]/Table2[[#This Row],[Close Price]])-1</f>
        <v>6.4767581819222819E-3</v>
      </c>
      <c r="AI122">
        <v>9.9902562045050605</v>
      </c>
      <c r="AJ122">
        <v>193.91846361185901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0.15</v>
      </c>
      <c r="AM122" t="s">
        <v>3189</v>
      </c>
      <c r="AN122">
        <v>4.3600000000000003</v>
      </c>
      <c r="AO122" t="s">
        <v>3189</v>
      </c>
      <c r="AP122">
        <v>2.7218900391405999E-2</v>
      </c>
      <c r="AQ122">
        <f>(Table2[[#This Row],[Sharpe Ratio]]-AVERAGE(Table2[Sharpe Ratio]))/_xlfn.STDEV.P(Table2[Sharpe Ratio])</f>
        <v>-0.40319856638067014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4.208613962964268</v>
      </c>
      <c r="AS122">
        <f>_xlfn.RANK.AVG(Table2[[#This Row],[1Y Return vs Nifty Z-Score]],Table2[1Y Return vs Nifty Z-Score])</f>
        <v>46</v>
      </c>
      <c r="AT122">
        <f>_xlfn.RANK.AVG(Table2[[#This Row],[6M Return vs Nifty Z-Score]],Table2[6M Return vs Nifty Z-Score])</f>
        <v>51</v>
      </c>
      <c r="AU122">
        <f>_xlfn.RANK.AVG(Table2[[#This Row],[Sharpe Ratio Z-Score]],Table2[Sharpe Ratio Z-Score])</f>
        <v>434</v>
      </c>
      <c r="AV122">
        <f>(Table2[[#This Row],[Rank 1Y]]+Table2[[#This Row],[Rank 6M]]+Table2[[#This Row],[Rank Sharpe]])/3</f>
        <v>177</v>
      </c>
    </row>
    <row r="123" spans="1:48" x14ac:dyDescent="0.3">
      <c r="A123" t="s">
        <v>482</v>
      </c>
      <c r="B123" t="s">
        <v>483</v>
      </c>
      <c r="C123" t="s">
        <v>3147</v>
      </c>
      <c r="D123" t="s">
        <v>275</v>
      </c>
      <c r="E123">
        <v>45320.137624440002</v>
      </c>
      <c r="F123">
        <v>600.29999999999995</v>
      </c>
      <c r="G123">
        <v>53.774528781817999</v>
      </c>
      <c r="H123">
        <f>(Table2[[#This Row],[1Y Return vs Nifty]]-AVERAGE(Table2[1Y Return vs Nifty]))/_xlfn.STDEV.P(Table2[1Y Return vs Nifty])</f>
        <v>0.4573184426562551</v>
      </c>
      <c r="I123">
        <v>9.3446789198716491</v>
      </c>
      <c r="J123">
        <f>(Table2[[#This Row],[1M Return vs Nifty]]-AVERAGE(Table2[1M Return vs Nifty]))/_xlfn.STDEV.P(Table2[1M Return vs Nifty])</f>
        <v>1.1689362258390488</v>
      </c>
      <c r="K123">
        <v>29.420832332696801</v>
      </c>
      <c r="L123">
        <f>(Table2[[#This Row],[6M Return vs Nifty]]-AVERAGE(Table2[6M Return vs Nifty]))/_xlfn.STDEV.P(Table2[6M Return vs Nifty])</f>
        <v>0.58000483033030936</v>
      </c>
      <c r="M123">
        <v>3.5399419414194502</v>
      </c>
      <c r="N123">
        <f>(Table2[[#This Row],[1W Return vs Nifty]]-AVERAGE(Table2[1W Return vs Nifty]))/_xlfn.STDEV.P(Table2[1W Return vs Nifty])</f>
        <v>0.8902880408839613</v>
      </c>
      <c r="O123">
        <v>592.74</v>
      </c>
      <c r="P123">
        <v>563.80448448150798</v>
      </c>
      <c r="Q123">
        <v>479.85434399411002</v>
      </c>
      <c r="R123">
        <v>51.860894127599799</v>
      </c>
      <c r="S123" s="1">
        <f>(Table2[[#This Row],[Close Price]]-Table2[[#This Row],[20D EMA]])/Table2[[#This Row],[20D EMA]]</f>
        <v>1.2754327361068843E-2</v>
      </c>
      <c r="T123" s="1">
        <f>(Table2[[#This Row],[Close Price]]-Table2[[#This Row],[50D EMA]])/Table2[[#This Row],[50D EMA]]</f>
        <v>6.473080034482942E-2</v>
      </c>
      <c r="U123" s="1">
        <f>(Table2[[#This Row],[Close Price]]-Table2[[#This Row],[200D EMA]])/Table2[[#This Row],[200D EMA]]</f>
        <v>0.25100461736649055</v>
      </c>
      <c r="V123">
        <v>0.94359196637300102</v>
      </c>
      <c r="W123">
        <v>598.54999999999995</v>
      </c>
      <c r="X123">
        <v>619.9</v>
      </c>
      <c r="Y123">
        <v>574</v>
      </c>
      <c r="Z123">
        <v>622.5</v>
      </c>
      <c r="AA123">
        <v>574</v>
      </c>
      <c r="AB123">
        <v>628.5</v>
      </c>
      <c r="AC123" s="1">
        <f>(Table2[[#This Row],[Close Price]]/Table2[[#This Row],[Day Low]])-1</f>
        <v>2.9237323531867698E-3</v>
      </c>
      <c r="AD123" s="1">
        <f>(Table2[[#This Row],[Day High]]/Table2[[#This Row],[Close Price]])-1</f>
        <v>3.2650341495918722E-2</v>
      </c>
      <c r="AE123" s="1">
        <f>(Table2[[#This Row],[Close Price]]/Table2[[#This Row],[Current Week Low]])-1</f>
        <v>4.5818815331010398E-2</v>
      </c>
      <c r="AF123" s="1">
        <f>(Table2[[#This Row],[Current Week High]]/Table2[[#This Row],[Close Price]])-1</f>
        <v>3.6981509245377353E-2</v>
      </c>
      <c r="AG123" s="1">
        <f>(Table2[[#This Row],[Close Price]]/Table2[[#This Row],[Current Month Low]])-1</f>
        <v>4.5818815331010398E-2</v>
      </c>
      <c r="AH123" s="1">
        <f>(Table2[[#This Row],[Current Month High]]/Table2[[#This Row],[Close Price]])-1</f>
        <v>4.6976511744128091E-2</v>
      </c>
      <c r="AI123">
        <v>4.6976511744128002</v>
      </c>
      <c r="AJ123">
        <v>91.300191204588899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0.1</v>
      </c>
      <c r="AM123" t="s">
        <v>3189</v>
      </c>
      <c r="AN123">
        <v>0.9</v>
      </c>
      <c r="AO123" t="s">
        <v>3189</v>
      </c>
      <c r="AP123">
        <v>0.10326898814782701</v>
      </c>
      <c r="AQ123">
        <f>(Table2[[#This Row],[Sharpe Ratio]]-AVERAGE(Table2[Sharpe Ratio]))/_xlfn.STDEV.P(Table2[Sharpe Ratio])</f>
        <v>0.47877486766960414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3.5753224073791783</v>
      </c>
      <c r="AS123">
        <f>_xlfn.RANK.AVG(Table2[[#This Row],[1Y Return vs Nifty Z-Score]],Table2[1Y Return vs Nifty Z-Score])</f>
        <v>173</v>
      </c>
      <c r="AT123">
        <f>_xlfn.RANK.AVG(Table2[[#This Row],[6M Return vs Nifty Z-Score]],Table2[6M Return vs Nifty Z-Score])</f>
        <v>147</v>
      </c>
      <c r="AU123">
        <f>_xlfn.RANK.AVG(Table2[[#This Row],[Sharpe Ratio Z-Score]],Table2[Sharpe Ratio Z-Score])</f>
        <v>216</v>
      </c>
      <c r="AV123">
        <f>(Table2[[#This Row],[Rank 1Y]]+Table2[[#This Row],[Rank 6M]]+Table2[[#This Row],[Rank Sharpe]])/3</f>
        <v>178.66666666666666</v>
      </c>
    </row>
    <row r="124" spans="1:48" x14ac:dyDescent="0.3">
      <c r="A124" t="s">
        <v>995</v>
      </c>
      <c r="B124" t="s">
        <v>996</v>
      </c>
      <c r="C124" t="s">
        <v>3147</v>
      </c>
      <c r="D124" t="s">
        <v>51</v>
      </c>
      <c r="E124">
        <v>14491.24978392</v>
      </c>
      <c r="F124">
        <v>1906.45</v>
      </c>
      <c r="G124">
        <v>51.905331819109001</v>
      </c>
      <c r="H124">
        <f>(Table2[[#This Row],[1Y Return vs Nifty]]-AVERAGE(Table2[1Y Return vs Nifty]))/_xlfn.STDEV.P(Table2[1Y Return vs Nifty])</f>
        <v>0.42586703327896119</v>
      </c>
      <c r="I124">
        <v>-6.1743879066093399</v>
      </c>
      <c r="J124">
        <f>(Table2[[#This Row],[1M Return vs Nifty]]-AVERAGE(Table2[1M Return vs Nifty]))/_xlfn.STDEV.P(Table2[1M Return vs Nifty])</f>
        <v>-0.49175252783680506</v>
      </c>
      <c r="K124">
        <v>37.706484818324903</v>
      </c>
      <c r="L124">
        <f>(Table2[[#This Row],[6M Return vs Nifty]]-AVERAGE(Table2[6M Return vs Nifty]))/_xlfn.STDEV.P(Table2[6M Return vs Nifty])</f>
        <v>0.84146414580410844</v>
      </c>
      <c r="M124">
        <v>-6.0716795189643298</v>
      </c>
      <c r="N124">
        <f>(Table2[[#This Row],[1W Return vs Nifty]]-AVERAGE(Table2[1W Return vs Nifty]))/_xlfn.STDEV.P(Table2[1W Return vs Nifty])</f>
        <v>-1.3564175168056267</v>
      </c>
      <c r="O124">
        <v>1928.35</v>
      </c>
      <c r="P124">
        <v>1839.7272050586</v>
      </c>
      <c r="Q124">
        <v>1527.0571981550399</v>
      </c>
      <c r="R124">
        <v>44.358154412175502</v>
      </c>
      <c r="S124" s="1">
        <f>(Table2[[#This Row],[Close Price]]-Table2[[#This Row],[20D EMA]])/Table2[[#This Row],[20D EMA]]</f>
        <v>-1.1356859491274855E-2</v>
      </c>
      <c r="T124" s="1">
        <f>(Table2[[#This Row],[Close Price]]-Table2[[#This Row],[50D EMA]])/Table2[[#This Row],[50D EMA]]</f>
        <v>3.6267765545856964E-2</v>
      </c>
      <c r="U124" s="1">
        <f>(Table2[[#This Row],[Close Price]]-Table2[[#This Row],[200D EMA]])/Table2[[#This Row],[200D EMA]]</f>
        <v>0.24844701449515769</v>
      </c>
      <c r="V124">
        <v>0.84910620330122699</v>
      </c>
      <c r="W124">
        <v>1880</v>
      </c>
      <c r="X124">
        <v>1912.45</v>
      </c>
      <c r="Y124">
        <v>1826.3</v>
      </c>
      <c r="Z124">
        <v>1987.75</v>
      </c>
      <c r="AA124">
        <v>1826.3</v>
      </c>
      <c r="AB124">
        <v>2109.9499999999998</v>
      </c>
      <c r="AC124" s="1">
        <f>(Table2[[#This Row],[Close Price]]/Table2[[#This Row],[Day Low]])-1</f>
        <v>1.4069148936170173E-2</v>
      </c>
      <c r="AD124" s="1">
        <f>(Table2[[#This Row],[Day High]]/Table2[[#This Row],[Close Price]])-1</f>
        <v>3.1472107844423558E-3</v>
      </c>
      <c r="AE124" s="1">
        <f>(Table2[[#This Row],[Close Price]]/Table2[[#This Row],[Current Week Low]])-1</f>
        <v>4.3886546569567031E-2</v>
      </c>
      <c r="AF124" s="1">
        <f>(Table2[[#This Row],[Current Week High]]/Table2[[#This Row],[Close Price]])-1</f>
        <v>4.2644706129193022E-2</v>
      </c>
      <c r="AG124" s="1">
        <f>(Table2[[#This Row],[Close Price]]/Table2[[#This Row],[Current Month Low]])-1</f>
        <v>4.3886546569567031E-2</v>
      </c>
      <c r="AH124" s="1">
        <f>(Table2[[#This Row],[Current Month High]]/Table2[[#This Row],[Close Price]])-1</f>
        <v>0.10674289910566759</v>
      </c>
      <c r="AI124">
        <v>13.236644024233501</v>
      </c>
      <c r="AJ124">
        <v>99.8375262054507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0.11</v>
      </c>
      <c r="AM124" t="s">
        <v>3189</v>
      </c>
      <c r="AN124">
        <v>-1.5</v>
      </c>
      <c r="AO124" t="s">
        <v>3188</v>
      </c>
      <c r="AP124">
        <v>8.9067866789673003E-2</v>
      </c>
      <c r="AQ124">
        <f>(Table2[[#This Row],[Sharpe Ratio]]-AVERAGE(Table2[Sharpe Ratio]))/_xlfn.STDEV.P(Table2[Sharpe Ratio])</f>
        <v>0.31408062284858779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-0.26675824271077442</v>
      </c>
      <c r="AS124">
        <f>_xlfn.RANK.AVG(Table2[[#This Row],[1Y Return vs Nifty Z-Score]],Table2[1Y Return vs Nifty Z-Score])</f>
        <v>179</v>
      </c>
      <c r="AT124">
        <f>_xlfn.RANK.AVG(Table2[[#This Row],[6M Return vs Nifty Z-Score]],Table2[6M Return vs Nifty Z-Score])</f>
        <v>102</v>
      </c>
      <c r="AU124">
        <f>_xlfn.RANK.AVG(Table2[[#This Row],[Sharpe Ratio Z-Score]],Table2[Sharpe Ratio Z-Score])</f>
        <v>256</v>
      </c>
      <c r="AV124">
        <f>(Table2[[#This Row],[Rank 1Y]]+Table2[[#This Row],[Rank 6M]]+Table2[[#This Row],[Rank Sharpe]])/3</f>
        <v>179</v>
      </c>
    </row>
    <row r="125" spans="1:48" x14ac:dyDescent="0.3">
      <c r="A125" t="s">
        <v>1779</v>
      </c>
      <c r="B125" t="s">
        <v>1780</v>
      </c>
      <c r="C125" t="s">
        <v>3157</v>
      </c>
      <c r="D125" t="s">
        <v>258</v>
      </c>
      <c r="E125">
        <v>4552.8885749999999</v>
      </c>
      <c r="F125">
        <v>1470.5</v>
      </c>
      <c r="G125">
        <v>83.507865417935804</v>
      </c>
      <c r="H125">
        <f>(Table2[[#This Row],[1Y Return vs Nifty]]-AVERAGE(Table2[1Y Return vs Nifty]))/_xlfn.STDEV.P(Table2[1Y Return vs Nifty])</f>
        <v>0.95761635740362683</v>
      </c>
      <c r="I125">
        <v>17.385370406328601</v>
      </c>
      <c r="J125">
        <f>(Table2[[#This Row],[1M Return vs Nifty]]-AVERAGE(Table2[1M Return vs Nifty]))/_xlfn.STDEV.P(Table2[1M Return vs Nifty])</f>
        <v>2.0293672087478392</v>
      </c>
      <c r="K125">
        <v>66.108877790778493</v>
      </c>
      <c r="L125">
        <f>(Table2[[#This Row],[6M Return vs Nifty]]-AVERAGE(Table2[6M Return vs Nifty]))/_xlfn.STDEV.P(Table2[6M Return vs Nifty])</f>
        <v>1.7377206853194289</v>
      </c>
      <c r="M125">
        <v>8.7438309841094402</v>
      </c>
      <c r="N125">
        <f>(Table2[[#This Row],[1W Return vs Nifty]]-AVERAGE(Table2[1W Return vs Nifty]))/_xlfn.STDEV.P(Table2[1W Return vs Nifty])</f>
        <v>2.106691171406823</v>
      </c>
      <c r="O125">
        <v>1344.07</v>
      </c>
      <c r="P125">
        <v>1261.52638062457</v>
      </c>
      <c r="Q125">
        <v>1018.4055405964</v>
      </c>
      <c r="R125">
        <v>67.733133685058206</v>
      </c>
      <c r="S125" s="1">
        <f>(Table2[[#This Row],[Close Price]]-Table2[[#This Row],[20D EMA]])/Table2[[#This Row],[20D EMA]]</f>
        <v>9.4065041255291817E-2</v>
      </c>
      <c r="T125" s="1">
        <f>(Table2[[#This Row],[Close Price]]-Table2[[#This Row],[50D EMA]])/Table2[[#This Row],[50D EMA]]</f>
        <v>0.16565140656984839</v>
      </c>
      <c r="U125" s="1">
        <f>(Table2[[#This Row],[Close Price]]-Table2[[#This Row],[200D EMA]])/Table2[[#This Row],[200D EMA]]</f>
        <v>0.44392380184699687</v>
      </c>
      <c r="V125">
        <v>1.57755049967844</v>
      </c>
      <c r="W125">
        <v>1442.75</v>
      </c>
      <c r="X125">
        <v>1491</v>
      </c>
      <c r="Y125">
        <v>1249.0999999999999</v>
      </c>
      <c r="Z125">
        <v>1526.35</v>
      </c>
      <c r="AA125">
        <v>1249.0999999999999</v>
      </c>
      <c r="AB125">
        <v>1526.35</v>
      </c>
      <c r="AC125" s="1">
        <f>(Table2[[#This Row],[Close Price]]/Table2[[#This Row],[Day Low]])-1</f>
        <v>1.9234101542193738E-2</v>
      </c>
      <c r="AD125" s="1">
        <f>(Table2[[#This Row],[Day High]]/Table2[[#This Row],[Close Price]])-1</f>
        <v>1.3940836450186955E-2</v>
      </c>
      <c r="AE125" s="1">
        <f>(Table2[[#This Row],[Close Price]]/Table2[[#This Row],[Current Week Low]])-1</f>
        <v>0.17724761828516544</v>
      </c>
      <c r="AF125" s="1">
        <f>(Table2[[#This Row],[Current Week High]]/Table2[[#This Row],[Close Price]])-1</f>
        <v>3.7980278816728941E-2</v>
      </c>
      <c r="AG125" s="1">
        <f>(Table2[[#This Row],[Close Price]]/Table2[[#This Row],[Current Month Low]])-1</f>
        <v>0.17724761828516544</v>
      </c>
      <c r="AH125" s="1">
        <f>(Table2[[#This Row],[Current Month High]]/Table2[[#This Row],[Close Price]])-1</f>
        <v>3.7980278816728941E-2</v>
      </c>
      <c r="AI125">
        <v>3.7980278816728901</v>
      </c>
      <c r="AJ125">
        <v>136.62402445892599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0.33</v>
      </c>
      <c r="AM125" t="s">
        <v>3189</v>
      </c>
      <c r="AN125">
        <v>16.239999999999998</v>
      </c>
      <c r="AO125" t="s">
        <v>3189</v>
      </c>
      <c r="AP125">
        <v>4.6628718724810003E-2</v>
      </c>
      <c r="AQ125">
        <f>(Table2[[#This Row],[Sharpe Ratio]]-AVERAGE(Table2[Sharpe Ratio]))/_xlfn.STDEV.P(Table2[Sharpe Ratio])</f>
        <v>-0.17809765414196035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6.653297768735758</v>
      </c>
      <c r="AS125">
        <f>_xlfn.RANK.AVG(Table2[[#This Row],[1Y Return vs Nifty Z-Score]],Table2[1Y Return vs Nifty Z-Score])</f>
        <v>104</v>
      </c>
      <c r="AT125">
        <f>_xlfn.RANK.AVG(Table2[[#This Row],[6M Return vs Nifty Z-Score]],Table2[6M Return vs Nifty Z-Score])</f>
        <v>47</v>
      </c>
      <c r="AU125">
        <f>_xlfn.RANK.AVG(Table2[[#This Row],[Sharpe Ratio Z-Score]],Table2[Sharpe Ratio Z-Score])</f>
        <v>388</v>
      </c>
      <c r="AV125">
        <f>(Table2[[#This Row],[Rank 1Y]]+Table2[[#This Row],[Rank 6M]]+Table2[[#This Row],[Rank Sharpe]])/3</f>
        <v>179.66666666666666</v>
      </c>
    </row>
    <row r="126" spans="1:48" x14ac:dyDescent="0.3">
      <c r="A126" t="s">
        <v>209</v>
      </c>
      <c r="B126" t="s">
        <v>210</v>
      </c>
      <c r="C126" t="s">
        <v>3143</v>
      </c>
      <c r="D126" t="s">
        <v>54</v>
      </c>
      <c r="E126">
        <v>125632.13977656</v>
      </c>
      <c r="F126">
        <v>3341.2</v>
      </c>
      <c r="G126">
        <v>49.972464954392898</v>
      </c>
      <c r="H126">
        <f>(Table2[[#This Row],[1Y Return vs Nifty]]-AVERAGE(Table2[1Y Return vs Nifty]))/_xlfn.STDEV.P(Table2[1Y Return vs Nifty])</f>
        <v>0.39334430386799063</v>
      </c>
      <c r="I126">
        <v>1.8101498407938701</v>
      </c>
      <c r="J126">
        <f>(Table2[[#This Row],[1M Return vs Nifty]]-AVERAGE(Table2[1M Return vs Nifty]))/_xlfn.STDEV.P(Table2[1M Return vs Nifty])</f>
        <v>0.36266946729159444</v>
      </c>
      <c r="K126">
        <v>24.707631217439001</v>
      </c>
      <c r="L126">
        <f>(Table2[[#This Row],[6M Return vs Nifty]]-AVERAGE(Table2[6M Return vs Nifty]))/_xlfn.STDEV.P(Table2[6M Return vs Nifty])</f>
        <v>0.43127661134898504</v>
      </c>
      <c r="M126">
        <v>-1.81553907345711</v>
      </c>
      <c r="N126">
        <f>(Table2[[#This Row],[1W Return vs Nifty]]-AVERAGE(Table2[1W Return vs Nifty]))/_xlfn.STDEV.P(Table2[1W Return vs Nifty])</f>
        <v>-0.36154954030016212</v>
      </c>
      <c r="O126">
        <v>3399.47</v>
      </c>
      <c r="P126">
        <v>3262.20406514554</v>
      </c>
      <c r="Q126">
        <v>2729.5100456499399</v>
      </c>
      <c r="R126">
        <v>39.248239414775199</v>
      </c>
      <c r="S126" s="1">
        <f>(Table2[[#This Row],[Close Price]]-Table2[[#This Row],[20D EMA]])/Table2[[#This Row],[20D EMA]]</f>
        <v>-1.7140907259072732E-2</v>
      </c>
      <c r="T126" s="1">
        <f>(Table2[[#This Row],[Close Price]]-Table2[[#This Row],[50D EMA]])/Table2[[#This Row],[50D EMA]]</f>
        <v>2.4215509905857323E-2</v>
      </c>
      <c r="U126" s="1">
        <f>(Table2[[#This Row],[Close Price]]-Table2[[#This Row],[200D EMA]])/Table2[[#This Row],[200D EMA]]</f>
        <v>0.22410247411432654</v>
      </c>
      <c r="V126">
        <v>0.854224112268542</v>
      </c>
      <c r="W126">
        <v>3308.05</v>
      </c>
      <c r="X126">
        <v>3357.9</v>
      </c>
      <c r="Y126">
        <v>3256</v>
      </c>
      <c r="Z126">
        <v>3480</v>
      </c>
      <c r="AA126">
        <v>3256</v>
      </c>
      <c r="AB126">
        <v>3627.8</v>
      </c>
      <c r="AC126" s="1">
        <f>(Table2[[#This Row],[Close Price]]/Table2[[#This Row],[Day Low]])-1</f>
        <v>1.0021009355964949E-2</v>
      </c>
      <c r="AD126" s="1">
        <f>(Table2[[#This Row],[Day High]]/Table2[[#This Row],[Close Price]])-1</f>
        <v>4.9982042379983493E-3</v>
      </c>
      <c r="AE126" s="1">
        <f>(Table2[[#This Row],[Close Price]]/Table2[[#This Row],[Current Week Low]])-1</f>
        <v>2.6167076167076031E-2</v>
      </c>
      <c r="AF126" s="1">
        <f>(Table2[[#This Row],[Current Week High]]/Table2[[#This Row],[Close Price]])-1</f>
        <v>4.154196097210594E-2</v>
      </c>
      <c r="AG126" s="1">
        <f>(Table2[[#This Row],[Close Price]]/Table2[[#This Row],[Current Month Low]])-1</f>
        <v>2.6167076167076031E-2</v>
      </c>
      <c r="AH126" s="1">
        <f>(Table2[[#This Row],[Current Month High]]/Table2[[#This Row],[Close Price]])-1</f>
        <v>8.5777564946725837E-2</v>
      </c>
      <c r="AI126">
        <v>9.3095295103555706</v>
      </c>
      <c r="AJ126">
        <v>89.749268819036203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0.2</v>
      </c>
      <c r="AM126" t="s">
        <v>3189</v>
      </c>
      <c r="AN126">
        <v>-4.9800000000000004</v>
      </c>
      <c r="AO126" t="s">
        <v>3188</v>
      </c>
      <c r="AP126">
        <v>0.11977604901314701</v>
      </c>
      <c r="AQ126">
        <f>(Table2[[#This Row],[Sharpe Ratio]]-AVERAGE(Table2[Sharpe Ratio]))/_xlfn.STDEV.P(Table2[Sharpe Ratio])</f>
        <v>0.67021171655389689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1.4959525587623048</v>
      </c>
      <c r="AS126">
        <f>_xlfn.RANK.AVG(Table2[[#This Row],[1Y Return vs Nifty Z-Score]],Table2[1Y Return vs Nifty Z-Score])</f>
        <v>189</v>
      </c>
      <c r="AT126">
        <f>_xlfn.RANK.AVG(Table2[[#This Row],[6M Return vs Nifty Z-Score]],Table2[6M Return vs Nifty Z-Score])</f>
        <v>182</v>
      </c>
      <c r="AU126">
        <f>_xlfn.RANK.AVG(Table2[[#This Row],[Sharpe Ratio Z-Score]],Table2[Sharpe Ratio Z-Score])</f>
        <v>172</v>
      </c>
      <c r="AV126">
        <f>(Table2[[#This Row],[Rank 1Y]]+Table2[[#This Row],[Rank 6M]]+Table2[[#This Row],[Rank Sharpe]])/3</f>
        <v>181</v>
      </c>
    </row>
    <row r="127" spans="1:48" x14ac:dyDescent="0.3">
      <c r="A127" t="s">
        <v>730</v>
      </c>
      <c r="B127" t="s">
        <v>731</v>
      </c>
      <c r="C127" t="s">
        <v>3147</v>
      </c>
      <c r="D127" t="s">
        <v>732</v>
      </c>
      <c r="E127">
        <v>23744.534247299998</v>
      </c>
      <c r="F127">
        <v>2344.1999999999998</v>
      </c>
      <c r="G127">
        <v>45.374867571280198</v>
      </c>
      <c r="H127">
        <f>(Table2[[#This Row],[1Y Return vs Nifty]]-AVERAGE(Table2[1Y Return vs Nifty]))/_xlfn.STDEV.P(Table2[1Y Return vs Nifty])</f>
        <v>0.3159843892452508</v>
      </c>
      <c r="I127">
        <v>-7.6369245541456197</v>
      </c>
      <c r="J127">
        <f>(Table2[[#This Row],[1M Return vs Nifty]]-AVERAGE(Table2[1M Return vs Nifty]))/_xlfn.STDEV.P(Table2[1M Return vs Nifty])</f>
        <v>-0.64825795368224748</v>
      </c>
      <c r="K127">
        <v>41.748820840280999</v>
      </c>
      <c r="L127">
        <f>(Table2[[#This Row],[6M Return vs Nifty]]-AVERAGE(Table2[6M Return vs Nifty]))/_xlfn.STDEV.P(Table2[6M Return vs Nifty])</f>
        <v>0.96902276729456804</v>
      </c>
      <c r="M127">
        <v>3.7728671505021198</v>
      </c>
      <c r="N127">
        <f>(Table2[[#This Row],[1W Return vs Nifty]]-AVERAGE(Table2[1W Return vs Nifty]))/_xlfn.STDEV.P(Table2[1W Return vs Nifty])</f>
        <v>0.94473404293772367</v>
      </c>
      <c r="O127">
        <v>2353.46</v>
      </c>
      <c r="P127">
        <v>2278.0613556283201</v>
      </c>
      <c r="Q127">
        <v>1901.8824406444301</v>
      </c>
      <c r="R127">
        <v>48.094977605386902</v>
      </c>
      <c r="S127" s="1">
        <f>(Table2[[#This Row],[Close Price]]-Table2[[#This Row],[20D EMA]])/Table2[[#This Row],[20D EMA]]</f>
        <v>-3.9346324135529041E-3</v>
      </c>
      <c r="T127" s="1">
        <f>(Table2[[#This Row],[Close Price]]-Table2[[#This Row],[50D EMA]])/Table2[[#This Row],[50D EMA]]</f>
        <v>2.9032863495214219E-2</v>
      </c>
      <c r="U127" s="1">
        <f>(Table2[[#This Row],[Close Price]]-Table2[[#This Row],[200D EMA]])/Table2[[#This Row],[200D EMA]]</f>
        <v>0.23256829649560029</v>
      </c>
      <c r="V127">
        <v>0.55729675273894297</v>
      </c>
      <c r="W127">
        <v>2305.4499999999998</v>
      </c>
      <c r="X127">
        <v>2400</v>
      </c>
      <c r="Y127">
        <v>2277.0500000000002</v>
      </c>
      <c r="Z127">
        <v>2442.5</v>
      </c>
      <c r="AA127">
        <v>2277.0500000000002</v>
      </c>
      <c r="AB127">
        <v>2442.5</v>
      </c>
      <c r="AC127" s="1">
        <f>(Table2[[#This Row],[Close Price]]/Table2[[#This Row],[Day Low]])-1</f>
        <v>1.6807998438482796E-2</v>
      </c>
      <c r="AD127" s="1">
        <f>(Table2[[#This Row],[Day High]]/Table2[[#This Row],[Close Price]])-1</f>
        <v>2.3803429741489746E-2</v>
      </c>
      <c r="AE127" s="1">
        <f>(Table2[[#This Row],[Close Price]]/Table2[[#This Row],[Current Week Low]])-1</f>
        <v>2.9489910190816815E-2</v>
      </c>
      <c r="AF127" s="1">
        <f>(Table2[[#This Row],[Current Week High]]/Table2[[#This Row],[Close Price]])-1</f>
        <v>4.1933282143161943E-2</v>
      </c>
      <c r="AG127" s="1">
        <f>(Table2[[#This Row],[Close Price]]/Table2[[#This Row],[Current Month Low]])-1</f>
        <v>2.9489910190816815E-2</v>
      </c>
      <c r="AH127" s="1">
        <f>(Table2[[#This Row],[Current Month High]]/Table2[[#This Row],[Close Price]])-1</f>
        <v>4.1933282143161943E-2</v>
      </c>
      <c r="AI127">
        <v>14.6062622643119</v>
      </c>
      <c r="AJ127">
        <v>87.520998320134296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0.02</v>
      </c>
      <c r="AM127" t="s">
        <v>3189</v>
      </c>
      <c r="AN127">
        <v>-1.35</v>
      </c>
      <c r="AO127" t="s">
        <v>3188</v>
      </c>
      <c r="AP127">
        <v>9.2635834602827996E-2</v>
      </c>
      <c r="AQ127">
        <f>(Table2[[#This Row],[Sharpe Ratio]]-AVERAGE(Table2[Sharpe Ratio]))/_xlfn.STDEV.P(Table2[Sharpe Ratio])</f>
        <v>0.35545931046862228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1.9369425562639173</v>
      </c>
      <c r="AS127">
        <f>_xlfn.RANK.AVG(Table2[[#This Row],[1Y Return vs Nifty Z-Score]],Table2[1Y Return vs Nifty Z-Score])</f>
        <v>208</v>
      </c>
      <c r="AT127">
        <f>_xlfn.RANK.AVG(Table2[[#This Row],[6M Return vs Nifty Z-Score]],Table2[6M Return vs Nifty Z-Score])</f>
        <v>90</v>
      </c>
      <c r="AU127">
        <f>_xlfn.RANK.AVG(Table2[[#This Row],[Sharpe Ratio Z-Score]],Table2[Sharpe Ratio Z-Score])</f>
        <v>247</v>
      </c>
      <c r="AV127">
        <f>(Table2[[#This Row],[Rank 1Y]]+Table2[[#This Row],[Rank 6M]]+Table2[[#This Row],[Rank Sharpe]])/3</f>
        <v>181.66666666666666</v>
      </c>
    </row>
    <row r="128" spans="1:48" x14ac:dyDescent="0.3">
      <c r="A128" t="s">
        <v>1461</v>
      </c>
      <c r="B128" t="s">
        <v>1462</v>
      </c>
      <c r="C128" t="s">
        <v>3155</v>
      </c>
      <c r="D128" t="s">
        <v>283</v>
      </c>
      <c r="E128">
        <v>7223.8935347699999</v>
      </c>
      <c r="F128">
        <v>3186.15</v>
      </c>
      <c r="G128">
        <v>25.744109479414501</v>
      </c>
      <c r="H128">
        <f>(Table2[[#This Row],[1Y Return vs Nifty]]-AVERAGE(Table2[1Y Return vs Nifty]))/_xlfn.STDEV.P(Table2[1Y Return vs Nifty])</f>
        <v>-1.432591055273489E-2</v>
      </c>
      <c r="I128">
        <v>-12.071231451301299</v>
      </c>
      <c r="J128">
        <f>(Table2[[#This Row],[1M Return vs Nifty]]-AVERAGE(Table2[1M Return vs Nifty]))/_xlfn.STDEV.P(Table2[1M Return vs Nifty])</f>
        <v>-1.1227712525030327</v>
      </c>
      <c r="K128">
        <v>37.836705399060499</v>
      </c>
      <c r="L128">
        <f>(Table2[[#This Row],[6M Return vs Nifty]]-AVERAGE(Table2[6M Return vs Nifty]))/_xlfn.STDEV.P(Table2[6M Return vs Nifty])</f>
        <v>0.84557334347547908</v>
      </c>
      <c r="M128">
        <v>-2.8113725889312602</v>
      </c>
      <c r="N128">
        <f>(Table2[[#This Row],[1W Return vs Nifty]]-AVERAGE(Table2[1W Return vs Nifty]))/_xlfn.STDEV.P(Table2[1W Return vs Nifty])</f>
        <v>-0.5943244891442252</v>
      </c>
      <c r="O128">
        <v>3203.44</v>
      </c>
      <c r="P128">
        <v>3229.0672059633598</v>
      </c>
      <c r="Q128">
        <v>2745.4239249612901</v>
      </c>
      <c r="R128">
        <v>51.853241986661402</v>
      </c>
      <c r="S128" s="1">
        <f>(Table2[[#This Row],[Close Price]]-Table2[[#This Row],[20D EMA]])/Table2[[#This Row],[20D EMA]]</f>
        <v>-5.3973228779062394E-3</v>
      </c>
      <c r="T128" s="1">
        <f>(Table2[[#This Row],[Close Price]]-Table2[[#This Row],[50D EMA]])/Table2[[#This Row],[50D EMA]]</f>
        <v>-1.3290898958095796E-2</v>
      </c>
      <c r="U128" s="1">
        <f>(Table2[[#This Row],[Close Price]]-Table2[[#This Row],[200D EMA]])/Table2[[#This Row],[200D EMA]]</f>
        <v>0.16053115550995428</v>
      </c>
      <c r="V128">
        <v>0.47255252263961101</v>
      </c>
      <c r="W128">
        <v>3000</v>
      </c>
      <c r="X128">
        <v>3247.4</v>
      </c>
      <c r="Y128">
        <v>2955.1</v>
      </c>
      <c r="Z128">
        <v>3247.4</v>
      </c>
      <c r="AA128">
        <v>2955.1</v>
      </c>
      <c r="AB128">
        <v>3418.4</v>
      </c>
      <c r="AC128" s="1">
        <f>(Table2[[#This Row],[Close Price]]/Table2[[#This Row],[Day Low]])-1</f>
        <v>6.2049999999999939E-2</v>
      </c>
      <c r="AD128" s="1">
        <f>(Table2[[#This Row],[Day High]]/Table2[[#This Row],[Close Price]])-1</f>
        <v>1.9223828131130105E-2</v>
      </c>
      <c r="AE128" s="1">
        <f>(Table2[[#This Row],[Close Price]]/Table2[[#This Row],[Current Week Low]])-1</f>
        <v>7.8186863388717942E-2</v>
      </c>
      <c r="AF128" s="1">
        <f>(Table2[[#This Row],[Current Week High]]/Table2[[#This Row],[Close Price]])-1</f>
        <v>1.9223828131130105E-2</v>
      </c>
      <c r="AG128" s="1">
        <f>(Table2[[#This Row],[Close Price]]/Table2[[#This Row],[Current Month Low]])-1</f>
        <v>7.8186863388717942E-2</v>
      </c>
      <c r="AH128" s="1">
        <f>(Table2[[#This Row],[Current Month High]]/Table2[[#This Row],[Close Price]])-1</f>
        <v>7.2893617689060441E-2</v>
      </c>
      <c r="AI128">
        <v>23.440515983239901</v>
      </c>
      <c r="AJ128">
        <v>107.90538336052199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7.0000000000000007E-2</v>
      </c>
      <c r="AM128" t="s">
        <v>3189</v>
      </c>
      <c r="AN128">
        <v>1.65</v>
      </c>
      <c r="AO128" t="s">
        <v>3189</v>
      </c>
      <c r="AP128">
        <v>0.13155404363163001</v>
      </c>
      <c r="AQ128">
        <f>(Table2[[#This Row],[Sharpe Ratio]]-AVERAGE(Table2[Sharpe Ratio]))/_xlfn.STDEV.P(Table2[Sharpe Ratio])</f>
        <v>0.80680430528515767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298</v>
      </c>
      <c r="AT128">
        <f>_xlfn.RANK.AVG(Table2[[#This Row],[6M Return vs Nifty Z-Score]],Table2[6M Return vs Nifty Z-Score])</f>
        <v>101</v>
      </c>
      <c r="AU128">
        <f>_xlfn.RANK.AVG(Table2[[#This Row],[Sharpe Ratio Z-Score]],Table2[Sharpe Ratio Z-Score])</f>
        <v>149</v>
      </c>
      <c r="AV128">
        <f>(Table2[[#This Row],[Rank 1Y]]+Table2[[#This Row],[Rank 6M]]+Table2[[#This Row],[Rank Sharpe]])/3</f>
        <v>182.66666666666666</v>
      </c>
    </row>
    <row r="129" spans="1:48" x14ac:dyDescent="0.3">
      <c r="A129" t="s">
        <v>784</v>
      </c>
      <c r="B129" t="s">
        <v>785</v>
      </c>
      <c r="C129" t="s">
        <v>3150</v>
      </c>
      <c r="D129" t="s">
        <v>119</v>
      </c>
      <c r="E129">
        <v>20802.069358289998</v>
      </c>
      <c r="F129">
        <v>1140.1500000000001</v>
      </c>
      <c r="G129">
        <v>97.483252472567003</v>
      </c>
      <c r="H129">
        <f>(Table2[[#This Row],[1Y Return vs Nifty]]-AVERAGE(Table2[1Y Return vs Nifty]))/_xlfn.STDEV.P(Table2[1Y Return vs Nifty])</f>
        <v>1.1927684725795007</v>
      </c>
      <c r="I129">
        <v>2.2031014898447401</v>
      </c>
      <c r="J129">
        <f>(Table2[[#This Row],[1M Return vs Nifty]]-AVERAGE(Table2[1M Return vs Nifty]))/_xlfn.STDEV.P(Table2[1M Return vs Nifty])</f>
        <v>0.40471905645913681</v>
      </c>
      <c r="K129">
        <v>-2.2141696396766601</v>
      </c>
      <c r="L129">
        <f>(Table2[[#This Row],[6M Return vs Nifty]]-AVERAGE(Table2[6M Return vs Nifty]))/_xlfn.STDEV.P(Table2[6M Return vs Nifty])</f>
        <v>-0.4182588519875276</v>
      </c>
      <c r="M129">
        <v>2.8584061370248701</v>
      </c>
      <c r="N129">
        <f>(Table2[[#This Row],[1W Return vs Nifty]]-AVERAGE(Table2[1W Return vs Nifty]))/_xlfn.STDEV.P(Table2[1W Return vs Nifty])</f>
        <v>0.73097982365870562</v>
      </c>
      <c r="O129">
        <v>1091.05</v>
      </c>
      <c r="P129">
        <v>1038.07690045665</v>
      </c>
      <c r="Q129">
        <v>898.55119323582505</v>
      </c>
      <c r="R129">
        <v>59.074046293294202</v>
      </c>
      <c r="S129" s="1">
        <f>(Table2[[#This Row],[Close Price]]-Table2[[#This Row],[20D EMA]])/Table2[[#This Row],[20D EMA]]</f>
        <v>4.5002520507767874E-2</v>
      </c>
      <c r="T129" s="1">
        <f>(Table2[[#This Row],[Close Price]]-Table2[[#This Row],[50D EMA]])/Table2[[#This Row],[50D EMA]]</f>
        <v>9.8329034677920396E-2</v>
      </c>
      <c r="U129" s="1">
        <f>(Table2[[#This Row],[Close Price]]-Table2[[#This Row],[200D EMA]])/Table2[[#This Row],[200D EMA]]</f>
        <v>0.26887595117885216</v>
      </c>
      <c r="V129">
        <v>1.37903523800241</v>
      </c>
      <c r="W129">
        <v>1123.0999999999999</v>
      </c>
      <c r="X129">
        <v>1169.75</v>
      </c>
      <c r="Y129">
        <v>972.25</v>
      </c>
      <c r="Z129">
        <v>1177</v>
      </c>
      <c r="AA129">
        <v>972.25</v>
      </c>
      <c r="AB129">
        <v>1177</v>
      </c>
      <c r="AC129" s="1">
        <f>(Table2[[#This Row],[Close Price]]/Table2[[#This Row],[Day Low]])-1</f>
        <v>1.5181194906954021E-2</v>
      </c>
      <c r="AD129" s="1">
        <f>(Table2[[#This Row],[Day High]]/Table2[[#This Row],[Close Price]])-1</f>
        <v>2.5961496294347075E-2</v>
      </c>
      <c r="AE129" s="1">
        <f>(Table2[[#This Row],[Close Price]]/Table2[[#This Row],[Current Week Low]])-1</f>
        <v>0.17269220879403457</v>
      </c>
      <c r="AF129" s="1">
        <f>(Table2[[#This Row],[Current Week High]]/Table2[[#This Row],[Close Price]])-1</f>
        <v>3.2320308731307312E-2</v>
      </c>
      <c r="AG129" s="1">
        <f>(Table2[[#This Row],[Close Price]]/Table2[[#This Row],[Current Month Low]])-1</f>
        <v>0.17269220879403457</v>
      </c>
      <c r="AH129" s="1">
        <f>(Table2[[#This Row],[Current Month High]]/Table2[[#This Row],[Close Price]])-1</f>
        <v>3.2320308731307312E-2</v>
      </c>
      <c r="AI129">
        <v>15.247993685041401</v>
      </c>
      <c r="AJ129">
        <v>132.683673469387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0.24</v>
      </c>
      <c r="AM129" t="s">
        <v>3189</v>
      </c>
      <c r="AN129">
        <v>-1.01</v>
      </c>
      <c r="AO129" t="s">
        <v>3188</v>
      </c>
      <c r="AP129">
        <v>0.246623028432813</v>
      </c>
      <c r="AQ129">
        <f>(Table2[[#This Row],[Sharpe Ratio]]-AVERAGE(Table2[Sharpe Ratio]))/_xlfn.STDEV.P(Table2[Sharpe Ratio])</f>
        <v>2.1412904403022659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4.0514989410120812</v>
      </c>
      <c r="AS129">
        <f>_xlfn.RANK.AVG(Table2[[#This Row],[1Y Return vs Nifty Z-Score]],Table2[1Y Return vs Nifty Z-Score])</f>
        <v>77</v>
      </c>
      <c r="AT129">
        <f>_xlfn.RANK.AVG(Table2[[#This Row],[6M Return vs Nifty Z-Score]],Table2[6M Return vs Nifty Z-Score])</f>
        <v>467</v>
      </c>
      <c r="AU129">
        <f>_xlfn.RANK.AVG(Table2[[#This Row],[Sharpe Ratio Z-Score]],Table2[Sharpe Ratio Z-Score])</f>
        <v>12</v>
      </c>
      <c r="AV129">
        <f>(Table2[[#This Row],[Rank 1Y]]+Table2[[#This Row],[Rank 6M]]+Table2[[#This Row],[Rank Sharpe]])/3</f>
        <v>185.33333333333334</v>
      </c>
    </row>
    <row r="130" spans="1:48" x14ac:dyDescent="0.3">
      <c r="A130" t="s">
        <v>1319</v>
      </c>
      <c r="B130" t="s">
        <v>1320</v>
      </c>
      <c r="C130" t="s">
        <v>3149</v>
      </c>
      <c r="D130" t="s">
        <v>182</v>
      </c>
      <c r="E130">
        <v>8683.2004908199997</v>
      </c>
      <c r="F130">
        <v>1608.05</v>
      </c>
      <c r="G130">
        <v>49.111316574723602</v>
      </c>
      <c r="H130">
        <f>(Table2[[#This Row],[1Y Return vs Nifty]]-AVERAGE(Table2[1Y Return vs Nifty]))/_xlfn.STDEV.P(Table2[1Y Return vs Nifty])</f>
        <v>0.37885448242920583</v>
      </c>
      <c r="I130">
        <v>10.103065765018</v>
      </c>
      <c r="J130">
        <f>(Table2[[#This Row],[1M Return vs Nifty]]-AVERAGE(Table2[1M Return vs Nifty]))/_xlfn.STDEV.P(Table2[1M Return vs Nifty])</f>
        <v>1.2500908802233703</v>
      </c>
      <c r="K130">
        <v>42.548402201475398</v>
      </c>
      <c r="L130">
        <f>(Table2[[#This Row],[6M Return vs Nifty]]-AVERAGE(Table2[6M Return vs Nifty]))/_xlfn.STDEV.P(Table2[6M Return vs Nifty])</f>
        <v>0.99425409285717381</v>
      </c>
      <c r="M130">
        <v>-1.09176740596994</v>
      </c>
      <c r="N130">
        <f>(Table2[[#This Row],[1W Return vs Nifty]]-AVERAGE(Table2[1W Return vs Nifty]))/_xlfn.STDEV.P(Table2[1W Return vs Nifty])</f>
        <v>-0.19236873823216671</v>
      </c>
      <c r="O130">
        <v>1601.08</v>
      </c>
      <c r="P130">
        <v>1524.99095953554</v>
      </c>
      <c r="Q130">
        <v>1257.1185191745301</v>
      </c>
      <c r="R130">
        <v>49.104651291405503</v>
      </c>
      <c r="S130" s="1">
        <f>(Table2[[#This Row],[Close Price]]-Table2[[#This Row],[20D EMA]])/Table2[[#This Row],[20D EMA]]</f>
        <v>4.353311514727576E-3</v>
      </c>
      <c r="T130" s="1">
        <f>(Table2[[#This Row],[Close Price]]-Table2[[#This Row],[50D EMA]])/Table2[[#This Row],[50D EMA]]</f>
        <v>5.4465267446409567E-2</v>
      </c>
      <c r="U130" s="1">
        <f>(Table2[[#This Row],[Close Price]]-Table2[[#This Row],[200D EMA]])/Table2[[#This Row],[200D EMA]]</f>
        <v>0.27915544594467057</v>
      </c>
      <c r="V130">
        <v>0.58024754538613998</v>
      </c>
      <c r="W130">
        <v>1590.05</v>
      </c>
      <c r="X130">
        <v>1631.9</v>
      </c>
      <c r="Y130">
        <v>1520.05</v>
      </c>
      <c r="Z130">
        <v>1631.9</v>
      </c>
      <c r="AA130">
        <v>1520.05</v>
      </c>
      <c r="AB130">
        <v>1697</v>
      </c>
      <c r="AC130" s="1">
        <f>(Table2[[#This Row],[Close Price]]/Table2[[#This Row],[Day Low]])-1</f>
        <v>1.1320398729599779E-2</v>
      </c>
      <c r="AD130" s="1">
        <f>(Table2[[#This Row],[Day High]]/Table2[[#This Row],[Close Price]])-1</f>
        <v>1.4831628369764704E-2</v>
      </c>
      <c r="AE130" s="1">
        <f>(Table2[[#This Row],[Close Price]]/Table2[[#This Row],[Current Week Low]])-1</f>
        <v>5.7892832472616007E-2</v>
      </c>
      <c r="AF130" s="1">
        <f>(Table2[[#This Row],[Current Week High]]/Table2[[#This Row],[Close Price]])-1</f>
        <v>1.4831628369764704E-2</v>
      </c>
      <c r="AG130" s="1">
        <f>(Table2[[#This Row],[Close Price]]/Table2[[#This Row],[Current Month Low]])-1</f>
        <v>5.7892832472616007E-2</v>
      </c>
      <c r="AH130" s="1">
        <f>(Table2[[#This Row],[Current Month High]]/Table2[[#This Row],[Close Price]])-1</f>
        <v>5.5315444171512018E-2</v>
      </c>
      <c r="AI130">
        <v>9.3436149373464694</v>
      </c>
      <c r="AJ130">
        <v>95.984156002437501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0.12</v>
      </c>
      <c r="AM130" t="s">
        <v>3189</v>
      </c>
      <c r="AN130">
        <v>-6.77</v>
      </c>
      <c r="AO130" t="s">
        <v>3188</v>
      </c>
      <c r="AP130">
        <v>8.2021692470886004E-2</v>
      </c>
      <c r="AQ130">
        <f>(Table2[[#This Row],[Sharpe Ratio]]-AVERAGE(Table2[Sharpe Ratio]))/_xlfn.STDEV.P(Table2[Sharpe Ratio])</f>
        <v>0.23236423376614757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2.6631949510437307</v>
      </c>
      <c r="AS130">
        <f>_xlfn.RANK.AVG(Table2[[#This Row],[1Y Return vs Nifty Z-Score]],Table2[1Y Return vs Nifty Z-Score])</f>
        <v>192</v>
      </c>
      <c r="AT130">
        <f>_xlfn.RANK.AVG(Table2[[#This Row],[6M Return vs Nifty Z-Score]],Table2[6M Return vs Nifty Z-Score])</f>
        <v>87</v>
      </c>
      <c r="AU130">
        <f>_xlfn.RANK.AVG(Table2[[#This Row],[Sharpe Ratio Z-Score]],Table2[Sharpe Ratio Z-Score])</f>
        <v>282</v>
      </c>
      <c r="AV130">
        <f>(Table2[[#This Row],[Rank 1Y]]+Table2[[#This Row],[Rank 6M]]+Table2[[#This Row],[Rank Sharpe]])/3</f>
        <v>187</v>
      </c>
    </row>
    <row r="131" spans="1:48" x14ac:dyDescent="0.3">
      <c r="A131" t="s">
        <v>473</v>
      </c>
      <c r="B131" t="s">
        <v>474</v>
      </c>
      <c r="C131" t="s">
        <v>3147</v>
      </c>
      <c r="D131" t="s">
        <v>51</v>
      </c>
      <c r="E131">
        <v>47153.322533729901</v>
      </c>
      <c r="F131">
        <v>2783.45</v>
      </c>
      <c r="G131">
        <v>55.535296564508101</v>
      </c>
      <c r="H131">
        <f>(Table2[[#This Row],[1Y Return vs Nifty]]-AVERAGE(Table2[1Y Return vs Nifty]))/_xlfn.STDEV.P(Table2[1Y Return vs Nifty])</f>
        <v>0.48694540517361184</v>
      </c>
      <c r="I131">
        <v>-2.3799279922378198</v>
      </c>
      <c r="J131">
        <f>(Table2[[#This Row],[1M Return vs Nifty]]-AVERAGE(Table2[1M Return vs Nifty]))/_xlfn.STDEV.P(Table2[1M Return vs Nifty])</f>
        <v>-8.5708983045942266E-2</v>
      </c>
      <c r="K131">
        <v>38.231037678925098</v>
      </c>
      <c r="L131">
        <f>(Table2[[#This Row],[6M Return vs Nifty]]-AVERAGE(Table2[6M Return vs Nifty]))/_xlfn.STDEV.P(Table2[6M Return vs Nifty])</f>
        <v>0.85801676276460048</v>
      </c>
      <c r="M131">
        <v>1.0412656513845699</v>
      </c>
      <c r="N131">
        <f>(Table2[[#This Row],[1W Return vs Nifty]]-AVERAGE(Table2[1W Return vs Nifty]))/_xlfn.STDEV.P(Table2[1W Return vs Nifty])</f>
        <v>0.30622530695015787</v>
      </c>
      <c r="O131">
        <v>2755.38</v>
      </c>
      <c r="P131">
        <v>2748.8961444584302</v>
      </c>
      <c r="Q131">
        <v>2402.9731986673601</v>
      </c>
      <c r="R131">
        <v>55.374643368745602</v>
      </c>
      <c r="S131" s="1">
        <f>(Table2[[#This Row],[Close Price]]-Table2[[#This Row],[20D EMA]])/Table2[[#This Row],[20D EMA]]</f>
        <v>1.0187342580696567E-2</v>
      </c>
      <c r="T131" s="1">
        <f>(Table2[[#This Row],[Close Price]]-Table2[[#This Row],[50D EMA]])/Table2[[#This Row],[50D EMA]]</f>
        <v>1.2570084035814756E-2</v>
      </c>
      <c r="U131" s="1">
        <f>(Table2[[#This Row],[Close Price]]-Table2[[#This Row],[200D EMA]])/Table2[[#This Row],[200D EMA]]</f>
        <v>0.15833584891568681</v>
      </c>
      <c r="V131">
        <v>0.57621580798282002</v>
      </c>
      <c r="W131">
        <v>2742.1</v>
      </c>
      <c r="X131">
        <v>2835.3</v>
      </c>
      <c r="Y131">
        <v>2586.0500000000002</v>
      </c>
      <c r="Z131">
        <v>2889.9</v>
      </c>
      <c r="AA131">
        <v>2586.0500000000002</v>
      </c>
      <c r="AB131">
        <v>2889.9</v>
      </c>
      <c r="AC131" s="1">
        <f>(Table2[[#This Row],[Close Price]]/Table2[[#This Row],[Day Low]])-1</f>
        <v>1.5079683454286785E-2</v>
      </c>
      <c r="AD131" s="1">
        <f>(Table2[[#This Row],[Day High]]/Table2[[#This Row],[Close Price]])-1</f>
        <v>1.8627961702204265E-2</v>
      </c>
      <c r="AE131" s="1">
        <f>(Table2[[#This Row],[Close Price]]/Table2[[#This Row],[Current Week Low]])-1</f>
        <v>7.6332630846271288E-2</v>
      </c>
      <c r="AF131" s="1">
        <f>(Table2[[#This Row],[Current Week High]]/Table2[[#This Row],[Close Price]])-1</f>
        <v>3.824390594406224E-2</v>
      </c>
      <c r="AG131" s="1">
        <f>(Table2[[#This Row],[Close Price]]/Table2[[#This Row],[Current Month Low]])-1</f>
        <v>7.6332630846271288E-2</v>
      </c>
      <c r="AH131" s="1">
        <f>(Table2[[#This Row],[Current Month High]]/Table2[[#This Row],[Close Price]])-1</f>
        <v>3.824390594406224E-2</v>
      </c>
      <c r="AI131">
        <v>10.9414575436957</v>
      </c>
      <c r="AJ131">
        <v>100.963864120428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-0.08</v>
      </c>
      <c r="AM131" t="s">
        <v>3188</v>
      </c>
      <c r="AN131">
        <v>2.46</v>
      </c>
      <c r="AO131" t="s">
        <v>3189</v>
      </c>
      <c r="AP131">
        <v>7.6646461753765993E-2</v>
      </c>
      <c r="AQ131">
        <f>(Table2[[#This Row],[Sharpe Ratio]]-AVERAGE(Table2[Sharpe Ratio]))/_xlfn.STDEV.P(Table2[Sharpe Ratio])</f>
        <v>0.1700262295080186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1.7355047213504466</v>
      </c>
      <c r="AS131">
        <f>_xlfn.RANK.AVG(Table2[[#This Row],[1Y Return vs Nifty Z-Score]],Table2[1Y Return vs Nifty Z-Score])</f>
        <v>168</v>
      </c>
      <c r="AT131">
        <f>_xlfn.RANK.AVG(Table2[[#This Row],[6M Return vs Nifty Z-Score]],Table2[6M Return vs Nifty Z-Score])</f>
        <v>100</v>
      </c>
      <c r="AU131">
        <f>_xlfn.RANK.AVG(Table2[[#This Row],[Sharpe Ratio Z-Score]],Table2[Sharpe Ratio Z-Score])</f>
        <v>299</v>
      </c>
      <c r="AV131">
        <f>(Table2[[#This Row],[Rank 1Y]]+Table2[[#This Row],[Rank 6M]]+Table2[[#This Row],[Rank Sharpe]])/3</f>
        <v>189</v>
      </c>
    </row>
    <row r="132" spans="1:48" x14ac:dyDescent="0.3">
      <c r="A132" t="s">
        <v>1141</v>
      </c>
      <c r="B132" t="s">
        <v>1142</v>
      </c>
      <c r="C132" t="s">
        <v>3148</v>
      </c>
      <c r="D132" t="s">
        <v>227</v>
      </c>
      <c r="E132">
        <v>11263.065187210001</v>
      </c>
      <c r="F132">
        <v>284.64999999999998</v>
      </c>
      <c r="G132">
        <v>40.940308832564597</v>
      </c>
      <c r="H132">
        <f>(Table2[[#This Row],[1Y Return vs Nifty]]-AVERAGE(Table2[1Y Return vs Nifty]))/_xlfn.STDEV.P(Table2[1Y Return vs Nifty])</f>
        <v>0.2413677891321924</v>
      </c>
      <c r="I132">
        <v>34.9494725046779</v>
      </c>
      <c r="J132">
        <f>(Table2[[#This Row],[1M Return vs Nifty]]-AVERAGE(Table2[1M Return vs Nifty]))/_xlfn.STDEV.P(Table2[1M Return vs Nifty])</f>
        <v>3.9088943188039291</v>
      </c>
      <c r="K132">
        <v>34.229733138918903</v>
      </c>
      <c r="L132">
        <f>(Table2[[#This Row],[6M Return vs Nifty]]-AVERAGE(Table2[6M Return vs Nifty]))/_xlfn.STDEV.P(Table2[6M Return vs Nifty])</f>
        <v>0.73175291717768076</v>
      </c>
      <c r="M132">
        <v>-10.039865290099099</v>
      </c>
      <c r="N132">
        <f>(Table2[[#This Row],[1W Return vs Nifty]]-AVERAGE(Table2[1W Return vs Nifty]))/_xlfn.STDEV.P(Table2[1W Return vs Nifty])</f>
        <v>-2.2839764164876009</v>
      </c>
      <c r="O132">
        <v>290.83</v>
      </c>
      <c r="P132">
        <v>259.25149723717499</v>
      </c>
      <c r="Q132">
        <v>217.715778908961</v>
      </c>
      <c r="R132">
        <v>39.370125303648102</v>
      </c>
      <c r="S132" s="1">
        <f>(Table2[[#This Row],[Close Price]]-Table2[[#This Row],[20D EMA]])/Table2[[#This Row],[20D EMA]]</f>
        <v>-2.1249527215211662E-2</v>
      </c>
      <c r="T132" s="1">
        <f>(Table2[[#This Row],[Close Price]]-Table2[[#This Row],[50D EMA]])/Table2[[#This Row],[50D EMA]]</f>
        <v>9.796858661760896E-2</v>
      </c>
      <c r="U132" s="1">
        <f>(Table2[[#This Row],[Close Price]]-Table2[[#This Row],[200D EMA]])/Table2[[#This Row],[200D EMA]]</f>
        <v>0.30743853948696975</v>
      </c>
      <c r="V132">
        <v>0.76211943152775397</v>
      </c>
      <c r="W132">
        <v>279.35000000000002</v>
      </c>
      <c r="X132">
        <v>296.39999999999998</v>
      </c>
      <c r="Y132">
        <v>279.35000000000002</v>
      </c>
      <c r="Z132">
        <v>312</v>
      </c>
      <c r="AA132">
        <v>279.35000000000002</v>
      </c>
      <c r="AB132">
        <v>345.7</v>
      </c>
      <c r="AC132" s="1">
        <f>(Table2[[#This Row],[Close Price]]/Table2[[#This Row],[Day Low]])-1</f>
        <v>1.8972614999104964E-2</v>
      </c>
      <c r="AD132" s="1">
        <f>(Table2[[#This Row],[Day High]]/Table2[[#This Row],[Close Price]])-1</f>
        <v>4.1278763393641338E-2</v>
      </c>
      <c r="AE132" s="1">
        <f>(Table2[[#This Row],[Close Price]]/Table2[[#This Row],[Current Week Low]])-1</f>
        <v>1.8972614999104964E-2</v>
      </c>
      <c r="AF132" s="1">
        <f>(Table2[[#This Row],[Current Week High]]/Table2[[#This Row],[Close Price]])-1</f>
        <v>9.608290883541204E-2</v>
      </c>
      <c r="AG132" s="1">
        <f>(Table2[[#This Row],[Close Price]]/Table2[[#This Row],[Current Month Low]])-1</f>
        <v>1.8972614999104964E-2</v>
      </c>
      <c r="AH132" s="1">
        <f>(Table2[[#This Row],[Current Month High]]/Table2[[#This Row],[Close Price]])-1</f>
        <v>0.21447391533462157</v>
      </c>
      <c r="AI132">
        <v>23.309327243983802</v>
      </c>
      <c r="AJ132">
        <v>97.057805469020394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0.56999999999999995</v>
      </c>
      <c r="AM132" t="s">
        <v>3189</v>
      </c>
      <c r="AN132">
        <v>-15.54</v>
      </c>
      <c r="AO132" t="s">
        <v>3188</v>
      </c>
      <c r="AP132">
        <v>0.101000149553806</v>
      </c>
      <c r="AQ132">
        <f>(Table2[[#This Row],[Sharpe Ratio]]-AVERAGE(Table2[Sharpe Ratio]))/_xlfn.STDEV.P(Table2[Sharpe Ratio])</f>
        <v>0.45246253292932564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3.050501141555527</v>
      </c>
      <c r="AS132">
        <f>_xlfn.RANK.AVG(Table2[[#This Row],[1Y Return vs Nifty Z-Score]],Table2[1Y Return vs Nifty Z-Score])</f>
        <v>229</v>
      </c>
      <c r="AT132">
        <f>_xlfn.RANK.AVG(Table2[[#This Row],[6M Return vs Nifty Z-Score]],Table2[6M Return vs Nifty Z-Score])</f>
        <v>122</v>
      </c>
      <c r="AU132">
        <f>_xlfn.RANK.AVG(Table2[[#This Row],[Sharpe Ratio Z-Score]],Table2[Sharpe Ratio Z-Score])</f>
        <v>220</v>
      </c>
      <c r="AV132">
        <f>(Table2[[#This Row],[Rank 1Y]]+Table2[[#This Row],[Rank 6M]]+Table2[[#This Row],[Rank Sharpe]])/3</f>
        <v>190.33333333333334</v>
      </c>
    </row>
    <row r="133" spans="1:48" x14ac:dyDescent="0.3">
      <c r="A133" t="s">
        <v>1080</v>
      </c>
      <c r="B133" t="s">
        <v>1081</v>
      </c>
      <c r="C133" t="s">
        <v>3155</v>
      </c>
      <c r="D133" t="s">
        <v>449</v>
      </c>
      <c r="E133">
        <v>12505.87427593</v>
      </c>
      <c r="F133">
        <v>202.3</v>
      </c>
      <c r="G133">
        <v>123.743248624751</v>
      </c>
      <c r="H133">
        <f>(Table2[[#This Row],[1Y Return vs Nifty]]-AVERAGE(Table2[1Y Return vs Nifty]))/_xlfn.STDEV.P(Table2[1Y Return vs Nifty])</f>
        <v>1.6346234005008033</v>
      </c>
      <c r="I133">
        <v>-10.6104253320837</v>
      </c>
      <c r="J133">
        <f>(Table2[[#This Row],[1M Return vs Nifty]]-AVERAGE(Table2[1M Return vs Nifty]))/_xlfn.STDEV.P(Table2[1M Return vs Nifty])</f>
        <v>-0.96645100975840958</v>
      </c>
      <c r="K133">
        <v>-3.6039670609760899</v>
      </c>
      <c r="L133">
        <f>(Table2[[#This Row],[6M Return vs Nifty]]-AVERAGE(Table2[6M Return vs Nifty]))/_xlfn.STDEV.P(Table2[6M Return vs Nifty])</f>
        <v>-0.46211484076457249</v>
      </c>
      <c r="M133">
        <v>-3.39528115619308</v>
      </c>
      <c r="N133">
        <f>(Table2[[#This Row],[1W Return vs Nifty]]-AVERAGE(Table2[1W Return vs Nifty]))/_xlfn.STDEV.P(Table2[1W Return vs Nifty])</f>
        <v>-0.73081245099923919</v>
      </c>
      <c r="O133">
        <v>207.38</v>
      </c>
      <c r="P133">
        <v>207.61506510365899</v>
      </c>
      <c r="Q133">
        <v>176.14497347306701</v>
      </c>
      <c r="R133">
        <v>45.090311850026403</v>
      </c>
      <c r="S133" s="1">
        <f>(Table2[[#This Row],[Close Price]]-Table2[[#This Row],[20D EMA]])/Table2[[#This Row],[20D EMA]]</f>
        <v>-2.4496094126723812E-2</v>
      </c>
      <c r="T133" s="1">
        <f>(Table2[[#This Row],[Close Price]]-Table2[[#This Row],[50D EMA]])/Table2[[#This Row],[50D EMA]]</f>
        <v>-2.5600575281014656E-2</v>
      </c>
      <c r="U133" s="1">
        <f>(Table2[[#This Row],[Close Price]]-Table2[[#This Row],[200D EMA]])/Table2[[#This Row],[200D EMA]]</f>
        <v>0.14848579559911293</v>
      </c>
      <c r="V133">
        <v>0.42395274746339701</v>
      </c>
      <c r="W133">
        <v>197.11</v>
      </c>
      <c r="X133">
        <v>203.4</v>
      </c>
      <c r="Y133">
        <v>186.41</v>
      </c>
      <c r="Z133">
        <v>205.65</v>
      </c>
      <c r="AA133">
        <v>186.41</v>
      </c>
      <c r="AB133">
        <v>216</v>
      </c>
      <c r="AC133" s="1">
        <f>(Table2[[#This Row],[Close Price]]/Table2[[#This Row],[Day Low]])-1</f>
        <v>2.6330475369083173E-2</v>
      </c>
      <c r="AD133" s="1">
        <f>(Table2[[#This Row],[Day High]]/Table2[[#This Row],[Close Price]])-1</f>
        <v>5.4374691052891944E-3</v>
      </c>
      <c r="AE133" s="1">
        <f>(Table2[[#This Row],[Close Price]]/Table2[[#This Row],[Current Week Low]])-1</f>
        <v>8.5242208036049538E-2</v>
      </c>
      <c r="AF133" s="1">
        <f>(Table2[[#This Row],[Current Week High]]/Table2[[#This Row],[Close Price]])-1</f>
        <v>1.6559565002471466E-2</v>
      </c>
      <c r="AG133" s="1">
        <f>(Table2[[#This Row],[Close Price]]/Table2[[#This Row],[Current Month Low]])-1</f>
        <v>8.5242208036049538E-2</v>
      </c>
      <c r="AH133" s="1">
        <f>(Table2[[#This Row],[Current Month High]]/Table2[[#This Row],[Close Price]])-1</f>
        <v>6.7721206129510492E-2</v>
      </c>
      <c r="AI133">
        <v>16.955017301038001</v>
      </c>
      <c r="AJ133">
        <v>169.01595744680799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-0.08</v>
      </c>
      <c r="AM133" t="s">
        <v>3188</v>
      </c>
      <c r="AN133">
        <v>-6.39</v>
      </c>
      <c r="AO133" t="s">
        <v>3188</v>
      </c>
      <c r="AP133">
        <v>0.19504376756112499</v>
      </c>
      <c r="AQ133">
        <f>(Table2[[#This Row],[Sharpe Ratio]]-AVERAGE(Table2[Sharpe Ratio]))/_xlfn.STDEV.P(Table2[Sharpe Ratio])</f>
        <v>1.5431118033165814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52</v>
      </c>
      <c r="AT133">
        <f>_xlfn.RANK.AVG(Table2[[#This Row],[6M Return vs Nifty Z-Score]],Table2[6M Return vs Nifty Z-Score])</f>
        <v>481</v>
      </c>
      <c r="AU133">
        <f>_xlfn.RANK.AVG(Table2[[#This Row],[Sharpe Ratio Z-Score]],Table2[Sharpe Ratio Z-Score])</f>
        <v>42</v>
      </c>
      <c r="AV133">
        <f>(Table2[[#This Row],[Rank 1Y]]+Table2[[#This Row],[Rank 6M]]+Table2[[#This Row],[Rank Sharpe]])/3</f>
        <v>191.66666666666666</v>
      </c>
    </row>
    <row r="134" spans="1:48" x14ac:dyDescent="0.3">
      <c r="A134" t="s">
        <v>717</v>
      </c>
      <c r="B134" t="s">
        <v>718</v>
      </c>
      <c r="C134" t="s">
        <v>3148</v>
      </c>
      <c r="D134" t="s">
        <v>57</v>
      </c>
      <c r="E134">
        <v>24589.3314765</v>
      </c>
      <c r="F134">
        <v>185.5</v>
      </c>
      <c r="G134">
        <v>83.594681979009906</v>
      </c>
      <c r="H134">
        <f>(Table2[[#This Row],[1Y Return vs Nifty]]-AVERAGE(Table2[1Y Return vs Nifty]))/_xlfn.STDEV.P(Table2[1Y Return vs Nifty])</f>
        <v>0.95907714685361245</v>
      </c>
      <c r="I134">
        <v>-7.1534357902414296</v>
      </c>
      <c r="J134">
        <f>(Table2[[#This Row],[1M Return vs Nifty]]-AVERAGE(Table2[1M Return vs Nifty]))/_xlfn.STDEV.P(Table2[1M Return vs Nifty])</f>
        <v>-0.59652002628481804</v>
      </c>
      <c r="K134">
        <v>21.752403578242902</v>
      </c>
      <c r="L134">
        <f>(Table2[[#This Row],[6M Return vs Nifty]]-AVERAGE(Table2[6M Return vs Nifty]))/_xlfn.STDEV.P(Table2[6M Return vs Nifty])</f>
        <v>0.33802242322635945</v>
      </c>
      <c r="M134">
        <v>-4.8268505412787901</v>
      </c>
      <c r="N134">
        <f>(Table2[[#This Row],[1W Return vs Nifty]]-AVERAGE(Table2[1W Return vs Nifty]))/_xlfn.STDEV.P(Table2[1W Return vs Nifty])</f>
        <v>-1.0654401625614367</v>
      </c>
      <c r="O134">
        <v>192.17</v>
      </c>
      <c r="P134">
        <v>187.71446822024399</v>
      </c>
      <c r="Q134">
        <v>156.290972887187</v>
      </c>
      <c r="R134">
        <v>36.8243617366821</v>
      </c>
      <c r="S134" s="1">
        <f>(Table2[[#This Row],[Close Price]]-Table2[[#This Row],[20D EMA]])/Table2[[#This Row],[20D EMA]]</f>
        <v>-3.4708851537700931E-2</v>
      </c>
      <c r="T134" s="1">
        <f>(Table2[[#This Row],[Close Price]]-Table2[[#This Row],[50D EMA]])/Table2[[#This Row],[50D EMA]]</f>
        <v>-1.1797003402240512E-2</v>
      </c>
      <c r="U134" s="1">
        <f>(Table2[[#This Row],[Close Price]]-Table2[[#This Row],[200D EMA]])/Table2[[#This Row],[200D EMA]]</f>
        <v>0.18688876633902898</v>
      </c>
      <c r="V134">
        <v>0.48119575974708001</v>
      </c>
      <c r="W134">
        <v>184.3</v>
      </c>
      <c r="X134">
        <v>187.89</v>
      </c>
      <c r="Y134">
        <v>179.11</v>
      </c>
      <c r="Z134">
        <v>194.7</v>
      </c>
      <c r="AA134">
        <v>179.11</v>
      </c>
      <c r="AB134">
        <v>204.12</v>
      </c>
      <c r="AC134" s="1">
        <f>(Table2[[#This Row],[Close Price]]/Table2[[#This Row],[Day Low]])-1</f>
        <v>6.5111231687464688E-3</v>
      </c>
      <c r="AD134" s="1">
        <f>(Table2[[#This Row],[Day High]]/Table2[[#This Row],[Close Price]])-1</f>
        <v>1.2884097035040343E-2</v>
      </c>
      <c r="AE134" s="1">
        <f>(Table2[[#This Row],[Close Price]]/Table2[[#This Row],[Current Week Low]])-1</f>
        <v>3.567639997766725E-2</v>
      </c>
      <c r="AF134" s="1">
        <f>(Table2[[#This Row],[Current Week High]]/Table2[[#This Row],[Close Price]])-1</f>
        <v>4.9595687331536409E-2</v>
      </c>
      <c r="AG134" s="1">
        <f>(Table2[[#This Row],[Close Price]]/Table2[[#This Row],[Current Month Low]])-1</f>
        <v>3.567639997766725E-2</v>
      </c>
      <c r="AH134" s="1">
        <f>(Table2[[#This Row],[Current Month High]]/Table2[[#This Row],[Close Price]])-1</f>
        <v>0.10037735849056606</v>
      </c>
      <c r="AI134">
        <v>14.5498652291105</v>
      </c>
      <c r="AJ134">
        <v>125.39489671931899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0.12</v>
      </c>
      <c r="AM134" t="s">
        <v>3189</v>
      </c>
      <c r="AN134">
        <v>-7.63</v>
      </c>
      <c r="AO134" t="s">
        <v>3188</v>
      </c>
      <c r="AP134">
        <v>8.4741756098888996E-2</v>
      </c>
      <c r="AQ134">
        <f>(Table2[[#This Row],[Sharpe Ratio]]-AVERAGE(Table2[Sharpe Ratio]))/_xlfn.STDEV.P(Table2[Sharpe Ratio])</f>
        <v>0.26390954725097643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-0.10095107151530647</v>
      </c>
      <c r="AS134">
        <f>_xlfn.RANK.AVG(Table2[[#This Row],[1Y Return vs Nifty Z-Score]],Table2[1Y Return vs Nifty Z-Score])</f>
        <v>103</v>
      </c>
      <c r="AT134">
        <f>_xlfn.RANK.AVG(Table2[[#This Row],[6M Return vs Nifty Z-Score]],Table2[6M Return vs Nifty Z-Score])</f>
        <v>207</v>
      </c>
      <c r="AU134">
        <f>_xlfn.RANK.AVG(Table2[[#This Row],[Sharpe Ratio Z-Score]],Table2[Sharpe Ratio Z-Score])</f>
        <v>272</v>
      </c>
      <c r="AV134">
        <f>(Table2[[#This Row],[Rank 1Y]]+Table2[[#This Row],[Rank 6M]]+Table2[[#This Row],[Rank Sharpe]])/3</f>
        <v>194</v>
      </c>
    </row>
    <row r="135" spans="1:48" x14ac:dyDescent="0.3">
      <c r="A135" t="s">
        <v>1616</v>
      </c>
      <c r="B135" t="s">
        <v>1617</v>
      </c>
      <c r="C135" t="s">
        <v>3145</v>
      </c>
      <c r="D135" t="s">
        <v>238</v>
      </c>
      <c r="E135">
        <v>5896.7467894399997</v>
      </c>
      <c r="F135">
        <v>305.60000000000002</v>
      </c>
      <c r="G135">
        <v>21.231790728246001</v>
      </c>
      <c r="H135">
        <f>(Table2[[#This Row],[1Y Return vs Nifty]]-AVERAGE(Table2[1Y Return vs Nifty]))/_xlfn.STDEV.P(Table2[1Y Return vs Nifty])</f>
        <v>-9.0250913168916924E-2</v>
      </c>
      <c r="I135">
        <v>-6.1337762513648304</v>
      </c>
      <c r="J135">
        <f>(Table2[[#This Row],[1M Return vs Nifty]]-AVERAGE(Table2[1M Return vs Nifty]))/_xlfn.STDEV.P(Table2[1M Return vs Nifty])</f>
        <v>-0.4874066918476439</v>
      </c>
      <c r="K135">
        <v>21.2193777808146</v>
      </c>
      <c r="L135">
        <f>(Table2[[#This Row],[6M Return vs Nifty]]-AVERAGE(Table2[6M Return vs Nifty]))/_xlfn.STDEV.P(Table2[6M Return vs Nifty])</f>
        <v>0.32120243706748847</v>
      </c>
      <c r="M135">
        <v>6.6920476225525301</v>
      </c>
      <c r="N135">
        <f>(Table2[[#This Row],[1W Return vs Nifty]]-AVERAGE(Table2[1W Return vs Nifty]))/_xlfn.STDEV.P(Table2[1W Return vs Nifty])</f>
        <v>1.627089149980474</v>
      </c>
      <c r="O135">
        <v>297.31</v>
      </c>
      <c r="P135">
        <v>284.219275258913</v>
      </c>
      <c r="Q135">
        <v>248.43632813689399</v>
      </c>
      <c r="R135">
        <v>58.309674038139299</v>
      </c>
      <c r="S135" s="1">
        <f>(Table2[[#This Row],[Close Price]]-Table2[[#This Row],[20D EMA]])/Table2[[#This Row],[20D EMA]]</f>
        <v>2.7883354074871414E-2</v>
      </c>
      <c r="T135" s="1">
        <f>(Table2[[#This Row],[Close Price]]-Table2[[#This Row],[50D EMA]])/Table2[[#This Row],[50D EMA]]</f>
        <v>7.5226160230019559E-2</v>
      </c>
      <c r="U135" s="1">
        <f>(Table2[[#This Row],[Close Price]]-Table2[[#This Row],[200D EMA]])/Table2[[#This Row],[200D EMA]]</f>
        <v>0.23009385258506787</v>
      </c>
      <c r="V135">
        <v>0.60551804225535699</v>
      </c>
      <c r="W135">
        <v>298.7</v>
      </c>
      <c r="X135">
        <v>310.95</v>
      </c>
      <c r="Y135">
        <v>265.60000000000002</v>
      </c>
      <c r="Z135">
        <v>310.95</v>
      </c>
      <c r="AA135">
        <v>265.60000000000002</v>
      </c>
      <c r="AB135">
        <v>310.95</v>
      </c>
      <c r="AC135" s="1">
        <f>(Table2[[#This Row],[Close Price]]/Table2[[#This Row],[Day Low]])-1</f>
        <v>2.3100100435219373E-2</v>
      </c>
      <c r="AD135" s="1">
        <f>(Table2[[#This Row],[Day High]]/Table2[[#This Row],[Close Price]])-1</f>
        <v>1.7506544502617682E-2</v>
      </c>
      <c r="AE135" s="1">
        <f>(Table2[[#This Row],[Close Price]]/Table2[[#This Row],[Current Week Low]])-1</f>
        <v>0.15060240963855431</v>
      </c>
      <c r="AF135" s="1">
        <f>(Table2[[#This Row],[Current Week High]]/Table2[[#This Row],[Close Price]])-1</f>
        <v>1.7506544502617682E-2</v>
      </c>
      <c r="AG135" s="1">
        <f>(Table2[[#This Row],[Close Price]]/Table2[[#This Row],[Current Month Low]])-1</f>
        <v>0.15060240963855431</v>
      </c>
      <c r="AH135" s="1">
        <f>(Table2[[#This Row],[Current Month High]]/Table2[[#This Row],[Close Price]])-1</f>
        <v>1.7506544502617682E-2</v>
      </c>
      <c r="AI135">
        <v>7.9515706806282598</v>
      </c>
      <c r="AJ135">
        <v>72.655367231638394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0.18</v>
      </c>
      <c r="AM135" t="s">
        <v>3189</v>
      </c>
      <c r="AN135">
        <v>-0.81</v>
      </c>
      <c r="AO135" t="s">
        <v>3188</v>
      </c>
      <c r="AP135">
        <v>0.18853708454583801</v>
      </c>
      <c r="AQ135">
        <f>(Table2[[#This Row],[Sharpe Ratio]]-AVERAGE(Table2[Sharpe Ratio]))/_xlfn.STDEV.P(Table2[Sharpe Ratio])</f>
        <v>1.4676520407762716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2.8382860228076732</v>
      </c>
      <c r="AS135">
        <f>_xlfn.RANK.AVG(Table2[[#This Row],[1Y Return vs Nifty Z-Score]],Table2[1Y Return vs Nifty Z-Score])</f>
        <v>319</v>
      </c>
      <c r="AT135">
        <f>_xlfn.RANK.AVG(Table2[[#This Row],[6M Return vs Nifty Z-Score]],Table2[6M Return vs Nifty Z-Score])</f>
        <v>214</v>
      </c>
      <c r="AU135">
        <f>_xlfn.RANK.AVG(Table2[[#This Row],[Sharpe Ratio Z-Score]],Table2[Sharpe Ratio Z-Score])</f>
        <v>49</v>
      </c>
      <c r="AV135">
        <f>(Table2[[#This Row],[Rank 1Y]]+Table2[[#This Row],[Rank 6M]]+Table2[[#This Row],[Rank Sharpe]])/3</f>
        <v>194</v>
      </c>
    </row>
    <row r="136" spans="1:48" x14ac:dyDescent="0.3">
      <c r="A136" t="s">
        <v>1547</v>
      </c>
      <c r="B136" t="s">
        <v>1548</v>
      </c>
      <c r="C136" t="s">
        <v>3141</v>
      </c>
      <c r="D136" t="s">
        <v>258</v>
      </c>
      <c r="E136">
        <v>6467.5330073449904</v>
      </c>
      <c r="F136">
        <v>1313.45</v>
      </c>
      <c r="G136">
        <v>115.277936614845</v>
      </c>
      <c r="H136">
        <f>(Table2[[#This Row],[1Y Return vs Nifty]]-AVERAGE(Table2[1Y Return vs Nifty]))/_xlfn.STDEV.P(Table2[1Y Return vs Nifty])</f>
        <v>1.4921846961578378</v>
      </c>
      <c r="I136">
        <v>-7.0726884430345001</v>
      </c>
      <c r="J136">
        <f>(Table2[[#This Row],[1M Return vs Nifty]]-AVERAGE(Table2[1M Return vs Nifty]))/_xlfn.STDEV.P(Table2[1M Return vs Nifty])</f>
        <v>-0.58787928693527858</v>
      </c>
      <c r="K136">
        <v>13.974030178704799</v>
      </c>
      <c r="L136">
        <f>(Table2[[#This Row],[6M Return vs Nifty]]-AVERAGE(Table2[6M Return vs Nifty]))/_xlfn.STDEV.P(Table2[6M Return vs Nifty])</f>
        <v>9.2570639185157219E-2</v>
      </c>
      <c r="M136">
        <v>-4.5190549778896099</v>
      </c>
      <c r="N136">
        <f>(Table2[[#This Row],[1W Return vs Nifty]]-AVERAGE(Table2[1W Return vs Nifty]))/_xlfn.STDEV.P(Table2[1W Return vs Nifty])</f>
        <v>-0.99349330055184426</v>
      </c>
      <c r="O136">
        <v>1346.72</v>
      </c>
      <c r="P136">
        <v>1326.1558630403299</v>
      </c>
      <c r="Q136">
        <v>1088.2807620895101</v>
      </c>
      <c r="R136">
        <v>42.040955959397301</v>
      </c>
      <c r="S136" s="1">
        <f>(Table2[[#This Row],[Close Price]]-Table2[[#This Row],[20D EMA]])/Table2[[#This Row],[20D EMA]]</f>
        <v>-2.4704467149815834E-2</v>
      </c>
      <c r="T136" s="1">
        <f>(Table2[[#This Row],[Close Price]]-Table2[[#This Row],[50D EMA]])/Table2[[#This Row],[50D EMA]]</f>
        <v>-9.5809726401243234E-3</v>
      </c>
      <c r="U136" s="1">
        <f>(Table2[[#This Row],[Close Price]]-Table2[[#This Row],[200D EMA]])/Table2[[#This Row],[200D EMA]]</f>
        <v>0.20690362795549447</v>
      </c>
      <c r="V136">
        <v>0.49747585655861498</v>
      </c>
      <c r="W136">
        <v>1291.9000000000001</v>
      </c>
      <c r="X136">
        <v>1324.7</v>
      </c>
      <c r="Y136">
        <v>1238.0999999999999</v>
      </c>
      <c r="Z136">
        <v>1327.8</v>
      </c>
      <c r="AA136">
        <v>1238.0999999999999</v>
      </c>
      <c r="AB136">
        <v>1391.8</v>
      </c>
      <c r="AC136" s="1">
        <f>(Table2[[#This Row],[Close Price]]/Table2[[#This Row],[Day Low]])-1</f>
        <v>1.6680857651520942E-2</v>
      </c>
      <c r="AD136" s="1">
        <f>(Table2[[#This Row],[Day High]]/Table2[[#This Row],[Close Price]])-1</f>
        <v>8.5652289771214196E-3</v>
      </c>
      <c r="AE136" s="1">
        <f>(Table2[[#This Row],[Close Price]]/Table2[[#This Row],[Current Week Low]])-1</f>
        <v>6.0859381310071958E-2</v>
      </c>
      <c r="AF136" s="1">
        <f>(Table2[[#This Row],[Current Week High]]/Table2[[#This Row],[Close Price]])-1</f>
        <v>1.0925425406372424E-2</v>
      </c>
      <c r="AG136" s="1">
        <f>(Table2[[#This Row],[Close Price]]/Table2[[#This Row],[Current Month Low]])-1</f>
        <v>6.0859381310071958E-2</v>
      </c>
      <c r="AH136" s="1">
        <f>(Table2[[#This Row],[Current Month High]]/Table2[[#This Row],[Close Price]])-1</f>
        <v>5.9652061365107034E-2</v>
      </c>
      <c r="AI136">
        <v>15.234687273973099</v>
      </c>
      <c r="AJ136">
        <v>148.75946969696901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7.0000000000000007E-2</v>
      </c>
      <c r="AM136" t="s">
        <v>3189</v>
      </c>
      <c r="AN136">
        <v>-7.47</v>
      </c>
      <c r="AO136" t="s">
        <v>3188</v>
      </c>
      <c r="AP136">
        <v>9.1523345553069999E-2</v>
      </c>
      <c r="AQ136">
        <f>(Table2[[#This Row],[Sharpe Ratio]]-AVERAGE(Table2[Sharpe Ratio]))/_xlfn.STDEV.P(Table2[Sharpe Ratio])</f>
        <v>0.34255747410649995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0.34594022196237195</v>
      </c>
      <c r="AS136">
        <f>_xlfn.RANK.AVG(Table2[[#This Row],[1Y Return vs Nifty Z-Score]],Table2[1Y Return vs Nifty Z-Score])</f>
        <v>58</v>
      </c>
      <c r="AT136">
        <f>_xlfn.RANK.AVG(Table2[[#This Row],[6M Return vs Nifty Z-Score]],Table2[6M Return vs Nifty Z-Score])</f>
        <v>276</v>
      </c>
      <c r="AU136">
        <f>_xlfn.RANK.AVG(Table2[[#This Row],[Sharpe Ratio Z-Score]],Table2[Sharpe Ratio Z-Score])</f>
        <v>250</v>
      </c>
      <c r="AV136">
        <f>(Table2[[#This Row],[Rank 1Y]]+Table2[[#This Row],[Rank 6M]]+Table2[[#This Row],[Rank Sharpe]])/3</f>
        <v>194.66666666666666</v>
      </c>
    </row>
    <row r="137" spans="1:48" x14ac:dyDescent="0.3">
      <c r="A137" t="s">
        <v>989</v>
      </c>
      <c r="B137" t="s">
        <v>990</v>
      </c>
      <c r="C137" t="s">
        <v>3143</v>
      </c>
      <c r="D137" t="s">
        <v>547</v>
      </c>
      <c r="E137">
        <v>14706.182751218999</v>
      </c>
      <c r="F137">
        <v>153.87</v>
      </c>
      <c r="G137">
        <v>50.244457737644602</v>
      </c>
      <c r="H137">
        <f>(Table2[[#This Row],[1Y Return vs Nifty]]-AVERAGE(Table2[1Y Return vs Nifty]))/_xlfn.STDEV.P(Table2[1Y Return vs Nifty])</f>
        <v>0.39792089827959343</v>
      </c>
      <c r="I137">
        <v>15.669176874140399</v>
      </c>
      <c r="J137">
        <f>(Table2[[#This Row],[1M Return vs Nifty]]-AVERAGE(Table2[1M Return vs Nifty]))/_xlfn.STDEV.P(Table2[1M Return vs Nifty])</f>
        <v>1.8457180673463101</v>
      </c>
      <c r="K137">
        <v>76.568651907266201</v>
      </c>
      <c r="L137">
        <f>(Table2[[#This Row],[6M Return vs Nifty]]-AVERAGE(Table2[6M Return vs Nifty]))/_xlfn.STDEV.P(Table2[6M Return vs Nifty])</f>
        <v>2.0677858654909484</v>
      </c>
      <c r="M137">
        <v>-3.9532190481619302E-2</v>
      </c>
      <c r="N137">
        <f>(Table2[[#This Row],[1W Return vs Nifty]]-AVERAGE(Table2[1W Return vs Nifty]))/_xlfn.STDEV.P(Table2[1W Return vs Nifty])</f>
        <v>5.3590043683899011E-2</v>
      </c>
      <c r="O137">
        <v>138.04</v>
      </c>
      <c r="P137">
        <v>123.63118676265201</v>
      </c>
      <c r="Q137">
        <v>100.50312435211001</v>
      </c>
      <c r="R137">
        <v>70.752101283792598</v>
      </c>
      <c r="S137" s="1">
        <f>(Table2[[#This Row],[Close Price]]-Table2[[#This Row],[20D EMA]])/Table2[[#This Row],[20D EMA]]</f>
        <v>0.11467690524485666</v>
      </c>
      <c r="T137" s="1">
        <f>(Table2[[#This Row],[Close Price]]-Table2[[#This Row],[50D EMA]])/Table2[[#This Row],[50D EMA]]</f>
        <v>0.24458887784844027</v>
      </c>
      <c r="U137" s="1">
        <f>(Table2[[#This Row],[Close Price]]-Table2[[#This Row],[200D EMA]])/Table2[[#This Row],[200D EMA]]</f>
        <v>0.53099718035551391</v>
      </c>
      <c r="V137">
        <v>1.8904950550833</v>
      </c>
      <c r="W137">
        <v>143.19999999999999</v>
      </c>
      <c r="X137">
        <v>160.44999999999999</v>
      </c>
      <c r="Y137">
        <v>134.68</v>
      </c>
      <c r="Z137">
        <v>160.44999999999999</v>
      </c>
      <c r="AA137">
        <v>134.68</v>
      </c>
      <c r="AB137">
        <v>160.44999999999999</v>
      </c>
      <c r="AC137" s="1">
        <f>(Table2[[#This Row],[Close Price]]/Table2[[#This Row],[Day Low]])-1</f>
        <v>7.4511173184357737E-2</v>
      </c>
      <c r="AD137" s="1">
        <f>(Table2[[#This Row],[Day High]]/Table2[[#This Row],[Close Price]])-1</f>
        <v>4.2763371677389861E-2</v>
      </c>
      <c r="AE137" s="1">
        <f>(Table2[[#This Row],[Close Price]]/Table2[[#This Row],[Current Week Low]])-1</f>
        <v>0.1424858924858925</v>
      </c>
      <c r="AF137" s="1">
        <f>(Table2[[#This Row],[Current Week High]]/Table2[[#This Row],[Close Price]])-1</f>
        <v>4.2763371677389861E-2</v>
      </c>
      <c r="AG137" s="1">
        <f>(Table2[[#This Row],[Close Price]]/Table2[[#This Row],[Current Month Low]])-1</f>
        <v>0.1424858924858925</v>
      </c>
      <c r="AH137" s="1">
        <f>(Table2[[#This Row],[Current Month High]]/Table2[[#This Row],[Close Price]])-1</f>
        <v>4.2763371677389861E-2</v>
      </c>
      <c r="AI137">
        <v>4.2763371677389799</v>
      </c>
      <c r="AJ137">
        <v>123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0.52</v>
      </c>
      <c r="AM137" t="s">
        <v>3189</v>
      </c>
      <c r="AN137">
        <v>7.09</v>
      </c>
      <c r="AO137" t="s">
        <v>3189</v>
      </c>
      <c r="AP137">
        <v>5.1547324574100002E-2</v>
      </c>
      <c r="AQ137">
        <f>(Table2[[#This Row],[Sharpe Ratio]]-AVERAGE(Table2[Sharpe Ratio]))/_xlfn.STDEV.P(Table2[Sharpe Ratio])</f>
        <v>-0.1210552519618025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4.2439596228389487</v>
      </c>
      <c r="AS137">
        <f>_xlfn.RANK.AVG(Table2[[#This Row],[1Y Return vs Nifty Z-Score]],Table2[1Y Return vs Nifty Z-Score])</f>
        <v>188</v>
      </c>
      <c r="AT137">
        <f>_xlfn.RANK.AVG(Table2[[#This Row],[6M Return vs Nifty Z-Score]],Table2[6M Return vs Nifty Z-Score])</f>
        <v>32</v>
      </c>
      <c r="AU137">
        <f>_xlfn.RANK.AVG(Table2[[#This Row],[Sharpe Ratio Z-Score]],Table2[Sharpe Ratio Z-Score])</f>
        <v>372</v>
      </c>
      <c r="AV137">
        <f>(Table2[[#This Row],[Rank 1Y]]+Table2[[#This Row],[Rank 6M]]+Table2[[#This Row],[Rank Sharpe]])/3</f>
        <v>197.33333333333334</v>
      </c>
    </row>
    <row r="138" spans="1:48" x14ac:dyDescent="0.3">
      <c r="A138" t="s">
        <v>1492</v>
      </c>
      <c r="B138" t="s">
        <v>1493</v>
      </c>
      <c r="C138" t="s">
        <v>3152</v>
      </c>
      <c r="D138" t="s">
        <v>307</v>
      </c>
      <c r="E138">
        <v>6963.1775291399899</v>
      </c>
      <c r="F138">
        <v>2560.85</v>
      </c>
      <c r="G138">
        <v>85.9021155336427</v>
      </c>
      <c r="H138">
        <f>(Table2[[#This Row],[1Y Return vs Nifty]]-AVERAGE(Table2[1Y Return vs Nifty]))/_xlfn.STDEV.P(Table2[1Y Return vs Nifty])</f>
        <v>0.99790239576289974</v>
      </c>
      <c r="I138">
        <v>16.631848052176</v>
      </c>
      <c r="J138">
        <f>(Table2[[#This Row],[1M Return vs Nifty]]-AVERAGE(Table2[1M Return vs Nifty]))/_xlfn.STDEV.P(Table2[1M Return vs Nifty])</f>
        <v>1.9487331014799134</v>
      </c>
      <c r="K138">
        <v>109.564375926103</v>
      </c>
      <c r="L138">
        <f>(Table2[[#This Row],[6M Return vs Nifty]]-AVERAGE(Table2[6M Return vs Nifty]))/_xlfn.STDEV.P(Table2[6M Return vs Nifty])</f>
        <v>3.1089880436527175</v>
      </c>
      <c r="M138">
        <v>3.30213645674195</v>
      </c>
      <c r="N138">
        <f>(Table2[[#This Row],[1W Return vs Nifty]]-AVERAGE(Table2[1W Return vs Nifty]))/_xlfn.STDEV.P(Table2[1W Return vs Nifty])</f>
        <v>0.83470127997414556</v>
      </c>
      <c r="O138">
        <v>2299.44</v>
      </c>
      <c r="P138">
        <v>2145.3260196549099</v>
      </c>
      <c r="Q138">
        <v>1712.67918528926</v>
      </c>
      <c r="R138">
        <v>69.922488780113497</v>
      </c>
      <c r="S138" s="1">
        <f>(Table2[[#This Row],[Close Price]]-Table2[[#This Row],[20D EMA]])/Table2[[#This Row],[20D EMA]]</f>
        <v>0.11368420137076847</v>
      </c>
      <c r="T138" s="1">
        <f>(Table2[[#This Row],[Close Price]]-Table2[[#This Row],[50D EMA]])/Table2[[#This Row],[50D EMA]]</f>
        <v>0.19368803461020334</v>
      </c>
      <c r="U138" s="1">
        <f>(Table2[[#This Row],[Close Price]]-Table2[[#This Row],[200D EMA]])/Table2[[#This Row],[200D EMA]]</f>
        <v>0.49523040975563065</v>
      </c>
      <c r="V138">
        <v>1.2369200739273101</v>
      </c>
      <c r="W138">
        <v>2486.4499999999998</v>
      </c>
      <c r="X138">
        <v>2590.1</v>
      </c>
      <c r="Y138">
        <v>2152.1</v>
      </c>
      <c r="Z138">
        <v>2600</v>
      </c>
      <c r="AA138">
        <v>2152.1</v>
      </c>
      <c r="AB138">
        <v>2600</v>
      </c>
      <c r="AC138" s="1">
        <f>(Table2[[#This Row],[Close Price]]/Table2[[#This Row],[Day Low]])-1</f>
        <v>2.9922178205875838E-2</v>
      </c>
      <c r="AD138" s="1">
        <f>(Table2[[#This Row],[Day High]]/Table2[[#This Row],[Close Price]])-1</f>
        <v>1.1421988792783555E-2</v>
      </c>
      <c r="AE138" s="1">
        <f>(Table2[[#This Row],[Close Price]]/Table2[[#This Row],[Current Week Low]])-1</f>
        <v>0.18993076529901032</v>
      </c>
      <c r="AF138" s="1">
        <f>(Table2[[#This Row],[Current Week High]]/Table2[[#This Row],[Close Price]])-1</f>
        <v>1.5287892691879579E-2</v>
      </c>
      <c r="AG138" s="1">
        <f>(Table2[[#This Row],[Close Price]]/Table2[[#This Row],[Current Month Low]])-1</f>
        <v>0.18993076529901032</v>
      </c>
      <c r="AH138" s="1">
        <f>(Table2[[#This Row],[Current Month High]]/Table2[[#This Row],[Close Price]])-1</f>
        <v>1.5287892691879579E-2</v>
      </c>
      <c r="AI138">
        <v>1.5287892691879501</v>
      </c>
      <c r="AJ138">
        <v>169.18063804067901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0.09</v>
      </c>
      <c r="AM138" t="s">
        <v>3189</v>
      </c>
      <c r="AN138">
        <v>25.99</v>
      </c>
      <c r="AO138" t="s">
        <v>3189</v>
      </c>
      <c r="AP138">
        <v>9.2168052746659998E-3</v>
      </c>
      <c r="AQ138">
        <f>(Table2[[#This Row],[Sharpe Ratio]]-AVERAGE(Table2[Sharpe Ratio]))/_xlfn.STDEV.P(Table2[Sharpe Ratio])</f>
        <v>-0.61197373178303094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6.2783510890866463</v>
      </c>
      <c r="AS138">
        <f>_xlfn.RANK.AVG(Table2[[#This Row],[1Y Return vs Nifty Z-Score]],Table2[1Y Return vs Nifty Z-Score])</f>
        <v>96</v>
      </c>
      <c r="AT138">
        <f>_xlfn.RANK.AVG(Table2[[#This Row],[6M Return vs Nifty Z-Score]],Table2[6M Return vs Nifty Z-Score])</f>
        <v>10</v>
      </c>
      <c r="AU138">
        <f>_xlfn.RANK.AVG(Table2[[#This Row],[Sharpe Ratio Z-Score]],Table2[Sharpe Ratio Z-Score])</f>
        <v>487</v>
      </c>
      <c r="AV138">
        <f>(Table2[[#This Row],[Rank 1Y]]+Table2[[#This Row],[Rank 6M]]+Table2[[#This Row],[Rank Sharpe]])/3</f>
        <v>197.66666666666666</v>
      </c>
    </row>
    <row r="139" spans="1:48" x14ac:dyDescent="0.3">
      <c r="A139" t="s">
        <v>175</v>
      </c>
      <c r="B139" t="s">
        <v>176</v>
      </c>
      <c r="C139" t="s">
        <v>3143</v>
      </c>
      <c r="D139" t="s">
        <v>143</v>
      </c>
      <c r="E139">
        <v>154395.26084159999</v>
      </c>
      <c r="F139">
        <v>467.85</v>
      </c>
      <c r="G139">
        <v>61.130162204998598</v>
      </c>
      <c r="H139">
        <f>(Table2[[#This Row],[1Y Return vs Nifty]]-AVERAGE(Table2[1Y Return vs Nifty]))/_xlfn.STDEV.P(Table2[1Y Return vs Nifty])</f>
        <v>0.58108551623766846</v>
      </c>
      <c r="I139">
        <v>-7.8256782234215496</v>
      </c>
      <c r="J139">
        <f>(Table2[[#This Row],[1M Return vs Nifty]]-AVERAGE(Table2[1M Return vs Nifty]))/_xlfn.STDEV.P(Table2[1M Return vs Nifty])</f>
        <v>-0.66845640371061599</v>
      </c>
      <c r="K139">
        <v>6.37717034345006</v>
      </c>
      <c r="L139">
        <f>(Table2[[#This Row],[6M Return vs Nifty]]-AVERAGE(Table2[6M Return vs Nifty]))/_xlfn.STDEV.P(Table2[6M Return vs Nifty])</f>
        <v>-0.14715336272312832</v>
      </c>
      <c r="M139">
        <v>1.1315647436063101</v>
      </c>
      <c r="N139">
        <f>(Table2[[#This Row],[1W Return vs Nifty]]-AVERAGE(Table2[1W Return vs Nifty]))/_xlfn.STDEV.P(Table2[1W Return vs Nifty])</f>
        <v>0.32733261680262138</v>
      </c>
      <c r="O139">
        <v>481.52</v>
      </c>
      <c r="P139">
        <v>496.22988199624501</v>
      </c>
      <c r="Q139">
        <v>447.91229391406699</v>
      </c>
      <c r="R139">
        <v>43.840362018693597</v>
      </c>
      <c r="S139" s="1">
        <f>(Table2[[#This Row],[Close Price]]-Table2[[#This Row],[20D EMA]])/Table2[[#This Row],[20D EMA]]</f>
        <v>-2.8389267320152765E-2</v>
      </c>
      <c r="T139" s="1">
        <f>(Table2[[#This Row],[Close Price]]-Table2[[#This Row],[50D EMA]])/Table2[[#This Row],[50D EMA]]</f>
        <v>-5.7190997611989321E-2</v>
      </c>
      <c r="U139" s="1">
        <f>(Table2[[#This Row],[Close Price]]-Table2[[#This Row],[200D EMA]])/Table2[[#This Row],[200D EMA]]</f>
        <v>4.451252255594066E-2</v>
      </c>
      <c r="V139">
        <v>1.0510544842537199</v>
      </c>
      <c r="W139">
        <v>462.75</v>
      </c>
      <c r="X139">
        <v>472.6</v>
      </c>
      <c r="Y139">
        <v>432.4</v>
      </c>
      <c r="Z139">
        <v>481.35</v>
      </c>
      <c r="AA139">
        <v>432.4</v>
      </c>
      <c r="AB139">
        <v>505.05</v>
      </c>
      <c r="AC139" s="1">
        <f>(Table2[[#This Row],[Close Price]]/Table2[[#This Row],[Day Low]])-1</f>
        <v>1.1021069692058294E-2</v>
      </c>
      <c r="AD139" s="1">
        <f>(Table2[[#This Row],[Day High]]/Table2[[#This Row],[Close Price]])-1</f>
        <v>1.0152826760713829E-2</v>
      </c>
      <c r="AE139" s="1">
        <f>(Table2[[#This Row],[Close Price]]/Table2[[#This Row],[Current Week Low]])-1</f>
        <v>8.1984273820536746E-2</v>
      </c>
      <c r="AF139" s="1">
        <f>(Table2[[#This Row],[Current Week High]]/Table2[[#This Row],[Close Price]])-1</f>
        <v>2.885540237255535E-2</v>
      </c>
      <c r="AG139" s="1">
        <f>(Table2[[#This Row],[Close Price]]/Table2[[#This Row],[Current Month Low]])-1</f>
        <v>8.1984273820536746E-2</v>
      </c>
      <c r="AH139" s="1">
        <f>(Table2[[#This Row],[Current Month High]]/Table2[[#This Row],[Close Price]])-1</f>
        <v>7.9512664315485759E-2</v>
      </c>
      <c r="AI139">
        <v>23.971358341348701</v>
      </c>
      <c r="AJ139">
        <v>107.472283813747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-0.13</v>
      </c>
      <c r="AM139" t="s">
        <v>3188</v>
      </c>
      <c r="AN139">
        <v>-4.51</v>
      </c>
      <c r="AO139" t="s">
        <v>3188</v>
      </c>
      <c r="AP139">
        <v>0.17232963667679599</v>
      </c>
      <c r="AQ139">
        <f>(Table2[[#This Row],[Sharpe Ratio]]-AVERAGE(Table2[Sharpe Ratio]))/_xlfn.STDEV.P(Table2[Sharpe Ratio])</f>
        <v>1.2796898848346057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151</v>
      </c>
      <c r="AT139">
        <f>_xlfn.RANK.AVG(Table2[[#This Row],[6M Return vs Nifty Z-Score]],Table2[6M Return vs Nifty Z-Score])</f>
        <v>366</v>
      </c>
      <c r="AU139">
        <f>_xlfn.RANK.AVG(Table2[[#This Row],[Sharpe Ratio Z-Score]],Table2[Sharpe Ratio Z-Score])</f>
        <v>78</v>
      </c>
      <c r="AV139">
        <f>(Table2[[#This Row],[Rank 1Y]]+Table2[[#This Row],[Rank 6M]]+Table2[[#This Row],[Rank Sharpe]])/3</f>
        <v>198.33333333333334</v>
      </c>
    </row>
    <row r="140" spans="1:48" x14ac:dyDescent="0.3">
      <c r="A140" t="s">
        <v>489</v>
      </c>
      <c r="B140" t="s">
        <v>490</v>
      </c>
      <c r="C140" t="s">
        <v>3143</v>
      </c>
      <c r="D140" t="s">
        <v>143</v>
      </c>
      <c r="E140">
        <v>44662.389000000003</v>
      </c>
      <c r="F140">
        <v>223.1</v>
      </c>
      <c r="G140">
        <v>118.08206592491101</v>
      </c>
      <c r="H140">
        <f>(Table2[[#This Row],[1Y Return vs Nifty]]-AVERAGE(Table2[1Y Return vs Nifty]))/_xlfn.STDEV.P(Table2[1Y Return vs Nifty])</f>
        <v>1.5393674279069502</v>
      </c>
      <c r="I140">
        <v>-11.5263192391849</v>
      </c>
      <c r="J140">
        <f>(Table2[[#This Row],[1M Return vs Nifty]]-AVERAGE(Table2[1M Return vs Nifty]))/_xlfn.STDEV.P(Table2[1M Return vs Nifty])</f>
        <v>-1.0644604279850141</v>
      </c>
      <c r="K140">
        <v>-0.64595370843895195</v>
      </c>
      <c r="L140">
        <f>(Table2[[#This Row],[6M Return vs Nifty]]-AVERAGE(Table2[6M Return vs Nifty]))/_xlfn.STDEV.P(Table2[6M Return vs Nifty])</f>
        <v>-0.3687727475910752</v>
      </c>
      <c r="M140">
        <v>-1.39801840103793</v>
      </c>
      <c r="N140">
        <f>(Table2[[#This Row],[1W Return vs Nifty]]-AVERAGE(Table2[1W Return vs Nifty]))/_xlfn.STDEV.P(Table2[1W Return vs Nifty])</f>
        <v>-0.26395455915771804</v>
      </c>
      <c r="O140">
        <v>236.18</v>
      </c>
      <c r="P140">
        <v>254.43247851050799</v>
      </c>
      <c r="Q140">
        <v>226.42891273142101</v>
      </c>
      <c r="R140">
        <v>39.548494924107203</v>
      </c>
      <c r="S140" s="1">
        <f>(Table2[[#This Row],[Close Price]]-Table2[[#This Row],[20D EMA]])/Table2[[#This Row],[20D EMA]]</f>
        <v>-5.5381488695063139E-2</v>
      </c>
      <c r="T140" s="1">
        <f>(Table2[[#This Row],[Close Price]]-Table2[[#This Row],[50D EMA]])/Table2[[#This Row],[50D EMA]]</f>
        <v>-0.12314653653469784</v>
      </c>
      <c r="U140" s="1">
        <f>(Table2[[#This Row],[Close Price]]-Table2[[#This Row],[200D EMA]])/Table2[[#This Row],[200D EMA]]</f>
        <v>-1.4701800628127417E-2</v>
      </c>
      <c r="V140">
        <v>0.43217337993140797</v>
      </c>
      <c r="W140">
        <v>221</v>
      </c>
      <c r="X140">
        <v>226</v>
      </c>
      <c r="Y140">
        <v>206.56</v>
      </c>
      <c r="Z140">
        <v>232.56</v>
      </c>
      <c r="AA140">
        <v>206.56</v>
      </c>
      <c r="AB140">
        <v>241.38</v>
      </c>
      <c r="AC140" s="1">
        <f>(Table2[[#This Row],[Close Price]]/Table2[[#This Row],[Day Low]])-1</f>
        <v>9.5022624434388803E-3</v>
      </c>
      <c r="AD140" s="1">
        <f>(Table2[[#This Row],[Day High]]/Table2[[#This Row],[Close Price]])-1</f>
        <v>1.2998655311519558E-2</v>
      </c>
      <c r="AE140" s="1">
        <f>(Table2[[#This Row],[Close Price]]/Table2[[#This Row],[Current Week Low]])-1</f>
        <v>8.0073586367157112E-2</v>
      </c>
      <c r="AF140" s="1">
        <f>(Table2[[#This Row],[Current Week High]]/Table2[[#This Row],[Close Price]])-1</f>
        <v>4.2402510085163714E-2</v>
      </c>
      <c r="AG140" s="1">
        <f>(Table2[[#This Row],[Close Price]]/Table2[[#This Row],[Current Month Low]])-1</f>
        <v>8.0073586367157112E-2</v>
      </c>
      <c r="AH140" s="1">
        <f>(Table2[[#This Row],[Current Month High]]/Table2[[#This Row],[Close Price]])-1</f>
        <v>8.1936351411922903E-2</v>
      </c>
      <c r="AI140">
        <v>58.538771851187803</v>
      </c>
      <c r="AJ140">
        <v>216.453900709219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-0.3</v>
      </c>
      <c r="AM140" t="s">
        <v>3188</v>
      </c>
      <c r="AN140">
        <v>-7.91</v>
      </c>
      <c r="AO140" t="s">
        <v>3188</v>
      </c>
      <c r="AP140">
        <v>0.16049636100600101</v>
      </c>
      <c r="AQ140">
        <f>(Table2[[#This Row],[Sharpe Ratio]]-AVERAGE(Table2[Sharpe Ratio]))/_xlfn.STDEV.P(Table2[Sharpe Ratio])</f>
        <v>1.1424561867899452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55</v>
      </c>
      <c r="AT140">
        <f>_xlfn.RANK.AVG(Table2[[#This Row],[6M Return vs Nifty Z-Score]],Table2[6M Return vs Nifty Z-Score])</f>
        <v>444</v>
      </c>
      <c r="AU140">
        <f>_xlfn.RANK.AVG(Table2[[#This Row],[Sharpe Ratio Z-Score]],Table2[Sharpe Ratio Z-Score])</f>
        <v>99</v>
      </c>
      <c r="AV140">
        <f>(Table2[[#This Row],[Rank 1Y]]+Table2[[#This Row],[Rank 6M]]+Table2[[#This Row],[Rank Sharpe]])/3</f>
        <v>199.33333333333334</v>
      </c>
    </row>
    <row r="141" spans="1:48" x14ac:dyDescent="0.3">
      <c r="A141" t="s">
        <v>1604</v>
      </c>
      <c r="B141" t="s">
        <v>1605</v>
      </c>
      <c r="C141" t="s">
        <v>3155</v>
      </c>
      <c r="D141" t="s">
        <v>159</v>
      </c>
      <c r="E141">
        <v>6019.5765430450001</v>
      </c>
      <c r="F141">
        <v>385.45</v>
      </c>
      <c r="G141">
        <v>19.497900974345502</v>
      </c>
      <c r="H141">
        <f>(Table2[[#This Row],[1Y Return vs Nifty]]-AVERAGE(Table2[1Y Return vs Nifty]))/_xlfn.STDEV.P(Table2[1Y Return vs Nifty])</f>
        <v>-0.11942562164157877</v>
      </c>
      <c r="I141">
        <v>-7.1444670154090204</v>
      </c>
      <c r="J141">
        <f>(Table2[[#This Row],[1M Return vs Nifty]]-AVERAGE(Table2[1M Return vs Nifty]))/_xlfn.STDEV.P(Table2[1M Return vs Nifty])</f>
        <v>-0.59556028149700535</v>
      </c>
      <c r="K141">
        <v>23.382734619665701</v>
      </c>
      <c r="L141">
        <f>(Table2[[#This Row],[6M Return vs Nifty]]-AVERAGE(Table2[6M Return vs Nifty]))/_xlfn.STDEV.P(Table2[6M Return vs Nifty])</f>
        <v>0.38946861154109635</v>
      </c>
      <c r="M141">
        <v>-1.97916867677096</v>
      </c>
      <c r="N141">
        <f>(Table2[[#This Row],[1W Return vs Nifty]]-AVERAGE(Table2[1W Return vs Nifty]))/_xlfn.STDEV.P(Table2[1W Return vs Nifty])</f>
        <v>-0.39979777351273921</v>
      </c>
      <c r="O141">
        <v>400.32</v>
      </c>
      <c r="P141">
        <v>402.20407042537101</v>
      </c>
      <c r="Q141">
        <v>350.11747965814999</v>
      </c>
      <c r="R141">
        <v>33.0400156273204</v>
      </c>
      <c r="S141" s="1">
        <f>(Table2[[#This Row],[Close Price]]-Table2[[#This Row],[20D EMA]])/Table2[[#This Row],[20D EMA]]</f>
        <v>-3.7145283772981624E-2</v>
      </c>
      <c r="T141" s="1">
        <f>(Table2[[#This Row],[Close Price]]-Table2[[#This Row],[50D EMA]])/Table2[[#This Row],[50D EMA]]</f>
        <v>-4.1655646119274532E-2</v>
      </c>
      <c r="U141" s="1">
        <f>(Table2[[#This Row],[Close Price]]-Table2[[#This Row],[200D EMA]])/Table2[[#This Row],[200D EMA]]</f>
        <v>0.10091618497981934</v>
      </c>
      <c r="V141">
        <v>0.60147831357374504</v>
      </c>
      <c r="W141">
        <v>381.1</v>
      </c>
      <c r="X141">
        <v>391.85</v>
      </c>
      <c r="Y141">
        <v>372.2</v>
      </c>
      <c r="Z141">
        <v>398.65</v>
      </c>
      <c r="AA141">
        <v>372.2</v>
      </c>
      <c r="AB141">
        <v>423.9</v>
      </c>
      <c r="AC141" s="1">
        <f>(Table2[[#This Row],[Close Price]]/Table2[[#This Row],[Day Low]])-1</f>
        <v>1.1414326948307352E-2</v>
      </c>
      <c r="AD141" s="1">
        <f>(Table2[[#This Row],[Day High]]/Table2[[#This Row],[Close Price]])-1</f>
        <v>1.6603969386431494E-2</v>
      </c>
      <c r="AE141" s="1">
        <f>(Table2[[#This Row],[Close Price]]/Table2[[#This Row],[Current Week Low]])-1</f>
        <v>3.5599140247178918E-2</v>
      </c>
      <c r="AF141" s="1">
        <f>(Table2[[#This Row],[Current Week High]]/Table2[[#This Row],[Close Price]])-1</f>
        <v>3.4245686859514901E-2</v>
      </c>
      <c r="AG141" s="1">
        <f>(Table2[[#This Row],[Close Price]]/Table2[[#This Row],[Current Month Low]])-1</f>
        <v>3.5599140247178918E-2</v>
      </c>
      <c r="AH141" s="1">
        <f>(Table2[[#This Row],[Current Month High]]/Table2[[#This Row],[Close Price]])-1</f>
        <v>9.9753534829420065E-2</v>
      </c>
      <c r="AI141">
        <v>17.006096770009002</v>
      </c>
      <c r="AJ141">
        <v>70.515372705153695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-0.04</v>
      </c>
      <c r="AM141" t="s">
        <v>3188</v>
      </c>
      <c r="AN141">
        <v>-4.34</v>
      </c>
      <c r="AO141" t="s">
        <v>3188</v>
      </c>
      <c r="AP141">
        <v>0.17671506349675301</v>
      </c>
      <c r="AQ141">
        <f>(Table2[[#This Row],[Sharpe Ratio]]-AVERAGE(Table2[Sharpe Ratio]))/_xlfn.STDEV.P(Table2[Sharpe Ratio])</f>
        <v>1.3305488656231859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332</v>
      </c>
      <c r="AT141">
        <f>_xlfn.RANK.AVG(Table2[[#This Row],[6M Return vs Nifty Z-Score]],Table2[6M Return vs Nifty Z-Score])</f>
        <v>196</v>
      </c>
      <c r="AU141">
        <f>_xlfn.RANK.AVG(Table2[[#This Row],[Sharpe Ratio Z-Score]],Table2[Sharpe Ratio Z-Score])</f>
        <v>71</v>
      </c>
      <c r="AV141">
        <f>(Table2[[#This Row],[Rank 1Y]]+Table2[[#This Row],[Rank 6M]]+Table2[[#This Row],[Rank Sharpe]])/3</f>
        <v>199.66666666666666</v>
      </c>
    </row>
    <row r="142" spans="1:48" x14ac:dyDescent="0.3">
      <c r="A142" t="s">
        <v>535</v>
      </c>
      <c r="B142" t="s">
        <v>536</v>
      </c>
      <c r="C142" t="s">
        <v>3150</v>
      </c>
      <c r="D142" t="s">
        <v>164</v>
      </c>
      <c r="E142">
        <v>40942.195795804</v>
      </c>
      <c r="F142">
        <v>222.92</v>
      </c>
      <c r="G142">
        <v>106.68327285218</v>
      </c>
      <c r="H142">
        <f>(Table2[[#This Row],[1Y Return vs Nifty]]-AVERAGE(Table2[1Y Return vs Nifty]))/_xlfn.STDEV.P(Table2[1Y Return vs Nifty])</f>
        <v>1.3475694983736468</v>
      </c>
      <c r="I142">
        <v>21.100196112654</v>
      </c>
      <c r="J142">
        <f>(Table2[[#This Row],[1M Return vs Nifty]]-AVERAGE(Table2[1M Return vs Nifty]))/_xlfn.STDEV.P(Table2[1M Return vs Nifty])</f>
        <v>2.426889130738263</v>
      </c>
      <c r="K142">
        <v>15.380757357789699</v>
      </c>
      <c r="L142">
        <f>(Table2[[#This Row],[6M Return vs Nifty]]-AVERAGE(Table2[6M Return vs Nifty]))/_xlfn.STDEV.P(Table2[6M Return vs Nifty])</f>
        <v>0.13696085781186138</v>
      </c>
      <c r="M142">
        <v>-3.3270622201532301</v>
      </c>
      <c r="N142">
        <f>(Table2[[#This Row],[1W Return vs Nifty]]-AVERAGE(Table2[1W Return vs Nifty]))/_xlfn.STDEV.P(Table2[1W Return vs Nifty])</f>
        <v>-0.71486635247963703</v>
      </c>
      <c r="O142">
        <v>204.85</v>
      </c>
      <c r="P142">
        <v>193.85710669416599</v>
      </c>
      <c r="Q142">
        <v>169.86326127329599</v>
      </c>
      <c r="R142">
        <v>72.345661178701505</v>
      </c>
      <c r="S142" s="1">
        <f>(Table2[[#This Row],[Close Price]]-Table2[[#This Row],[20D EMA]])/Table2[[#This Row],[20D EMA]]</f>
        <v>8.8210886014156664E-2</v>
      </c>
      <c r="T142" s="1">
        <f>(Table2[[#This Row],[Close Price]]-Table2[[#This Row],[50D EMA]])/Table2[[#This Row],[50D EMA]]</f>
        <v>0.14991915334671929</v>
      </c>
      <c r="U142" s="1">
        <f>(Table2[[#This Row],[Close Price]]-Table2[[#This Row],[200D EMA]])/Table2[[#This Row],[200D EMA]]</f>
        <v>0.31234970015876523</v>
      </c>
      <c r="V142">
        <v>1.7565548921757801</v>
      </c>
      <c r="W142">
        <v>215.25</v>
      </c>
      <c r="X142">
        <v>223.89</v>
      </c>
      <c r="Y142">
        <v>200</v>
      </c>
      <c r="Z142">
        <v>223.89</v>
      </c>
      <c r="AA142">
        <v>200</v>
      </c>
      <c r="AB142">
        <v>227.39</v>
      </c>
      <c r="AC142" s="1">
        <f>(Table2[[#This Row],[Close Price]]/Table2[[#This Row],[Day Low]])-1</f>
        <v>3.5632984901277531E-2</v>
      </c>
      <c r="AD142" s="1">
        <f>(Table2[[#This Row],[Day High]]/Table2[[#This Row],[Close Price]])-1</f>
        <v>4.3513368024403754E-3</v>
      </c>
      <c r="AE142" s="1">
        <f>(Table2[[#This Row],[Close Price]]/Table2[[#This Row],[Current Week Low]])-1</f>
        <v>0.11460000000000004</v>
      </c>
      <c r="AF142" s="1">
        <f>(Table2[[#This Row],[Current Week High]]/Table2[[#This Row],[Close Price]])-1</f>
        <v>4.3513368024403754E-3</v>
      </c>
      <c r="AG142" s="1">
        <f>(Table2[[#This Row],[Close Price]]/Table2[[#This Row],[Current Month Low]])-1</f>
        <v>0.11460000000000004</v>
      </c>
      <c r="AH142" s="1">
        <f>(Table2[[#This Row],[Current Month High]]/Table2[[#This Row],[Close Price]])-1</f>
        <v>2.0052036605060053E-2</v>
      </c>
      <c r="AI142">
        <v>2.005203660506</v>
      </c>
      <c r="AJ142">
        <v>151.60270880361099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0.11</v>
      </c>
      <c r="AM142" t="s">
        <v>3189</v>
      </c>
      <c r="AN142">
        <v>16.420000000000002</v>
      </c>
      <c r="AO142" t="s">
        <v>3189</v>
      </c>
      <c r="AP142">
        <v>8.5232180037543001E-2</v>
      </c>
      <c r="AQ142">
        <f>(Table2[[#This Row],[Sharpe Ratio]]-AVERAGE(Table2[Sharpe Ratio]))/_xlfn.STDEV.P(Table2[Sharpe Ratio])</f>
        <v>0.2695971262936267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3.466150260737761</v>
      </c>
      <c r="AS142">
        <f>_xlfn.RANK.AVG(Table2[[#This Row],[1Y Return vs Nifty Z-Score]],Table2[1Y Return vs Nifty Z-Score])</f>
        <v>64</v>
      </c>
      <c r="AT142">
        <f>_xlfn.RANK.AVG(Table2[[#This Row],[6M Return vs Nifty Z-Score]],Table2[6M Return vs Nifty Z-Score])</f>
        <v>266</v>
      </c>
      <c r="AU142">
        <f>_xlfn.RANK.AVG(Table2[[#This Row],[Sharpe Ratio Z-Score]],Table2[Sharpe Ratio Z-Score])</f>
        <v>271</v>
      </c>
      <c r="AV142">
        <f>(Table2[[#This Row],[Rank 1Y]]+Table2[[#This Row],[Rank 6M]]+Table2[[#This Row],[Rank Sharpe]])/3</f>
        <v>200.33333333333334</v>
      </c>
    </row>
    <row r="143" spans="1:48" x14ac:dyDescent="0.3">
      <c r="A143" t="s">
        <v>154</v>
      </c>
      <c r="B143" t="s">
        <v>155</v>
      </c>
      <c r="C143" t="s">
        <v>3153</v>
      </c>
      <c r="D143" t="s">
        <v>156</v>
      </c>
      <c r="E143">
        <v>181294.92993310501</v>
      </c>
      <c r="F143">
        <v>4693.45</v>
      </c>
      <c r="G143">
        <v>59.271333868737401</v>
      </c>
      <c r="H143">
        <f>(Table2[[#This Row],[1Y Return vs Nifty]]-AVERAGE(Table2[1Y Return vs Nifty]))/_xlfn.STDEV.P(Table2[1Y Return vs Nifty])</f>
        <v>0.5498085710402314</v>
      </c>
      <c r="I143">
        <v>-4.1219018521441297</v>
      </c>
      <c r="J143">
        <f>(Table2[[#This Row],[1M Return vs Nifty]]-AVERAGE(Table2[1M Return vs Nifty]))/_xlfn.STDEV.P(Table2[1M Return vs Nifty])</f>
        <v>-0.27211686637353133</v>
      </c>
      <c r="K143">
        <v>17.367197418193498</v>
      </c>
      <c r="L143">
        <f>(Table2[[#This Row],[6M Return vs Nifty]]-AVERAGE(Table2[6M Return vs Nifty]))/_xlfn.STDEV.P(Table2[6M Return vs Nifty])</f>
        <v>0.19964430480940196</v>
      </c>
      <c r="M143">
        <v>0.18092283595244699</v>
      </c>
      <c r="N143">
        <f>(Table2[[#This Row],[1W Return vs Nifty]]-AVERAGE(Table2[1W Return vs Nifty]))/_xlfn.STDEV.P(Table2[1W Return vs Nifty])</f>
        <v>0.10512115476140965</v>
      </c>
      <c r="O143">
        <v>4739.99</v>
      </c>
      <c r="P143">
        <v>4661.96311849624</v>
      </c>
      <c r="Q143">
        <v>4004.0678001240799</v>
      </c>
      <c r="R143">
        <v>47.004393898250598</v>
      </c>
      <c r="S143" s="1">
        <f>(Table2[[#This Row],[Close Price]]-Table2[[#This Row],[20D EMA]])/Table2[[#This Row],[20D EMA]]</f>
        <v>-9.8185861151605727E-3</v>
      </c>
      <c r="T143" s="1">
        <f>(Table2[[#This Row],[Close Price]]-Table2[[#This Row],[50D EMA]])/Table2[[#This Row],[50D EMA]]</f>
        <v>6.7539962679748142E-3</v>
      </c>
      <c r="U143" s="1">
        <f>(Table2[[#This Row],[Close Price]]-Table2[[#This Row],[200D EMA]])/Table2[[#This Row],[200D EMA]]</f>
        <v>0.17217046121310858</v>
      </c>
      <c r="V143">
        <v>0.92101620100409198</v>
      </c>
      <c r="W143">
        <v>4613.8</v>
      </c>
      <c r="X143">
        <v>4703</v>
      </c>
      <c r="Y143">
        <v>4430.3</v>
      </c>
      <c r="Z143">
        <v>4789.1499999999996</v>
      </c>
      <c r="AA143">
        <v>4430.3</v>
      </c>
      <c r="AB143">
        <v>4915</v>
      </c>
      <c r="AC143" s="1">
        <f>(Table2[[#This Row],[Close Price]]/Table2[[#This Row],[Day Low]])-1</f>
        <v>1.7263427109974305E-2</v>
      </c>
      <c r="AD143" s="1">
        <f>(Table2[[#This Row],[Day High]]/Table2[[#This Row],[Close Price]])-1</f>
        <v>2.0347505566267188E-3</v>
      </c>
      <c r="AE143" s="1">
        <f>(Table2[[#This Row],[Close Price]]/Table2[[#This Row],[Current Week Low]])-1</f>
        <v>5.9397783445816144E-2</v>
      </c>
      <c r="AF143" s="1">
        <f>(Table2[[#This Row],[Current Week High]]/Table2[[#This Row],[Close Price]])-1</f>
        <v>2.0390118143369884E-2</v>
      </c>
      <c r="AG143" s="1">
        <f>(Table2[[#This Row],[Close Price]]/Table2[[#This Row],[Current Month Low]])-1</f>
        <v>5.9397783445816144E-2</v>
      </c>
      <c r="AH143" s="1">
        <f>(Table2[[#This Row],[Current Month High]]/Table2[[#This Row],[Close Price]])-1</f>
        <v>4.7204082284886484E-2</v>
      </c>
      <c r="AI143">
        <v>7.2771628546165399</v>
      </c>
      <c r="AJ143">
        <v>96.473198400904195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7.0000000000000007E-2</v>
      </c>
      <c r="AM143" t="s">
        <v>3189</v>
      </c>
      <c r="AN143">
        <v>-2.77</v>
      </c>
      <c r="AO143" t="s">
        <v>3188</v>
      </c>
      <c r="AP143">
        <v>0.109409965251053</v>
      </c>
      <c r="AQ143">
        <f>(Table2[[#This Row],[Sharpe Ratio]]-AVERAGE(Table2[Sharpe Ratio]))/_xlfn.STDEV.P(Table2[Sharpe Ratio])</f>
        <v>0.54999343984934546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1.1324506040868569</v>
      </c>
      <c r="AS143">
        <f>_xlfn.RANK.AVG(Table2[[#This Row],[1Y Return vs Nifty Z-Score]],Table2[1Y Return vs Nifty Z-Score])</f>
        <v>161</v>
      </c>
      <c r="AT143">
        <f>_xlfn.RANK.AVG(Table2[[#This Row],[6M Return vs Nifty Z-Score]],Table2[6M Return vs Nifty Z-Score])</f>
        <v>246</v>
      </c>
      <c r="AU143">
        <f>_xlfn.RANK.AVG(Table2[[#This Row],[Sharpe Ratio Z-Score]],Table2[Sharpe Ratio Z-Score])</f>
        <v>197</v>
      </c>
      <c r="AV143">
        <f>(Table2[[#This Row],[Rank 1Y]]+Table2[[#This Row],[Rank 6M]]+Table2[[#This Row],[Rank Sharpe]])/3</f>
        <v>201.33333333333334</v>
      </c>
    </row>
    <row r="144" spans="1:48" x14ac:dyDescent="0.3">
      <c r="A144" t="s">
        <v>862</v>
      </c>
      <c r="B144" t="s">
        <v>863</v>
      </c>
      <c r="C144" t="s">
        <v>3155</v>
      </c>
      <c r="D144" t="s">
        <v>119</v>
      </c>
      <c r="E144">
        <v>18349.208266270001</v>
      </c>
      <c r="F144">
        <v>699.65</v>
      </c>
      <c r="G144">
        <v>44.511731788230399</v>
      </c>
      <c r="H144">
        <f>(Table2[[#This Row],[1Y Return vs Nifty]]-AVERAGE(Table2[1Y Return vs Nifty]))/_xlfn.STDEV.P(Table2[1Y Return vs Nifty])</f>
        <v>0.30146112743685</v>
      </c>
      <c r="I144">
        <v>0.79985443109957999</v>
      </c>
      <c r="J144">
        <f>(Table2[[#This Row],[1M Return vs Nifty]]-AVERAGE(Table2[1M Return vs Nifty]))/_xlfn.STDEV.P(Table2[1M Return vs Nifty])</f>
        <v>0.25455818434339855</v>
      </c>
      <c r="K144">
        <v>13.257500593527601</v>
      </c>
      <c r="L144">
        <f>(Table2[[#This Row],[6M Return vs Nifty]]-AVERAGE(Table2[6M Return vs Nifty]))/_xlfn.STDEV.P(Table2[6M Return vs Nifty])</f>
        <v>6.996006805848827E-2</v>
      </c>
      <c r="M144">
        <v>-4.6962040961893301</v>
      </c>
      <c r="N144">
        <f>(Table2[[#This Row],[1W Return vs Nifty]]-AVERAGE(Table2[1W Return vs Nifty]))/_xlfn.STDEV.P(Table2[1W Return vs Nifty])</f>
        <v>-1.0349017049781148</v>
      </c>
      <c r="O144">
        <v>706.1</v>
      </c>
      <c r="P144">
        <v>688.23715696762599</v>
      </c>
      <c r="Q144">
        <v>595.124457748586</v>
      </c>
      <c r="R144">
        <v>45.057241999093002</v>
      </c>
      <c r="S144" s="1">
        <f>(Table2[[#This Row],[Close Price]]-Table2[[#This Row],[20D EMA]])/Table2[[#This Row],[20D EMA]]</f>
        <v>-9.1346834725960138E-3</v>
      </c>
      <c r="T144" s="1">
        <f>(Table2[[#This Row],[Close Price]]-Table2[[#This Row],[50D EMA]])/Table2[[#This Row],[50D EMA]]</f>
        <v>1.6582718495843772E-2</v>
      </c>
      <c r="U144" s="1">
        <f>(Table2[[#This Row],[Close Price]]-Table2[[#This Row],[200D EMA]])/Table2[[#This Row],[200D EMA]]</f>
        <v>0.17563644190804109</v>
      </c>
      <c r="V144">
        <v>1.15804190049637</v>
      </c>
      <c r="W144">
        <v>691</v>
      </c>
      <c r="X144">
        <v>706.55</v>
      </c>
      <c r="Y144">
        <v>662</v>
      </c>
      <c r="Z144">
        <v>733.6</v>
      </c>
      <c r="AA144">
        <v>662</v>
      </c>
      <c r="AB144">
        <v>794.75</v>
      </c>
      <c r="AC144" s="1">
        <f>(Table2[[#This Row],[Close Price]]/Table2[[#This Row],[Day Low]])-1</f>
        <v>1.2518089725036097E-2</v>
      </c>
      <c r="AD144" s="1">
        <f>(Table2[[#This Row],[Day High]]/Table2[[#This Row],[Close Price]])-1</f>
        <v>9.8620738940897734E-3</v>
      </c>
      <c r="AE144" s="1">
        <f>(Table2[[#This Row],[Close Price]]/Table2[[#This Row],[Current Week Low]])-1</f>
        <v>5.6873111782477226E-2</v>
      </c>
      <c r="AF144" s="1">
        <f>(Table2[[#This Row],[Current Week High]]/Table2[[#This Row],[Close Price]])-1</f>
        <v>4.8524262131065532E-2</v>
      </c>
      <c r="AG144" s="1">
        <f>(Table2[[#This Row],[Close Price]]/Table2[[#This Row],[Current Month Low]])-1</f>
        <v>5.6873111782477226E-2</v>
      </c>
      <c r="AH144" s="1">
        <f>(Table2[[#This Row],[Current Month High]]/Table2[[#This Row],[Close Price]])-1</f>
        <v>0.13592510540984781</v>
      </c>
      <c r="AI144">
        <v>13.5925105409847</v>
      </c>
      <c r="AJ144">
        <v>81.350440642820104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-0.02</v>
      </c>
      <c r="AM144" t="s">
        <v>3188</v>
      </c>
      <c r="AN144">
        <v>-2.78</v>
      </c>
      <c r="AO144" t="s">
        <v>3188</v>
      </c>
      <c r="AP144">
        <v>0.15792541254206599</v>
      </c>
      <c r="AQ144">
        <f>(Table2[[#This Row],[Sharpe Ratio]]-AVERAGE(Table2[Sharpe Ratio]))/_xlfn.STDEV.P(Table2[Sharpe Ratio])</f>
        <v>1.1126402021882495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0.70371787704887145</v>
      </c>
      <c r="AS144">
        <f>_xlfn.RANK.AVG(Table2[[#This Row],[1Y Return vs Nifty Z-Score]],Table2[1Y Return vs Nifty Z-Score])</f>
        <v>216</v>
      </c>
      <c r="AT144">
        <f>_xlfn.RANK.AVG(Table2[[#This Row],[6M Return vs Nifty Z-Score]],Table2[6M Return vs Nifty Z-Score])</f>
        <v>286</v>
      </c>
      <c r="AU144">
        <f>_xlfn.RANK.AVG(Table2[[#This Row],[Sharpe Ratio Z-Score]],Table2[Sharpe Ratio Z-Score])</f>
        <v>103</v>
      </c>
      <c r="AV144">
        <f>(Table2[[#This Row],[Rank 1Y]]+Table2[[#This Row],[Rank 6M]]+Table2[[#This Row],[Rank Sharpe]])/3</f>
        <v>201.66666666666666</v>
      </c>
    </row>
    <row r="145" spans="1:48" x14ac:dyDescent="0.3">
      <c r="A145" t="s">
        <v>55</v>
      </c>
      <c r="B145" t="s">
        <v>56</v>
      </c>
      <c r="C145" t="s">
        <v>3148</v>
      </c>
      <c r="D145" t="s">
        <v>57</v>
      </c>
      <c r="E145">
        <v>409684.14416149998</v>
      </c>
      <c r="F145">
        <v>422.5</v>
      </c>
      <c r="G145">
        <v>50.990581140901398</v>
      </c>
      <c r="H145">
        <f>(Table2[[#This Row],[1Y Return vs Nifty]]-AVERAGE(Table2[1Y Return vs Nifty]))/_xlfn.STDEV.P(Table2[1Y Return vs Nifty])</f>
        <v>0.41047529092519214</v>
      </c>
      <c r="I145">
        <v>5.8091793826647997</v>
      </c>
      <c r="J145">
        <f>(Table2[[#This Row],[1M Return vs Nifty]]-AVERAGE(Table2[1M Return vs Nifty]))/_xlfn.STDEV.P(Table2[1M Return vs Nifty])</f>
        <v>0.79060392108687205</v>
      </c>
      <c r="K145">
        <v>7.0787245130248202</v>
      </c>
      <c r="L145">
        <f>(Table2[[#This Row],[6M Return vs Nifty]]-AVERAGE(Table2[6M Return vs Nifty]))/_xlfn.STDEV.P(Table2[6M Return vs Nifty])</f>
        <v>-0.12501535086914681</v>
      </c>
      <c r="M145">
        <v>-2.49208771469727</v>
      </c>
      <c r="N145">
        <f>(Table2[[#This Row],[1W Return vs Nifty]]-AVERAGE(Table2[1W Return vs Nifty]))/_xlfn.STDEV.P(Table2[1W Return vs Nifty])</f>
        <v>-0.51969201382417829</v>
      </c>
      <c r="O145">
        <v>422.72</v>
      </c>
      <c r="P145">
        <v>412.20484094094797</v>
      </c>
      <c r="Q145">
        <v>361.47188041964603</v>
      </c>
      <c r="R145">
        <v>46.919492209155102</v>
      </c>
      <c r="S145" s="1">
        <f>(Table2[[#This Row],[Close Price]]-Table2[[#This Row],[20D EMA]])/Table2[[#This Row],[20D EMA]]</f>
        <v>-5.2043906131724852E-4</v>
      </c>
      <c r="T145" s="1">
        <f>(Table2[[#This Row],[Close Price]]-Table2[[#This Row],[50D EMA]])/Table2[[#This Row],[50D EMA]]</f>
        <v>2.4975832490348893E-2</v>
      </c>
      <c r="U145" s="1">
        <f>(Table2[[#This Row],[Close Price]]-Table2[[#This Row],[200D EMA]])/Table2[[#This Row],[200D EMA]]</f>
        <v>0.16883227406099799</v>
      </c>
      <c r="V145">
        <v>1.05548771004079</v>
      </c>
      <c r="W145">
        <v>419.6</v>
      </c>
      <c r="X145">
        <v>426.65</v>
      </c>
      <c r="Y145">
        <v>409.05</v>
      </c>
      <c r="Z145">
        <v>433</v>
      </c>
      <c r="AA145">
        <v>409.05</v>
      </c>
      <c r="AB145">
        <v>447.75</v>
      </c>
      <c r="AC145" s="1">
        <f>(Table2[[#This Row],[Close Price]]/Table2[[#This Row],[Day Low]])-1</f>
        <v>6.9113441372734563E-3</v>
      </c>
      <c r="AD145" s="1">
        <f>(Table2[[#This Row],[Day High]]/Table2[[#This Row],[Close Price]])-1</f>
        <v>9.8224852071004953E-3</v>
      </c>
      <c r="AE145" s="1">
        <f>(Table2[[#This Row],[Close Price]]/Table2[[#This Row],[Current Week Low]])-1</f>
        <v>3.2881065884366123E-2</v>
      </c>
      <c r="AF145" s="1">
        <f>(Table2[[#This Row],[Current Week High]]/Table2[[#This Row],[Close Price]])-1</f>
        <v>2.4852071005917242E-2</v>
      </c>
      <c r="AG145" s="1">
        <f>(Table2[[#This Row],[Close Price]]/Table2[[#This Row],[Current Month Low]])-1</f>
        <v>3.2881065884366123E-2</v>
      </c>
      <c r="AH145" s="1">
        <f>(Table2[[#This Row],[Current Month High]]/Table2[[#This Row],[Close Price]])-1</f>
        <v>5.9763313609467517E-2</v>
      </c>
      <c r="AI145">
        <v>6.1420118343195202</v>
      </c>
      <c r="AJ145">
        <v>85.510428100987895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0.09</v>
      </c>
      <c r="AM145" t="s">
        <v>3189</v>
      </c>
      <c r="AN145">
        <v>-1.31</v>
      </c>
      <c r="AO145" t="s">
        <v>3188</v>
      </c>
      <c r="AP145">
        <v>0.17497331708460001</v>
      </c>
      <c r="AQ145">
        <f>(Table2[[#This Row],[Sharpe Ratio]]-AVERAGE(Table2[Sharpe Ratio]))/_xlfn.STDEV.P(Table2[Sharpe Ratio])</f>
        <v>1.3103493614583583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1.8667212087770975</v>
      </c>
      <c r="AS145">
        <f>_xlfn.RANK.AVG(Table2[[#This Row],[1Y Return vs Nifty Z-Score]],Table2[1Y Return vs Nifty Z-Score])</f>
        <v>182</v>
      </c>
      <c r="AT145">
        <f>_xlfn.RANK.AVG(Table2[[#This Row],[6M Return vs Nifty Z-Score]],Table2[6M Return vs Nifty Z-Score])</f>
        <v>351</v>
      </c>
      <c r="AU145">
        <f>_xlfn.RANK.AVG(Table2[[#This Row],[Sharpe Ratio Z-Score]],Table2[Sharpe Ratio Z-Score])</f>
        <v>73</v>
      </c>
      <c r="AV145">
        <f>(Table2[[#This Row],[Rank 1Y]]+Table2[[#This Row],[Rank 6M]]+Table2[[#This Row],[Rank Sharpe]])/3</f>
        <v>202</v>
      </c>
    </row>
    <row r="146" spans="1:48" x14ac:dyDescent="0.3">
      <c r="A146" t="s">
        <v>871</v>
      </c>
      <c r="B146" t="s">
        <v>872</v>
      </c>
      <c r="C146" t="s">
        <v>3153</v>
      </c>
      <c r="D146" t="s">
        <v>441</v>
      </c>
      <c r="E146">
        <v>18157.127535979998</v>
      </c>
      <c r="F146">
        <v>1271.8</v>
      </c>
      <c r="G146">
        <v>22.478194896183599</v>
      </c>
      <c r="H146">
        <f>(Table2[[#This Row],[1Y Return vs Nifty]]-AVERAGE(Table2[1Y Return vs Nifty]))/_xlfn.STDEV.P(Table2[1Y Return vs Nifty])</f>
        <v>-6.9278715740050373E-2</v>
      </c>
      <c r="I146">
        <v>-1.83384978986709</v>
      </c>
      <c r="J146">
        <f>(Table2[[#This Row],[1M Return vs Nifty]]-AVERAGE(Table2[1M Return vs Nifty]))/_xlfn.STDEV.P(Table2[1M Return vs Nifty])</f>
        <v>-2.7273386405739293E-2</v>
      </c>
      <c r="K146">
        <v>23.158994200436499</v>
      </c>
      <c r="L146">
        <f>(Table2[[#This Row],[6M Return vs Nifty]]-AVERAGE(Table2[6M Return vs Nifty]))/_xlfn.STDEV.P(Table2[6M Return vs Nifty])</f>
        <v>0.38240833270886704</v>
      </c>
      <c r="M146">
        <v>3.4047210788414501</v>
      </c>
      <c r="N146">
        <f>(Table2[[#This Row],[1W Return vs Nifty]]-AVERAGE(Table2[1W Return vs Nifty]))/_xlfn.STDEV.P(Table2[1W Return vs Nifty])</f>
        <v>0.85868031842820791</v>
      </c>
      <c r="O146">
        <v>1251.1500000000001</v>
      </c>
      <c r="P146">
        <v>1264.0842963575899</v>
      </c>
      <c r="Q146">
        <v>1133.7607284466101</v>
      </c>
      <c r="R146">
        <v>59.3220121129457</v>
      </c>
      <c r="S146" s="1">
        <f>(Table2[[#This Row],[Close Price]]-Table2[[#This Row],[20D EMA]])/Table2[[#This Row],[20D EMA]]</f>
        <v>1.6504815569675788E-2</v>
      </c>
      <c r="T146" s="1">
        <f>(Table2[[#This Row],[Close Price]]-Table2[[#This Row],[50D EMA]])/Table2[[#This Row],[50D EMA]]</f>
        <v>6.1037888569951898E-3</v>
      </c>
      <c r="U146" s="1">
        <f>(Table2[[#This Row],[Close Price]]-Table2[[#This Row],[200D EMA]])/Table2[[#This Row],[200D EMA]]</f>
        <v>0.12175344240624779</v>
      </c>
      <c r="V146">
        <v>0.416758845508027</v>
      </c>
      <c r="W146">
        <v>1259.25</v>
      </c>
      <c r="X146">
        <v>1276.25</v>
      </c>
      <c r="Y146">
        <v>1178.0999999999999</v>
      </c>
      <c r="Z146">
        <v>1306</v>
      </c>
      <c r="AA146">
        <v>1175.4000000000001</v>
      </c>
      <c r="AB146">
        <v>1306</v>
      </c>
      <c r="AC146" s="1">
        <f>(Table2[[#This Row],[Close Price]]/Table2[[#This Row],[Day Low]])-1</f>
        <v>9.9662497518364646E-3</v>
      </c>
      <c r="AD146" s="1">
        <f>(Table2[[#This Row],[Day High]]/Table2[[#This Row],[Close Price]])-1</f>
        <v>3.4989778267022764E-3</v>
      </c>
      <c r="AE146" s="1">
        <f>(Table2[[#This Row],[Close Price]]/Table2[[#This Row],[Current Week Low]])-1</f>
        <v>7.9534844240726654E-2</v>
      </c>
      <c r="AF146" s="1">
        <f>(Table2[[#This Row],[Current Week High]]/Table2[[#This Row],[Close Price]])-1</f>
        <v>2.6891020600723348E-2</v>
      </c>
      <c r="AG146" s="1">
        <f>(Table2[[#This Row],[Close Price]]/Table2[[#This Row],[Current Month Low]])-1</f>
        <v>8.2014633316317642E-2</v>
      </c>
      <c r="AH146" s="1">
        <f>(Table2[[#This Row],[Current Month High]]/Table2[[#This Row],[Close Price]])-1</f>
        <v>2.6891020600723348E-2</v>
      </c>
      <c r="AI146">
        <v>21.3791476647271</v>
      </c>
      <c r="AJ146">
        <v>74.817869415807493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-0.05</v>
      </c>
      <c r="AM146" t="s">
        <v>3188</v>
      </c>
      <c r="AN146">
        <v>4.08</v>
      </c>
      <c r="AO146" t="s">
        <v>3189</v>
      </c>
      <c r="AP146">
        <v>0.16093808303371501</v>
      </c>
      <c r="AQ146">
        <f>(Table2[[#This Row],[Sharpe Ratio]]-AVERAGE(Table2[Sharpe Ratio]))/_xlfn.STDEV.P(Table2[Sharpe Ratio])</f>
        <v>1.1475789566008936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313</v>
      </c>
      <c r="AT146">
        <f>_xlfn.RANK.AVG(Table2[[#This Row],[6M Return vs Nifty Z-Score]],Table2[6M Return vs Nifty Z-Score])</f>
        <v>199</v>
      </c>
      <c r="AU146">
        <f>_xlfn.RANK.AVG(Table2[[#This Row],[Sharpe Ratio Z-Score]],Table2[Sharpe Ratio Z-Score])</f>
        <v>98</v>
      </c>
      <c r="AV146">
        <f>(Table2[[#This Row],[Rank 1Y]]+Table2[[#This Row],[Rank 6M]]+Table2[[#This Row],[Rank Sharpe]])/3</f>
        <v>203.33333333333334</v>
      </c>
    </row>
    <row r="147" spans="1:48" x14ac:dyDescent="0.3">
      <c r="A147" t="s">
        <v>1267</v>
      </c>
      <c r="B147" t="s">
        <v>1268</v>
      </c>
      <c r="C147" t="s">
        <v>607</v>
      </c>
      <c r="D147" t="s">
        <v>452</v>
      </c>
      <c r="E147">
        <v>9427.5316734799999</v>
      </c>
      <c r="F147">
        <v>360.2</v>
      </c>
      <c r="G147">
        <v>79.877558603969703</v>
      </c>
      <c r="H147">
        <f>(Table2[[#This Row],[1Y Return vs Nifty]]-AVERAGE(Table2[1Y Return vs Nifty]))/_xlfn.STDEV.P(Table2[1Y Return vs Nifty])</f>
        <v>0.8965322298081323</v>
      </c>
      <c r="I147">
        <v>-11.1149235803605</v>
      </c>
      <c r="J147">
        <f>(Table2[[#This Row],[1M Return vs Nifty]]-AVERAGE(Table2[1M Return vs Nifty]))/_xlfn.STDEV.P(Table2[1M Return vs Nifty])</f>
        <v>-1.0204371531605918</v>
      </c>
      <c r="K147">
        <v>6.7418736396949104</v>
      </c>
      <c r="L147">
        <f>(Table2[[#This Row],[6M Return vs Nifty]]-AVERAGE(Table2[6M Return vs Nifty]))/_xlfn.STDEV.P(Table2[6M Return vs Nifty])</f>
        <v>-0.13564490586319905</v>
      </c>
      <c r="M147">
        <v>1.8094077155428601</v>
      </c>
      <c r="N147">
        <f>(Table2[[#This Row],[1W Return vs Nifty]]-AVERAGE(Table2[1W Return vs Nifty]))/_xlfn.STDEV.P(Table2[1W Return vs Nifty])</f>
        <v>0.4857776386511895</v>
      </c>
      <c r="O147">
        <v>370.73</v>
      </c>
      <c r="P147">
        <v>379.86016584181198</v>
      </c>
      <c r="Q147">
        <v>334.28135119876299</v>
      </c>
      <c r="R147">
        <v>43.053167746570203</v>
      </c>
      <c r="S147" s="1">
        <f>(Table2[[#This Row],[Close Price]]-Table2[[#This Row],[20D EMA]])/Table2[[#This Row],[20D EMA]]</f>
        <v>-2.8403420278909259E-2</v>
      </c>
      <c r="T147" s="1">
        <f>(Table2[[#This Row],[Close Price]]-Table2[[#This Row],[50D EMA]])/Table2[[#This Row],[50D EMA]]</f>
        <v>-5.1756324062679472E-2</v>
      </c>
      <c r="U147" s="1">
        <f>(Table2[[#This Row],[Close Price]]-Table2[[#This Row],[200D EMA]])/Table2[[#This Row],[200D EMA]]</f>
        <v>7.7535431480967726E-2</v>
      </c>
      <c r="V147">
        <v>0.60507226065655995</v>
      </c>
      <c r="W147">
        <v>354.95</v>
      </c>
      <c r="X147">
        <v>362.45</v>
      </c>
      <c r="Y147">
        <v>327.7</v>
      </c>
      <c r="Z147">
        <v>362.45</v>
      </c>
      <c r="AA147">
        <v>327.7</v>
      </c>
      <c r="AB147">
        <v>372.3</v>
      </c>
      <c r="AC147" s="1">
        <f>(Table2[[#This Row],[Close Price]]/Table2[[#This Row],[Day Low]])-1</f>
        <v>1.479081560783202E-2</v>
      </c>
      <c r="AD147" s="1">
        <f>(Table2[[#This Row],[Day High]]/Table2[[#This Row],[Close Price]])-1</f>
        <v>6.2465297057190394E-3</v>
      </c>
      <c r="AE147" s="1">
        <f>(Table2[[#This Row],[Close Price]]/Table2[[#This Row],[Current Week Low]])-1</f>
        <v>9.9176075678974573E-2</v>
      </c>
      <c r="AF147" s="1">
        <f>(Table2[[#This Row],[Current Week High]]/Table2[[#This Row],[Close Price]])-1</f>
        <v>6.2465297057190394E-3</v>
      </c>
      <c r="AG147" s="1">
        <f>(Table2[[#This Row],[Close Price]]/Table2[[#This Row],[Current Month Low]])-1</f>
        <v>9.9176075678974573E-2</v>
      </c>
      <c r="AH147" s="1">
        <f>(Table2[[#This Row],[Current Month High]]/Table2[[#This Row],[Close Price]])-1</f>
        <v>3.3592448639644612E-2</v>
      </c>
      <c r="AI147">
        <v>16.962798445308099</v>
      </c>
      <c r="AJ147">
        <v>120.23845918679299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-0.15</v>
      </c>
      <c r="AM147" t="s">
        <v>3188</v>
      </c>
      <c r="AN147">
        <v>-9.2200000000000006</v>
      </c>
      <c r="AO147" t="s">
        <v>3188</v>
      </c>
      <c r="AP147">
        <v>0.134187435235812</v>
      </c>
      <c r="AQ147">
        <f>(Table2[[#This Row],[Sharpe Ratio]]-AVERAGE(Table2[Sharpe Ratio]))/_xlfn.STDEV.P(Table2[Sharpe Ratio])</f>
        <v>0.83734445987088935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113</v>
      </c>
      <c r="AT147">
        <f>_xlfn.RANK.AVG(Table2[[#This Row],[6M Return vs Nifty Z-Score]],Table2[6M Return vs Nifty Z-Score])</f>
        <v>359</v>
      </c>
      <c r="AU147">
        <f>_xlfn.RANK.AVG(Table2[[#This Row],[Sharpe Ratio Z-Score]],Table2[Sharpe Ratio Z-Score])</f>
        <v>138</v>
      </c>
      <c r="AV147">
        <f>(Table2[[#This Row],[Rank 1Y]]+Table2[[#This Row],[Rank 6M]]+Table2[[#This Row],[Rank Sharpe]])/3</f>
        <v>203.33333333333334</v>
      </c>
    </row>
    <row r="148" spans="1:48" x14ac:dyDescent="0.3">
      <c r="A148" t="s">
        <v>232</v>
      </c>
      <c r="B148" t="s">
        <v>233</v>
      </c>
      <c r="C148" t="s">
        <v>3155</v>
      </c>
      <c r="D148" t="s">
        <v>217</v>
      </c>
      <c r="E148">
        <v>111995.236204025</v>
      </c>
      <c r="F148">
        <v>7446.85</v>
      </c>
      <c r="G148">
        <v>16.423649189295599</v>
      </c>
      <c r="H148">
        <f>(Table2[[#This Row],[1Y Return vs Nifty]]-AVERAGE(Table2[1Y Return vs Nifty]))/_xlfn.STDEV.P(Table2[1Y Return vs Nifty])</f>
        <v>-0.1711534776939182</v>
      </c>
      <c r="I148">
        <v>11.0502772948801</v>
      </c>
      <c r="J148">
        <f>(Table2[[#This Row],[1M Return vs Nifty]]-AVERAGE(Table2[1M Return vs Nifty]))/_xlfn.STDEV.P(Table2[1M Return vs Nifty])</f>
        <v>1.3514515839681316</v>
      </c>
      <c r="K148">
        <v>30.729690216128802</v>
      </c>
      <c r="L148">
        <f>(Table2[[#This Row],[6M Return vs Nifty]]-AVERAGE(Table2[6M Return vs Nifty]))/_xlfn.STDEV.P(Table2[6M Return vs Nifty])</f>
        <v>0.62130671776140833</v>
      </c>
      <c r="M148">
        <v>2.3342923726623499</v>
      </c>
      <c r="N148">
        <f>(Table2[[#This Row],[1W Return vs Nifty]]-AVERAGE(Table2[1W Return vs Nifty]))/_xlfn.STDEV.P(Table2[1W Return vs Nifty])</f>
        <v>0.60846882880645237</v>
      </c>
      <c r="O148">
        <v>7061.61</v>
      </c>
      <c r="P148">
        <v>6852.7276541373503</v>
      </c>
      <c r="Q148">
        <v>6093.8621717250899</v>
      </c>
      <c r="R148">
        <v>72.156824066264605</v>
      </c>
      <c r="S148" s="1">
        <f>(Table2[[#This Row],[Close Price]]-Table2[[#This Row],[20D EMA]])/Table2[[#This Row],[20D EMA]]</f>
        <v>5.4554131423287425E-2</v>
      </c>
      <c r="T148" s="1">
        <f>(Table2[[#This Row],[Close Price]]-Table2[[#This Row],[50D EMA]])/Table2[[#This Row],[50D EMA]]</f>
        <v>8.6698665969009769E-2</v>
      </c>
      <c r="U148" s="1">
        <f>(Table2[[#This Row],[Close Price]]-Table2[[#This Row],[200D EMA]])/Table2[[#This Row],[200D EMA]]</f>
        <v>0.22202468486285076</v>
      </c>
      <c r="V148">
        <v>1.3344875863030701</v>
      </c>
      <c r="W148">
        <v>7365</v>
      </c>
      <c r="X148">
        <v>7493.15</v>
      </c>
      <c r="Y148">
        <v>6980.1</v>
      </c>
      <c r="Z148">
        <v>7585.5</v>
      </c>
      <c r="AA148">
        <v>6902.4</v>
      </c>
      <c r="AB148">
        <v>7585.5</v>
      </c>
      <c r="AC148" s="1">
        <f>(Table2[[#This Row],[Close Price]]/Table2[[#This Row],[Day Low]])-1</f>
        <v>1.1113374066531012E-2</v>
      </c>
      <c r="AD148" s="1">
        <f>(Table2[[#This Row],[Day High]]/Table2[[#This Row],[Close Price]])-1</f>
        <v>6.2173939316623184E-3</v>
      </c>
      <c r="AE148" s="1">
        <f>(Table2[[#This Row],[Close Price]]/Table2[[#This Row],[Current Week Low]])-1</f>
        <v>6.686866950330228E-2</v>
      </c>
      <c r="AF148" s="1">
        <f>(Table2[[#This Row],[Current Week High]]/Table2[[#This Row],[Close Price]])-1</f>
        <v>1.8618610553455373E-2</v>
      </c>
      <c r="AG148" s="1">
        <f>(Table2[[#This Row],[Close Price]]/Table2[[#This Row],[Current Month Low]])-1</f>
        <v>7.8878361149745224E-2</v>
      </c>
      <c r="AH148" s="1">
        <f>(Table2[[#This Row],[Current Month High]]/Table2[[#This Row],[Close Price]])-1</f>
        <v>1.8618610553455373E-2</v>
      </c>
      <c r="AI148">
        <v>1.8618610553455299</v>
      </c>
      <c r="AJ148">
        <v>95.918179426466693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</v>
      </c>
      <c r="AM148" t="s">
        <v>3189</v>
      </c>
      <c r="AN148">
        <v>11.85</v>
      </c>
      <c r="AO148" t="s">
        <v>3189</v>
      </c>
      <c r="AP148">
        <v>0.14133377593830601</v>
      </c>
      <c r="AQ148">
        <f>(Table2[[#This Row],[Sharpe Ratio]]-AVERAGE(Table2[Sharpe Ratio]))/_xlfn.STDEV.P(Table2[Sharpe Ratio])</f>
        <v>0.92022250559332475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3.3302961584353987</v>
      </c>
      <c r="AS148">
        <f>_xlfn.RANK.AVG(Table2[[#This Row],[1Y Return vs Nifty Z-Score]],Table2[1Y Return vs Nifty Z-Score])</f>
        <v>355</v>
      </c>
      <c r="AT148">
        <f>_xlfn.RANK.AVG(Table2[[#This Row],[6M Return vs Nifty Z-Score]],Table2[6M Return vs Nifty Z-Score])</f>
        <v>138</v>
      </c>
      <c r="AU148">
        <f>_xlfn.RANK.AVG(Table2[[#This Row],[Sharpe Ratio Z-Score]],Table2[Sharpe Ratio Z-Score])</f>
        <v>119</v>
      </c>
      <c r="AV148">
        <f>(Table2[[#This Row],[Rank 1Y]]+Table2[[#This Row],[Rank 6M]]+Table2[[#This Row],[Rank Sharpe]])/3</f>
        <v>204</v>
      </c>
    </row>
    <row r="149" spans="1:48" x14ac:dyDescent="0.3">
      <c r="A149" t="s">
        <v>530</v>
      </c>
      <c r="B149" t="s">
        <v>531</v>
      </c>
      <c r="C149" t="s">
        <v>3155</v>
      </c>
      <c r="D149" t="s">
        <v>532</v>
      </c>
      <c r="E149">
        <v>41315.995381609901</v>
      </c>
      <c r="F149">
        <v>4575.95</v>
      </c>
      <c r="G149">
        <v>45.341968982755603</v>
      </c>
      <c r="H149">
        <f>(Table2[[#This Row],[1Y Return vs Nifty]]-AVERAGE(Table2[1Y Return vs Nifty]))/_xlfn.STDEV.P(Table2[1Y Return vs Nifty])</f>
        <v>0.31543083229204311</v>
      </c>
      <c r="I149">
        <v>3.0308320907748998</v>
      </c>
      <c r="J149">
        <f>(Table2[[#This Row],[1M Return vs Nifty]]-AVERAGE(Table2[1M Return vs Nifty]))/_xlfn.STDEV.P(Table2[1M Return vs Nifty])</f>
        <v>0.49329415671532717</v>
      </c>
      <c r="K149">
        <v>4.8975741799627999</v>
      </c>
      <c r="L149">
        <f>(Table2[[#This Row],[6M Return vs Nifty]]-AVERAGE(Table2[6M Return vs Nifty]))/_xlfn.STDEV.P(Table2[6M Return vs Nifty])</f>
        <v>-0.19384301097401227</v>
      </c>
      <c r="M149">
        <v>6.7612824510485803</v>
      </c>
      <c r="N149">
        <f>(Table2[[#This Row],[1W Return vs Nifty]]-AVERAGE(Table2[1W Return vs Nifty]))/_xlfn.STDEV.P(Table2[1W Return vs Nifty])</f>
        <v>1.6432727122034447</v>
      </c>
      <c r="O149">
        <v>4351.3900000000003</v>
      </c>
      <c r="P149">
        <v>4357.5548235096503</v>
      </c>
      <c r="Q149">
        <v>3909.7889184409701</v>
      </c>
      <c r="R149">
        <v>69.854816304918899</v>
      </c>
      <c r="S149" s="1">
        <f>(Table2[[#This Row],[Close Price]]-Table2[[#This Row],[20D EMA]])/Table2[[#This Row],[20D EMA]]</f>
        <v>5.1606498153463486E-2</v>
      </c>
      <c r="T149" s="1">
        <f>(Table2[[#This Row],[Close Price]]-Table2[[#This Row],[50D EMA]])/Table2[[#This Row],[50D EMA]]</f>
        <v>5.011874441879087E-2</v>
      </c>
      <c r="U149" s="1">
        <f>(Table2[[#This Row],[Close Price]]-Table2[[#This Row],[200D EMA]])/Table2[[#This Row],[200D EMA]]</f>
        <v>0.17038287627677398</v>
      </c>
      <c r="V149">
        <v>1.16116687664116</v>
      </c>
      <c r="W149">
        <v>4468.3</v>
      </c>
      <c r="X149">
        <v>4606</v>
      </c>
      <c r="Y149">
        <v>4022.55</v>
      </c>
      <c r="Z149">
        <v>4606</v>
      </c>
      <c r="AA149">
        <v>4022.55</v>
      </c>
      <c r="AB149">
        <v>4606</v>
      </c>
      <c r="AC149" s="1">
        <f>(Table2[[#This Row],[Close Price]]/Table2[[#This Row],[Day Low]])-1</f>
        <v>2.4091936530671543E-2</v>
      </c>
      <c r="AD149" s="1">
        <f>(Table2[[#This Row],[Day High]]/Table2[[#This Row],[Close Price]])-1</f>
        <v>6.5669423835488239E-3</v>
      </c>
      <c r="AE149" s="1">
        <f>(Table2[[#This Row],[Close Price]]/Table2[[#This Row],[Current Week Low]])-1</f>
        <v>0.1375744241836645</v>
      </c>
      <c r="AF149" s="1">
        <f>(Table2[[#This Row],[Current Week High]]/Table2[[#This Row],[Close Price]])-1</f>
        <v>6.5669423835488239E-3</v>
      </c>
      <c r="AG149" s="1">
        <f>(Table2[[#This Row],[Close Price]]/Table2[[#This Row],[Current Month Low]])-1</f>
        <v>0.1375744241836645</v>
      </c>
      <c r="AH149" s="1">
        <f>(Table2[[#This Row],[Current Month High]]/Table2[[#This Row],[Close Price]])-1</f>
        <v>6.5669423835488239E-3</v>
      </c>
      <c r="AI149">
        <v>10.1345075885881</v>
      </c>
      <c r="AJ149">
        <v>97.1457498599801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0.02</v>
      </c>
      <c r="AM149" t="s">
        <v>3189</v>
      </c>
      <c r="AN149">
        <v>6.28</v>
      </c>
      <c r="AO149" t="s">
        <v>3189</v>
      </c>
      <c r="AP149">
        <v>0.21689840048414399</v>
      </c>
      <c r="AQ149">
        <f>(Table2[[#This Row],[Sharpe Ratio]]-AVERAGE(Table2[Sharpe Ratio]))/_xlfn.STDEV.P(Table2[Sharpe Ratio])</f>
        <v>1.796565891505925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209</v>
      </c>
      <c r="AT149">
        <f>_xlfn.RANK.AVG(Table2[[#This Row],[6M Return vs Nifty Z-Score]],Table2[6M Return vs Nifty Z-Score])</f>
        <v>381</v>
      </c>
      <c r="AU149">
        <f>_xlfn.RANK.AVG(Table2[[#This Row],[Sharpe Ratio Z-Score]],Table2[Sharpe Ratio Z-Score])</f>
        <v>23</v>
      </c>
      <c r="AV149">
        <f>(Table2[[#This Row],[Rank 1Y]]+Table2[[#This Row],[Rank 6M]]+Table2[[#This Row],[Rank Sharpe]])/3</f>
        <v>204.33333333333334</v>
      </c>
    </row>
    <row r="150" spans="1:48" x14ac:dyDescent="0.3">
      <c r="A150" t="s">
        <v>856</v>
      </c>
      <c r="B150" t="s">
        <v>857</v>
      </c>
      <c r="C150" t="s">
        <v>3146</v>
      </c>
      <c r="D150" t="s">
        <v>48</v>
      </c>
      <c r="E150">
        <v>18738.081418860002</v>
      </c>
      <c r="F150">
        <v>298.45</v>
      </c>
      <c r="G150">
        <v>65.181706087125406</v>
      </c>
      <c r="H150">
        <f>(Table2[[#This Row],[1Y Return vs Nifty]]-AVERAGE(Table2[1Y Return vs Nifty]))/_xlfn.STDEV.P(Table2[1Y Return vs Nifty])</f>
        <v>0.64925744663828466</v>
      </c>
      <c r="I150">
        <v>-5.2482852414686603</v>
      </c>
      <c r="J150">
        <f>(Table2[[#This Row],[1M Return vs Nifty]]-AVERAGE(Table2[1M Return vs Nifty]))/_xlfn.STDEV.P(Table2[1M Return vs Nifty])</f>
        <v>-0.39265067474573861</v>
      </c>
      <c r="K150">
        <v>6.1207945976006002</v>
      </c>
      <c r="L150">
        <f>(Table2[[#This Row],[6M Return vs Nifty]]-AVERAGE(Table2[6M Return vs Nifty]))/_xlfn.STDEV.P(Table2[6M Return vs Nifty])</f>
        <v>-0.15524347115214518</v>
      </c>
      <c r="M150">
        <v>0.151605352191162</v>
      </c>
      <c r="N150">
        <f>(Table2[[#This Row],[1W Return vs Nifty]]-AVERAGE(Table2[1W Return vs Nifty]))/_xlfn.STDEV.P(Table2[1W Return vs Nifty])</f>
        <v>9.8268226358492389E-2</v>
      </c>
      <c r="O150">
        <v>305.5</v>
      </c>
      <c r="P150">
        <v>311.21531941768302</v>
      </c>
      <c r="Q150">
        <v>273.50001840236399</v>
      </c>
      <c r="R150">
        <v>37.6632372299133</v>
      </c>
      <c r="S150" s="1">
        <f>(Table2[[#This Row],[Close Price]]-Table2[[#This Row],[20D EMA]])/Table2[[#This Row],[20D EMA]]</f>
        <v>-2.3076923076923113E-2</v>
      </c>
      <c r="T150" s="1">
        <f>(Table2[[#This Row],[Close Price]]-Table2[[#This Row],[50D EMA]])/Table2[[#This Row],[50D EMA]]</f>
        <v>-4.1017644766229058E-2</v>
      </c>
      <c r="U150" s="1">
        <f>(Table2[[#This Row],[Close Price]]-Table2[[#This Row],[200D EMA]])/Table2[[#This Row],[200D EMA]]</f>
        <v>9.1224789465755823E-2</v>
      </c>
      <c r="V150">
        <v>0.65600218854072201</v>
      </c>
      <c r="W150">
        <v>296.85000000000002</v>
      </c>
      <c r="X150">
        <v>302.45</v>
      </c>
      <c r="Y150">
        <v>289.14999999999998</v>
      </c>
      <c r="Z150">
        <v>311.95</v>
      </c>
      <c r="AA150">
        <v>289.14999999999998</v>
      </c>
      <c r="AB150">
        <v>311.95</v>
      </c>
      <c r="AC150" s="1">
        <f>(Table2[[#This Row],[Close Price]]/Table2[[#This Row],[Day Low]])-1</f>
        <v>5.3899275728481744E-3</v>
      </c>
      <c r="AD150" s="1">
        <f>(Table2[[#This Row],[Day High]]/Table2[[#This Row],[Close Price]])-1</f>
        <v>1.3402579996649289E-2</v>
      </c>
      <c r="AE150" s="1">
        <f>(Table2[[#This Row],[Close Price]]/Table2[[#This Row],[Current Week Low]])-1</f>
        <v>3.2163237074182893E-2</v>
      </c>
      <c r="AF150" s="1">
        <f>(Table2[[#This Row],[Current Week High]]/Table2[[#This Row],[Close Price]])-1</f>
        <v>4.5233707488691488E-2</v>
      </c>
      <c r="AG150" s="1">
        <f>(Table2[[#This Row],[Close Price]]/Table2[[#This Row],[Current Month Low]])-1</f>
        <v>3.2163237074182893E-2</v>
      </c>
      <c r="AH150" s="1">
        <f>(Table2[[#This Row],[Current Month High]]/Table2[[#This Row],[Close Price]])-1</f>
        <v>4.5233707488691488E-2</v>
      </c>
      <c r="AI150">
        <v>22.1310102194672</v>
      </c>
      <c r="AJ150">
        <v>118.564628341266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-0.12</v>
      </c>
      <c r="AM150" t="s">
        <v>3188</v>
      </c>
      <c r="AN150">
        <v>-4</v>
      </c>
      <c r="AO150" t="s">
        <v>3188</v>
      </c>
      <c r="AP150">
        <v>0.15797050160177201</v>
      </c>
      <c r="AQ150">
        <f>(Table2[[#This Row],[Sharpe Ratio]]-AVERAGE(Table2[Sharpe Ratio]))/_xlfn.STDEV.P(Table2[Sharpe Ratio])</f>
        <v>1.1131631122071621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142</v>
      </c>
      <c r="AT150">
        <f>_xlfn.RANK.AVG(Table2[[#This Row],[6M Return vs Nifty Z-Score]],Table2[6M Return vs Nifty Z-Score])</f>
        <v>369</v>
      </c>
      <c r="AU150">
        <f>_xlfn.RANK.AVG(Table2[[#This Row],[Sharpe Ratio Z-Score]],Table2[Sharpe Ratio Z-Score])</f>
        <v>102</v>
      </c>
      <c r="AV150">
        <f>(Table2[[#This Row],[Rank 1Y]]+Table2[[#This Row],[Rank 6M]]+Table2[[#This Row],[Rank Sharpe]])/3</f>
        <v>204.33333333333334</v>
      </c>
    </row>
    <row r="151" spans="1:48" x14ac:dyDescent="0.3">
      <c r="A151" t="s">
        <v>411</v>
      </c>
      <c r="B151" t="s">
        <v>412</v>
      </c>
      <c r="C151" t="s">
        <v>3149</v>
      </c>
      <c r="D151" t="s">
        <v>182</v>
      </c>
      <c r="E151">
        <v>56598.201020875</v>
      </c>
      <c r="F151">
        <v>985.75</v>
      </c>
      <c r="G151">
        <v>38.721111402859599</v>
      </c>
      <c r="H151">
        <f>(Table2[[#This Row],[1Y Return vs Nifty]]-AVERAGE(Table2[1Y Return vs Nifty]))/_xlfn.STDEV.P(Table2[1Y Return vs Nifty])</f>
        <v>0.20402721548310257</v>
      </c>
      <c r="I151">
        <v>-3.93176001100329</v>
      </c>
      <c r="J151">
        <f>(Table2[[#This Row],[1M Return vs Nifty]]-AVERAGE(Table2[1M Return vs Nifty]))/_xlfn.STDEV.P(Table2[1M Return vs Nifty])</f>
        <v>-0.25176986866314038</v>
      </c>
      <c r="K151">
        <v>26.6741517343156</v>
      </c>
      <c r="L151">
        <f>(Table2[[#This Row],[6M Return vs Nifty]]-AVERAGE(Table2[6M Return vs Nifty]))/_xlfn.STDEV.P(Table2[6M Return vs Nifty])</f>
        <v>0.49333148380466474</v>
      </c>
      <c r="M151">
        <v>-3.59284648218242</v>
      </c>
      <c r="N151">
        <f>(Table2[[#This Row],[1W Return vs Nifty]]-AVERAGE(Table2[1W Return vs Nifty]))/_xlfn.STDEV.P(Table2[1W Return vs Nifty])</f>
        <v>-0.77699312069545112</v>
      </c>
      <c r="O151">
        <v>1054.55</v>
      </c>
      <c r="P151">
        <v>1060.73065468338</v>
      </c>
      <c r="Q151">
        <v>902.65017898030499</v>
      </c>
      <c r="R151">
        <v>26.519521192511402</v>
      </c>
      <c r="S151" s="1">
        <f>(Table2[[#This Row],[Close Price]]-Table2[[#This Row],[20D EMA]])/Table2[[#This Row],[20D EMA]]</f>
        <v>-6.5241098098715047E-2</v>
      </c>
      <c r="T151" s="1">
        <f>(Table2[[#This Row],[Close Price]]-Table2[[#This Row],[50D EMA]])/Table2[[#This Row],[50D EMA]]</f>
        <v>-7.0687741843155377E-2</v>
      </c>
      <c r="U151" s="1">
        <f>(Table2[[#This Row],[Close Price]]-Table2[[#This Row],[200D EMA]])/Table2[[#This Row],[200D EMA]]</f>
        <v>9.2062044582509495E-2</v>
      </c>
      <c r="V151">
        <v>0.90708761772051905</v>
      </c>
      <c r="W151">
        <v>979.3</v>
      </c>
      <c r="X151">
        <v>1010.4</v>
      </c>
      <c r="Y151">
        <v>966</v>
      </c>
      <c r="Z151">
        <v>1050.25</v>
      </c>
      <c r="AA151">
        <v>966</v>
      </c>
      <c r="AB151">
        <v>1117.75</v>
      </c>
      <c r="AC151" s="1">
        <f>(Table2[[#This Row],[Close Price]]/Table2[[#This Row],[Day Low]])-1</f>
        <v>6.5863371796182069E-3</v>
      </c>
      <c r="AD151" s="1">
        <f>(Table2[[#This Row],[Day High]]/Table2[[#This Row],[Close Price]])-1</f>
        <v>2.5006340349987388E-2</v>
      </c>
      <c r="AE151" s="1">
        <f>(Table2[[#This Row],[Close Price]]/Table2[[#This Row],[Current Week Low]])-1</f>
        <v>2.0445134575569401E-2</v>
      </c>
      <c r="AF151" s="1">
        <f>(Table2[[#This Row],[Current Week High]]/Table2[[#This Row],[Close Price]])-1</f>
        <v>6.5432411869135176E-2</v>
      </c>
      <c r="AG151" s="1">
        <f>(Table2[[#This Row],[Close Price]]/Table2[[#This Row],[Current Month Low]])-1</f>
        <v>2.0445134575569401E-2</v>
      </c>
      <c r="AH151" s="1">
        <f>(Table2[[#This Row],[Current Month High]]/Table2[[#This Row],[Close Price]])-1</f>
        <v>0.1339081917321836</v>
      </c>
      <c r="AI151">
        <v>27.3142277453715</v>
      </c>
      <c r="AJ151">
        <v>79.684651841049899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-0.08</v>
      </c>
      <c r="AM151" t="s">
        <v>3188</v>
      </c>
      <c r="AN151">
        <v>-14.7</v>
      </c>
      <c r="AO151" t="s">
        <v>3188</v>
      </c>
      <c r="AP151">
        <v>0.107065752505318</v>
      </c>
      <c r="AQ151">
        <f>(Table2[[#This Row],[Sharpe Ratio]]-AVERAGE(Table2[Sharpe Ratio]))/_xlfn.STDEV.P(Table2[Sharpe Ratio])</f>
        <v>0.52280697068809512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239</v>
      </c>
      <c r="AT151">
        <f>_xlfn.RANK.AVG(Table2[[#This Row],[6M Return vs Nifty Z-Score]],Table2[6M Return vs Nifty Z-Score])</f>
        <v>169</v>
      </c>
      <c r="AU151">
        <f>_xlfn.RANK.AVG(Table2[[#This Row],[Sharpe Ratio Z-Score]],Table2[Sharpe Ratio Z-Score])</f>
        <v>206</v>
      </c>
      <c r="AV151">
        <f>(Table2[[#This Row],[Rank 1Y]]+Table2[[#This Row],[Rank 6M]]+Table2[[#This Row],[Rank Sharpe]])/3</f>
        <v>204.66666666666666</v>
      </c>
    </row>
    <row r="152" spans="1:48" x14ac:dyDescent="0.3">
      <c r="A152" t="s">
        <v>985</v>
      </c>
      <c r="B152" t="s">
        <v>986</v>
      </c>
      <c r="C152" t="s">
        <v>3142</v>
      </c>
      <c r="D152" t="s">
        <v>21</v>
      </c>
      <c r="E152">
        <v>14740.48291404</v>
      </c>
      <c r="F152">
        <v>2615.1</v>
      </c>
      <c r="G152">
        <v>170.772775834914</v>
      </c>
      <c r="H152">
        <f>(Table2[[#This Row],[1Y Return vs Nifty]]-AVERAGE(Table2[1Y Return vs Nifty]))/_xlfn.STDEV.P(Table2[1Y Return vs Nifty])</f>
        <v>2.4259498056987443</v>
      </c>
      <c r="I152">
        <v>-10.286627317641701</v>
      </c>
      <c r="J152">
        <f>(Table2[[#This Row],[1M Return vs Nifty]]-AVERAGE(Table2[1M Return vs Nifty]))/_xlfn.STDEV.P(Table2[1M Return vs Nifty])</f>
        <v>-0.93180152167650709</v>
      </c>
      <c r="K152">
        <v>52.090828549154502</v>
      </c>
      <c r="L152">
        <f>(Table2[[#This Row],[6M Return vs Nifty]]-AVERAGE(Table2[6M Return vs Nifty]))/_xlfn.STDEV.P(Table2[6M Return vs Nifty])</f>
        <v>1.2953717495717119</v>
      </c>
      <c r="M152">
        <v>1.9766025907459099</v>
      </c>
      <c r="N152">
        <f>(Table2[[#This Row],[1W Return vs Nifty]]-AVERAGE(Table2[1W Return vs Nifty]))/_xlfn.STDEV.P(Table2[1W Return vs Nifty])</f>
        <v>0.52485925010292789</v>
      </c>
      <c r="O152">
        <v>2544.6999999999998</v>
      </c>
      <c r="P152">
        <v>2531.9522033072499</v>
      </c>
      <c r="Q152">
        <v>2034.80621641424</v>
      </c>
      <c r="R152">
        <v>61.7016878510467</v>
      </c>
      <c r="S152" s="1">
        <f>(Table2[[#This Row],[Close Price]]-Table2[[#This Row],[20D EMA]])/Table2[[#This Row],[20D EMA]]</f>
        <v>2.7665343655440759E-2</v>
      </c>
      <c r="T152" s="1">
        <f>(Table2[[#This Row],[Close Price]]-Table2[[#This Row],[50D EMA]])/Table2[[#This Row],[50D EMA]]</f>
        <v>3.2839402175184003E-2</v>
      </c>
      <c r="U152" s="1">
        <f>(Table2[[#This Row],[Close Price]]-Table2[[#This Row],[200D EMA]])/Table2[[#This Row],[200D EMA]]</f>
        <v>0.28518380713833308</v>
      </c>
      <c r="V152">
        <v>1.23368599845652</v>
      </c>
      <c r="W152">
        <v>2421.0500000000002</v>
      </c>
      <c r="X152">
        <v>2692.65</v>
      </c>
      <c r="Y152">
        <v>2415</v>
      </c>
      <c r="Z152">
        <v>2692.65</v>
      </c>
      <c r="AA152">
        <v>2356</v>
      </c>
      <c r="AB152">
        <v>2692.65</v>
      </c>
      <c r="AC152" s="1">
        <f>(Table2[[#This Row],[Close Price]]/Table2[[#This Row],[Day Low]])-1</f>
        <v>8.0151174077363052E-2</v>
      </c>
      <c r="AD152" s="1">
        <f>(Table2[[#This Row],[Day High]]/Table2[[#This Row],[Close Price]])-1</f>
        <v>2.9654697717104606E-2</v>
      </c>
      <c r="AE152" s="1">
        <f>(Table2[[#This Row],[Close Price]]/Table2[[#This Row],[Current Week Low]])-1</f>
        <v>8.285714285714274E-2</v>
      </c>
      <c r="AF152" s="1">
        <f>(Table2[[#This Row],[Current Week High]]/Table2[[#This Row],[Close Price]])-1</f>
        <v>2.9654697717104606E-2</v>
      </c>
      <c r="AG152" s="1">
        <f>(Table2[[#This Row],[Close Price]]/Table2[[#This Row],[Current Month Low]])-1</f>
        <v>0.10997453310696081</v>
      </c>
      <c r="AH152" s="1">
        <f>(Table2[[#This Row],[Current Month High]]/Table2[[#This Row],[Close Price]])-1</f>
        <v>2.9654697717104606E-2</v>
      </c>
      <c r="AI152">
        <v>11.8504072502007</v>
      </c>
      <c r="AJ152">
        <v>254.06173842404499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0.01</v>
      </c>
      <c r="AM152" t="s">
        <v>3189</v>
      </c>
      <c r="AN152">
        <v>-0.61</v>
      </c>
      <c r="AO152" t="s">
        <v>3188</v>
      </c>
      <c r="AQ152">
        <f>(Table2[[#This Row],[Sharpe Ratio]]-AVERAGE(Table2[Sharpe Ratio]))/_xlfn.STDEV.P(Table2[Sharpe Ratio])</f>
        <v>-0.71886351506777824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2.5955157686290988</v>
      </c>
      <c r="AS152">
        <f>_xlfn.RANK.AVG(Table2[[#This Row],[1Y Return vs Nifty Z-Score]],Table2[1Y Return vs Nifty Z-Score])</f>
        <v>22</v>
      </c>
      <c r="AT152">
        <f>_xlfn.RANK.AVG(Table2[[#This Row],[6M Return vs Nifty Z-Score]],Table2[6M Return vs Nifty Z-Score])</f>
        <v>66</v>
      </c>
      <c r="AU152">
        <f>_xlfn.RANK.AVG(Table2[[#This Row],[Sharpe Ratio Z-Score]],Table2[Sharpe Ratio Z-Score])</f>
        <v>530</v>
      </c>
      <c r="AV152">
        <f>(Table2[[#This Row],[Rank 1Y]]+Table2[[#This Row],[Rank 6M]]+Table2[[#This Row],[Rank Sharpe]])/3</f>
        <v>206</v>
      </c>
    </row>
    <row r="153" spans="1:48" x14ac:dyDescent="0.3">
      <c r="A153" t="s">
        <v>1223</v>
      </c>
      <c r="B153" t="s">
        <v>1224</v>
      </c>
      <c r="C153" t="s">
        <v>3146</v>
      </c>
      <c r="D153" t="s">
        <v>48</v>
      </c>
      <c r="E153">
        <v>9827.6082052799993</v>
      </c>
      <c r="F153">
        <v>3108.4</v>
      </c>
      <c r="G153">
        <v>27.9704465464064</v>
      </c>
      <c r="H153">
        <f>(Table2[[#This Row],[1Y Return vs Nifty]]-AVERAGE(Table2[1Y Return vs Nifty]))/_xlfn.STDEV.P(Table2[1Y Return vs Nifty])</f>
        <v>2.3134795784132408E-2</v>
      </c>
      <c r="I153">
        <v>-6.1756837896559196</v>
      </c>
      <c r="J153">
        <f>(Table2[[#This Row],[1M Return vs Nifty]]-AVERAGE(Table2[1M Return vs Nifty]))/_xlfn.STDEV.P(Table2[1M Return vs Nifty])</f>
        <v>-0.4918911997315521</v>
      </c>
      <c r="K153">
        <v>11.613631062861</v>
      </c>
      <c r="L153">
        <f>(Table2[[#This Row],[6M Return vs Nifty]]-AVERAGE(Table2[6M Return vs Nifty]))/_xlfn.STDEV.P(Table2[6M Return vs Nifty])</f>
        <v>1.8086663645034525E-2</v>
      </c>
      <c r="M153">
        <v>-3.8729681290340698</v>
      </c>
      <c r="N153">
        <f>(Table2[[#This Row],[1W Return vs Nifty]]-AVERAGE(Table2[1W Return vs Nifty]))/_xlfn.STDEV.P(Table2[1W Return vs Nifty])</f>
        <v>-0.84247123626676834</v>
      </c>
      <c r="O153">
        <v>3199.45</v>
      </c>
      <c r="P153">
        <v>3140.2655279256701</v>
      </c>
      <c r="Q153">
        <v>2704.9205685277202</v>
      </c>
      <c r="R153">
        <v>34.770111497990001</v>
      </c>
      <c r="S153" s="1">
        <f>(Table2[[#This Row],[Close Price]]-Table2[[#This Row],[20D EMA]])/Table2[[#This Row],[20D EMA]]</f>
        <v>-2.8458016221537992E-2</v>
      </c>
      <c r="T153" s="1">
        <f>(Table2[[#This Row],[Close Price]]-Table2[[#This Row],[50D EMA]])/Table2[[#This Row],[50D EMA]]</f>
        <v>-1.0147399206308215E-2</v>
      </c>
      <c r="U153" s="1">
        <f>(Table2[[#This Row],[Close Price]]-Table2[[#This Row],[200D EMA]])/Table2[[#This Row],[200D EMA]]</f>
        <v>0.14916498331479378</v>
      </c>
      <c r="V153">
        <v>0.47245921160279403</v>
      </c>
      <c r="W153">
        <v>3038</v>
      </c>
      <c r="X153">
        <v>3135</v>
      </c>
      <c r="Y153">
        <v>3024.35</v>
      </c>
      <c r="Z153">
        <v>3248.92</v>
      </c>
      <c r="AA153">
        <v>3024.35</v>
      </c>
      <c r="AB153">
        <v>3377.85</v>
      </c>
      <c r="AC153" s="1">
        <f>(Table2[[#This Row],[Close Price]]/Table2[[#This Row],[Day Low]])-1</f>
        <v>2.3173140223831545E-2</v>
      </c>
      <c r="AD153" s="1">
        <f>(Table2[[#This Row],[Day High]]/Table2[[#This Row],[Close Price]])-1</f>
        <v>8.5574572127138371E-3</v>
      </c>
      <c r="AE153" s="1">
        <f>(Table2[[#This Row],[Close Price]]/Table2[[#This Row],[Current Week Low]])-1</f>
        <v>2.7791095607320626E-2</v>
      </c>
      <c r="AF153" s="1">
        <f>(Table2[[#This Row],[Current Week High]]/Table2[[#This Row],[Close Price]])-1</f>
        <v>4.5206537125209056E-2</v>
      </c>
      <c r="AG153" s="1">
        <f>(Table2[[#This Row],[Close Price]]/Table2[[#This Row],[Current Month Low]])-1</f>
        <v>2.7791095607320626E-2</v>
      </c>
      <c r="AH153" s="1">
        <f>(Table2[[#This Row],[Current Month High]]/Table2[[#This Row],[Close Price]])-1</f>
        <v>8.6684467893449968E-2</v>
      </c>
      <c r="AI153">
        <v>19.8365718697722</v>
      </c>
      <c r="AJ153">
        <v>84.751630782032393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-0.04</v>
      </c>
      <c r="AM153" t="s">
        <v>3188</v>
      </c>
      <c r="AN153">
        <v>-6.55</v>
      </c>
      <c r="AO153" t="s">
        <v>3188</v>
      </c>
      <c r="AP153">
        <v>0.20274144472823399</v>
      </c>
      <c r="AQ153">
        <f>(Table2[[#This Row],[Sharpe Ratio]]-AVERAGE(Table2[Sharpe Ratio]))/_xlfn.STDEV.P(Table2[Sharpe Ratio])</f>
        <v>1.6323838471179022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0.33924287054874869</v>
      </c>
      <c r="AS153">
        <f>_xlfn.RANK.AVG(Table2[[#This Row],[1Y Return vs Nifty Z-Score]],Table2[1Y Return vs Nifty Z-Score])</f>
        <v>283</v>
      </c>
      <c r="AT153">
        <f>_xlfn.RANK.AVG(Table2[[#This Row],[6M Return vs Nifty Z-Score]],Table2[6M Return vs Nifty Z-Score])</f>
        <v>302</v>
      </c>
      <c r="AU153">
        <f>_xlfn.RANK.AVG(Table2[[#This Row],[Sharpe Ratio Z-Score]],Table2[Sharpe Ratio Z-Score])</f>
        <v>36</v>
      </c>
      <c r="AV153">
        <f>(Table2[[#This Row],[Rank 1Y]]+Table2[[#This Row],[Rank 6M]]+Table2[[#This Row],[Rank Sharpe]])/3</f>
        <v>207</v>
      </c>
    </row>
    <row r="154" spans="1:48" x14ac:dyDescent="0.3">
      <c r="A154" t="s">
        <v>1644</v>
      </c>
      <c r="B154" t="s">
        <v>1645</v>
      </c>
      <c r="C154" t="s">
        <v>3146</v>
      </c>
      <c r="D154" t="s">
        <v>48</v>
      </c>
      <c r="E154">
        <v>5570.1162241900001</v>
      </c>
      <c r="F154">
        <v>736.15</v>
      </c>
      <c r="G154">
        <v>46.856194845599703</v>
      </c>
      <c r="H154">
        <f>(Table2[[#This Row],[1Y Return vs Nifty]]-AVERAGE(Table2[1Y Return vs Nifty]))/_xlfn.STDEV.P(Table2[1Y Return vs Nifty])</f>
        <v>0.34090944072770762</v>
      </c>
      <c r="I154">
        <v>-5.91190546045926</v>
      </c>
      <c r="J154">
        <f>(Table2[[#This Row],[1M Return vs Nifty]]-AVERAGE(Table2[1M Return vs Nifty]))/_xlfn.STDEV.P(Table2[1M Return vs Nifty])</f>
        <v>-0.46366439269101367</v>
      </c>
      <c r="K154">
        <v>8.7231354554838703</v>
      </c>
      <c r="L154">
        <f>(Table2[[#This Row],[6M Return vs Nifty]]-AVERAGE(Table2[6M Return vs Nifty]))/_xlfn.STDEV.P(Table2[6M Return vs Nifty])</f>
        <v>-7.3124861843842787E-2</v>
      </c>
      <c r="M154">
        <v>-2.3962055478992701</v>
      </c>
      <c r="N154">
        <f>(Table2[[#This Row],[1W Return vs Nifty]]-AVERAGE(Table2[1W Return vs Nifty]))/_xlfn.STDEV.P(Table2[1W Return vs Nifty])</f>
        <v>-0.49727966665504775</v>
      </c>
      <c r="O154">
        <v>761.31</v>
      </c>
      <c r="P154">
        <v>783.09099999727596</v>
      </c>
      <c r="Q154">
        <v>703.52582465763203</v>
      </c>
      <c r="R154">
        <v>38.144130602375299</v>
      </c>
      <c r="S154" s="1">
        <f>(Table2[[#This Row],[Close Price]]-Table2[[#This Row],[20D EMA]])/Table2[[#This Row],[20D EMA]]</f>
        <v>-3.3048298327882163E-2</v>
      </c>
      <c r="T154" s="1">
        <f>(Table2[[#This Row],[Close Price]]-Table2[[#This Row],[50D EMA]])/Table2[[#This Row],[50D EMA]]</f>
        <v>-5.994322498590747E-2</v>
      </c>
      <c r="U154" s="1">
        <f>(Table2[[#This Row],[Close Price]]-Table2[[#This Row],[200D EMA]])/Table2[[#This Row],[200D EMA]]</f>
        <v>4.6372392027320915E-2</v>
      </c>
      <c r="V154">
        <v>1.09956840573746</v>
      </c>
      <c r="W154">
        <v>726.75</v>
      </c>
      <c r="X154">
        <v>745.1</v>
      </c>
      <c r="Y154">
        <v>708.75</v>
      </c>
      <c r="Z154">
        <v>759.25</v>
      </c>
      <c r="AA154">
        <v>708.75</v>
      </c>
      <c r="AB154">
        <v>803</v>
      </c>
      <c r="AC154" s="1">
        <f>(Table2[[#This Row],[Close Price]]/Table2[[#This Row],[Day Low]])-1</f>
        <v>1.2934296525627831E-2</v>
      </c>
      <c r="AD154" s="1">
        <f>(Table2[[#This Row],[Day High]]/Table2[[#This Row],[Close Price]])-1</f>
        <v>1.2157848264620075E-2</v>
      </c>
      <c r="AE154" s="1">
        <f>(Table2[[#This Row],[Close Price]]/Table2[[#This Row],[Current Week Low]])-1</f>
        <v>3.8659611992945209E-2</v>
      </c>
      <c r="AF154" s="1">
        <f>(Table2[[#This Row],[Current Week High]]/Table2[[#This Row],[Close Price]])-1</f>
        <v>3.1379474291924225E-2</v>
      </c>
      <c r="AG154" s="1">
        <f>(Table2[[#This Row],[Close Price]]/Table2[[#This Row],[Current Month Low]])-1</f>
        <v>3.8659611992945209E-2</v>
      </c>
      <c r="AH154" s="1">
        <f>(Table2[[#This Row],[Current Month High]]/Table2[[#This Row],[Close Price]])-1</f>
        <v>9.0810296814507918E-2</v>
      </c>
      <c r="AI154">
        <v>27.2566732323575</v>
      </c>
      <c r="AJ154">
        <v>87.053741583026195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-0.12</v>
      </c>
      <c r="AM154" t="s">
        <v>3188</v>
      </c>
      <c r="AN154">
        <v>-5.68</v>
      </c>
      <c r="AO154" t="s">
        <v>3188</v>
      </c>
      <c r="AP154">
        <v>0.168863074930902</v>
      </c>
      <c r="AQ154">
        <f>(Table2[[#This Row],[Sharpe Ratio]]-AVERAGE(Table2[Sharpe Ratio]))/_xlfn.STDEV.P(Table2[Sharpe Ratio])</f>
        <v>1.2394872307999913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202</v>
      </c>
      <c r="AT154">
        <f>_xlfn.RANK.AVG(Table2[[#This Row],[6M Return vs Nifty Z-Score]],Table2[6M Return vs Nifty Z-Score])</f>
        <v>332</v>
      </c>
      <c r="AU154">
        <f>_xlfn.RANK.AVG(Table2[[#This Row],[Sharpe Ratio Z-Score]],Table2[Sharpe Ratio Z-Score])</f>
        <v>87</v>
      </c>
      <c r="AV154">
        <f>(Table2[[#This Row],[Rank 1Y]]+Table2[[#This Row],[Rank 6M]]+Table2[[#This Row],[Rank Sharpe]])/3</f>
        <v>207</v>
      </c>
    </row>
    <row r="155" spans="1:48" x14ac:dyDescent="0.3">
      <c r="A155" t="s">
        <v>997</v>
      </c>
      <c r="B155" t="s">
        <v>998</v>
      </c>
      <c r="C155" t="s">
        <v>3147</v>
      </c>
      <c r="D155" t="s">
        <v>51</v>
      </c>
      <c r="E155">
        <v>14434.49020496</v>
      </c>
      <c r="F155">
        <v>1178.05</v>
      </c>
      <c r="G155">
        <v>59.582915257381401</v>
      </c>
      <c r="H155">
        <f>(Table2[[#This Row],[1Y Return vs Nifty]]-AVERAGE(Table2[1Y Return vs Nifty]))/_xlfn.STDEV.P(Table2[1Y Return vs Nifty])</f>
        <v>0.55505128970717477</v>
      </c>
      <c r="I155">
        <v>-7.2706000431624496</v>
      </c>
      <c r="J155">
        <f>(Table2[[#This Row],[1M Return vs Nifty]]-AVERAGE(Table2[1M Return vs Nifty]))/_xlfn.STDEV.P(Table2[1M Return vs Nifty])</f>
        <v>-0.60905772325682672</v>
      </c>
      <c r="K155">
        <v>35.921407884429399</v>
      </c>
      <c r="L155">
        <f>(Table2[[#This Row],[6M Return vs Nifty]]-AVERAGE(Table2[6M Return vs Nifty]))/_xlfn.STDEV.P(Table2[6M Return vs Nifty])</f>
        <v>0.7851348471744658</v>
      </c>
      <c r="M155">
        <v>5.1128913035221997</v>
      </c>
      <c r="N155">
        <f>(Table2[[#This Row],[1W Return vs Nifty]]-AVERAGE(Table2[1W Return vs Nifty]))/_xlfn.STDEV.P(Table2[1W Return vs Nifty])</f>
        <v>1.2579631608797328</v>
      </c>
      <c r="O155">
        <v>1146.8</v>
      </c>
      <c r="P155">
        <v>1088.6708414894999</v>
      </c>
      <c r="Q155">
        <v>902.254455724384</v>
      </c>
      <c r="R155">
        <v>57.460079594827697</v>
      </c>
      <c r="S155" s="1">
        <f>(Table2[[#This Row],[Close Price]]-Table2[[#This Row],[20D EMA]])/Table2[[#This Row],[20D EMA]]</f>
        <v>2.7249738402511336E-2</v>
      </c>
      <c r="T155" s="1">
        <f>(Table2[[#This Row],[Close Price]]-Table2[[#This Row],[50D EMA]])/Table2[[#This Row],[50D EMA]]</f>
        <v>8.209934086983818E-2</v>
      </c>
      <c r="U155" s="1">
        <f>(Table2[[#This Row],[Close Price]]-Table2[[#This Row],[200D EMA]])/Table2[[#This Row],[200D EMA]]</f>
        <v>0.30567379581870918</v>
      </c>
      <c r="V155">
        <v>0.79651171666717602</v>
      </c>
      <c r="W155">
        <v>1151</v>
      </c>
      <c r="X155">
        <v>1189</v>
      </c>
      <c r="Y155">
        <v>1110</v>
      </c>
      <c r="Z155">
        <v>1223.05</v>
      </c>
      <c r="AA155">
        <v>1054.05</v>
      </c>
      <c r="AB155">
        <v>1223.05</v>
      </c>
      <c r="AC155" s="1">
        <f>(Table2[[#This Row],[Close Price]]/Table2[[#This Row],[Day Low]])-1</f>
        <v>2.350130321459587E-2</v>
      </c>
      <c r="AD155" s="1">
        <f>(Table2[[#This Row],[Day High]]/Table2[[#This Row],[Close Price]])-1</f>
        <v>9.2950214337252923E-3</v>
      </c>
      <c r="AE155" s="1">
        <f>(Table2[[#This Row],[Close Price]]/Table2[[#This Row],[Current Week Low]])-1</f>
        <v>6.130630630630618E-2</v>
      </c>
      <c r="AF155" s="1">
        <f>(Table2[[#This Row],[Current Week High]]/Table2[[#This Row],[Close Price]])-1</f>
        <v>3.8198718220788574E-2</v>
      </c>
      <c r="AG155" s="1">
        <f>(Table2[[#This Row],[Close Price]]/Table2[[#This Row],[Current Month Low]])-1</f>
        <v>0.1176414781082491</v>
      </c>
      <c r="AH155" s="1">
        <f>(Table2[[#This Row],[Current Month High]]/Table2[[#This Row],[Close Price]])-1</f>
        <v>3.8198718220788574E-2</v>
      </c>
      <c r="AI155">
        <v>13.331352659055201</v>
      </c>
      <c r="AJ155">
        <v>92.743782722513004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0.22</v>
      </c>
      <c r="AM155" t="s">
        <v>3189</v>
      </c>
      <c r="AN155">
        <v>6.38</v>
      </c>
      <c r="AO155" t="s">
        <v>3189</v>
      </c>
      <c r="AP155">
        <v>5.9622946813369999E-2</v>
      </c>
      <c r="AQ155">
        <f>(Table2[[#This Row],[Sharpe Ratio]]-AVERAGE(Table2[Sharpe Ratio]))/_xlfn.STDEV.P(Table2[Sharpe Ratio])</f>
        <v>-2.7400076950378997E-2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1.9616914975541677</v>
      </c>
      <c r="AS155">
        <f>_xlfn.RANK.AVG(Table2[[#This Row],[1Y Return vs Nifty Z-Score]],Table2[1Y Return vs Nifty Z-Score])</f>
        <v>159</v>
      </c>
      <c r="AT155">
        <f>_xlfn.RANK.AVG(Table2[[#This Row],[6M Return vs Nifty Z-Score]],Table2[6M Return vs Nifty Z-Score])</f>
        <v>113</v>
      </c>
      <c r="AU155">
        <f>_xlfn.RANK.AVG(Table2[[#This Row],[Sharpe Ratio Z-Score]],Table2[Sharpe Ratio Z-Score])</f>
        <v>350</v>
      </c>
      <c r="AV155">
        <f>(Table2[[#This Row],[Rank 1Y]]+Table2[[#This Row],[Rank 6M]]+Table2[[#This Row],[Rank Sharpe]])/3</f>
        <v>207.33333333333334</v>
      </c>
    </row>
    <row r="156" spans="1:48" x14ac:dyDescent="0.3">
      <c r="A156" t="s">
        <v>1198</v>
      </c>
      <c r="B156" t="s">
        <v>1199</v>
      </c>
      <c r="C156" t="s">
        <v>3147</v>
      </c>
      <c r="D156" t="s">
        <v>275</v>
      </c>
      <c r="E156">
        <v>10147.80316895</v>
      </c>
      <c r="F156">
        <v>988.85</v>
      </c>
      <c r="G156">
        <v>64.703759119174094</v>
      </c>
      <c r="H156">
        <f>(Table2[[#This Row],[1Y Return vs Nifty]]-AVERAGE(Table2[1Y Return vs Nifty]))/_xlfn.STDEV.P(Table2[1Y Return vs Nifty])</f>
        <v>0.64121543391861524</v>
      </c>
      <c r="I156">
        <v>6.3637552337200898</v>
      </c>
      <c r="J156">
        <f>(Table2[[#This Row],[1M Return vs Nifty]]-AVERAGE(Table2[1M Return vs Nifty]))/_xlfn.STDEV.P(Table2[1M Return vs Nifty])</f>
        <v>0.84994884750578681</v>
      </c>
      <c r="K156">
        <v>35.097543156926399</v>
      </c>
      <c r="L156">
        <f>(Table2[[#This Row],[6M Return vs Nifty]]-AVERAGE(Table2[6M Return vs Nifty]))/_xlfn.STDEV.P(Table2[6M Return vs Nifty])</f>
        <v>0.75913724371842206</v>
      </c>
      <c r="M156">
        <v>0.87964621724261305</v>
      </c>
      <c r="N156">
        <f>(Table2[[#This Row],[1W Return vs Nifty]]-AVERAGE(Table2[1W Return vs Nifty]))/_xlfn.STDEV.P(Table2[1W Return vs Nifty])</f>
        <v>0.26844694848961964</v>
      </c>
      <c r="O156">
        <v>947.22</v>
      </c>
      <c r="P156">
        <v>903.31199511046998</v>
      </c>
      <c r="Q156">
        <v>767.19605275229799</v>
      </c>
      <c r="R156">
        <v>63.747263854484302</v>
      </c>
      <c r="S156" s="1">
        <f>(Table2[[#This Row],[Close Price]]-Table2[[#This Row],[20D EMA]])/Table2[[#This Row],[20D EMA]]</f>
        <v>4.394966322501636E-2</v>
      </c>
      <c r="T156" s="1">
        <f>(Table2[[#This Row],[Close Price]]-Table2[[#This Row],[50D EMA]])/Table2[[#This Row],[50D EMA]]</f>
        <v>9.4693755150532702E-2</v>
      </c>
      <c r="U156" s="1">
        <f>(Table2[[#This Row],[Close Price]]-Table2[[#This Row],[200D EMA]])/Table2[[#This Row],[200D EMA]]</f>
        <v>0.28891434784175918</v>
      </c>
      <c r="V156">
        <v>1.80012806159413</v>
      </c>
      <c r="W156">
        <v>967</v>
      </c>
      <c r="X156">
        <v>997</v>
      </c>
      <c r="Y156">
        <v>946.5</v>
      </c>
      <c r="Z156">
        <v>1018.2</v>
      </c>
      <c r="AA156">
        <v>924.05</v>
      </c>
      <c r="AB156">
        <v>1018.2</v>
      </c>
      <c r="AC156" s="1">
        <f>(Table2[[#This Row],[Close Price]]/Table2[[#This Row],[Day Low]])-1</f>
        <v>2.2595656670113762E-2</v>
      </c>
      <c r="AD156" s="1">
        <f>(Table2[[#This Row],[Day High]]/Table2[[#This Row],[Close Price]])-1</f>
        <v>8.2418971532587371E-3</v>
      </c>
      <c r="AE156" s="1">
        <f>(Table2[[#This Row],[Close Price]]/Table2[[#This Row],[Current Week Low]])-1</f>
        <v>4.474379292128905E-2</v>
      </c>
      <c r="AF156" s="1">
        <f>(Table2[[#This Row],[Current Week High]]/Table2[[#This Row],[Close Price]])-1</f>
        <v>2.9680942508975017E-2</v>
      </c>
      <c r="AG156" s="1">
        <f>(Table2[[#This Row],[Close Price]]/Table2[[#This Row],[Current Month Low]])-1</f>
        <v>7.0126075428818879E-2</v>
      </c>
      <c r="AH156" s="1">
        <f>(Table2[[#This Row],[Current Month High]]/Table2[[#This Row],[Close Price]])-1</f>
        <v>2.9680942508975017E-2</v>
      </c>
      <c r="AI156">
        <v>2.9680942508974999</v>
      </c>
      <c r="AJ156">
        <v>92.626862764195906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0.12</v>
      </c>
      <c r="AM156" t="s">
        <v>3189</v>
      </c>
      <c r="AN156">
        <v>6.27</v>
      </c>
      <c r="AO156" t="s">
        <v>3189</v>
      </c>
      <c r="AP156">
        <v>5.4853802565994002E-2</v>
      </c>
      <c r="AQ156">
        <f>(Table2[[#This Row],[Sharpe Ratio]]-AVERAGE(Table2[Sharpe Ratio]))/_xlfn.STDEV.P(Table2[Sharpe Ratio])</f>
        <v>-8.2709132514015474E-2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2.4360393411184282</v>
      </c>
      <c r="AS156">
        <f>_xlfn.RANK.AVG(Table2[[#This Row],[1Y Return vs Nifty Z-Score]],Table2[1Y Return vs Nifty Z-Score])</f>
        <v>143</v>
      </c>
      <c r="AT156">
        <f>_xlfn.RANK.AVG(Table2[[#This Row],[6M Return vs Nifty Z-Score]],Table2[6M Return vs Nifty Z-Score])</f>
        <v>117</v>
      </c>
      <c r="AU156">
        <f>_xlfn.RANK.AVG(Table2[[#This Row],[Sharpe Ratio Z-Score]],Table2[Sharpe Ratio Z-Score])</f>
        <v>362</v>
      </c>
      <c r="AV156">
        <f>(Table2[[#This Row],[Rank 1Y]]+Table2[[#This Row],[Rank 6M]]+Table2[[#This Row],[Rank Sharpe]])/3</f>
        <v>207.33333333333334</v>
      </c>
    </row>
    <row r="157" spans="1:48" x14ac:dyDescent="0.3">
      <c r="A157" t="s">
        <v>770</v>
      </c>
      <c r="B157" t="s">
        <v>771</v>
      </c>
      <c r="C157" t="s">
        <v>3146</v>
      </c>
      <c r="D157" t="s">
        <v>227</v>
      </c>
      <c r="E157">
        <v>21443.704294759998</v>
      </c>
      <c r="F157">
        <v>1320.05</v>
      </c>
      <c r="G157">
        <v>77.340697520411098</v>
      </c>
      <c r="H157">
        <f>(Table2[[#This Row],[1Y Return vs Nifty]]-AVERAGE(Table2[1Y Return vs Nifty]))/_xlfn.STDEV.P(Table2[1Y Return vs Nifty])</f>
        <v>0.85384659631732462</v>
      </c>
      <c r="I157">
        <v>-5.0037700588037204</v>
      </c>
      <c r="J157">
        <f>(Table2[[#This Row],[1M Return vs Nifty]]-AVERAGE(Table2[1M Return vs Nifty]))/_xlfn.STDEV.P(Table2[1M Return vs Nifty])</f>
        <v>-0.36648520883887264</v>
      </c>
      <c r="K157">
        <v>3.1873431918017401</v>
      </c>
      <c r="L157">
        <f>(Table2[[#This Row],[6M Return vs Nifty]]-AVERAGE(Table2[6M Return vs Nifty]))/_xlfn.STDEV.P(Table2[6M Return vs Nifty])</f>
        <v>-0.24781049564010038</v>
      </c>
      <c r="M157">
        <v>0.77520871482660902</v>
      </c>
      <c r="N157">
        <f>(Table2[[#This Row],[1W Return vs Nifty]]-AVERAGE(Table2[1W Return vs Nifty]))/_xlfn.STDEV.P(Table2[1W Return vs Nifty])</f>
        <v>0.24403480137413305</v>
      </c>
      <c r="O157">
        <v>1337.48</v>
      </c>
      <c r="P157">
        <v>1324.39024801187</v>
      </c>
      <c r="Q157">
        <v>1140.7861189545099</v>
      </c>
      <c r="R157">
        <v>44.218296067356</v>
      </c>
      <c r="S157" s="1">
        <f>(Table2[[#This Row],[Close Price]]-Table2[[#This Row],[20D EMA]])/Table2[[#This Row],[20D EMA]]</f>
        <v>-1.3031970571522613E-2</v>
      </c>
      <c r="T157" s="1">
        <f>(Table2[[#This Row],[Close Price]]-Table2[[#This Row],[50D EMA]])/Table2[[#This Row],[50D EMA]]</f>
        <v>-3.2771669969523342E-3</v>
      </c>
      <c r="U157" s="1">
        <f>(Table2[[#This Row],[Close Price]]-Table2[[#This Row],[200D EMA]])/Table2[[#This Row],[200D EMA]]</f>
        <v>0.15714065771573296</v>
      </c>
      <c r="V157">
        <v>1.03267260666445</v>
      </c>
      <c r="W157">
        <v>1308.5</v>
      </c>
      <c r="X157">
        <v>1330.1</v>
      </c>
      <c r="Y157">
        <v>1278.5</v>
      </c>
      <c r="Z157">
        <v>1364.3</v>
      </c>
      <c r="AA157">
        <v>1269.55</v>
      </c>
      <c r="AB157">
        <v>1426.95</v>
      </c>
      <c r="AC157" s="1">
        <f>(Table2[[#This Row],[Close Price]]/Table2[[#This Row],[Day Low]])-1</f>
        <v>8.8269010317156837E-3</v>
      </c>
      <c r="AD157" s="1">
        <f>(Table2[[#This Row],[Day High]]/Table2[[#This Row],[Close Price]])-1</f>
        <v>7.6133479792430681E-3</v>
      </c>
      <c r="AE157" s="1">
        <f>(Table2[[#This Row],[Close Price]]/Table2[[#This Row],[Current Week Low]])-1</f>
        <v>3.2499022291748059E-2</v>
      </c>
      <c r="AF157" s="1">
        <f>(Table2[[#This Row],[Current Week High]]/Table2[[#This Row],[Close Price]])-1</f>
        <v>3.352145752054847E-2</v>
      </c>
      <c r="AG157" s="1">
        <f>(Table2[[#This Row],[Close Price]]/Table2[[#This Row],[Current Month Low]])-1</f>
        <v>3.9777874049860218E-2</v>
      </c>
      <c r="AH157" s="1">
        <f>(Table2[[#This Row],[Current Month High]]/Table2[[#This Row],[Close Price]])-1</f>
        <v>8.0981780993144348E-2</v>
      </c>
      <c r="AI157">
        <v>9.7685693723722693</v>
      </c>
      <c r="AJ157">
        <v>119.55093555093499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-0.01</v>
      </c>
      <c r="AM157" t="s">
        <v>3188</v>
      </c>
      <c r="AN157">
        <v>1.05</v>
      </c>
      <c r="AO157" t="s">
        <v>3189</v>
      </c>
      <c r="AP157">
        <v>0.15327403182618399</v>
      </c>
      <c r="AQ157">
        <f>(Table2[[#This Row],[Sharpe Ratio]]-AVERAGE(Table2[Sharpe Ratio]))/_xlfn.STDEV.P(Table2[Sharpe Ratio])</f>
        <v>1.058696882146317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1.5422825753588016</v>
      </c>
      <c r="AS157">
        <f>_xlfn.RANK.AVG(Table2[[#This Row],[1Y Return vs Nifty Z-Score]],Table2[1Y Return vs Nifty Z-Score])</f>
        <v>120</v>
      </c>
      <c r="AT157">
        <f>_xlfn.RANK.AVG(Table2[[#This Row],[6M Return vs Nifty Z-Score]],Table2[6M Return vs Nifty Z-Score])</f>
        <v>400</v>
      </c>
      <c r="AU157">
        <f>_xlfn.RANK.AVG(Table2[[#This Row],[Sharpe Ratio Z-Score]],Table2[Sharpe Ratio Z-Score])</f>
        <v>106</v>
      </c>
      <c r="AV157">
        <f>(Table2[[#This Row],[Rank 1Y]]+Table2[[#This Row],[Rank 6M]]+Table2[[#This Row],[Rank Sharpe]])/3</f>
        <v>208.66666666666666</v>
      </c>
    </row>
    <row r="158" spans="1:48" x14ac:dyDescent="0.3">
      <c r="A158" t="s">
        <v>811</v>
      </c>
      <c r="B158" t="s">
        <v>812</v>
      </c>
      <c r="C158" t="s">
        <v>3155</v>
      </c>
      <c r="D158" t="s">
        <v>119</v>
      </c>
      <c r="E158">
        <v>19989.230793840001</v>
      </c>
      <c r="F158">
        <v>13351.8</v>
      </c>
      <c r="G158">
        <v>121.051271517114</v>
      </c>
      <c r="H158">
        <f>(Table2[[#This Row],[1Y Return vs Nifty]]-AVERAGE(Table2[1Y Return vs Nifty]))/_xlfn.STDEV.P(Table2[1Y Return vs Nifty])</f>
        <v>1.5893277597867883</v>
      </c>
      <c r="I158">
        <v>-2.7702235262309398</v>
      </c>
      <c r="J158">
        <f>(Table2[[#This Row],[1M Return vs Nifty]]-AVERAGE(Table2[1M Return vs Nifty]))/_xlfn.STDEV.P(Table2[1M Return vs Nifty])</f>
        <v>-0.12747434246860409</v>
      </c>
      <c r="K158">
        <v>67.509487362727299</v>
      </c>
      <c r="L158">
        <f>(Table2[[#This Row],[6M Return vs Nifty]]-AVERAGE(Table2[6M Return vs Nifty]))/_xlfn.STDEV.P(Table2[6M Return vs Nifty])</f>
        <v>1.7819178587542288</v>
      </c>
      <c r="M158">
        <v>-0.24721398303714701</v>
      </c>
      <c r="N158">
        <f>(Table2[[#This Row],[1W Return vs Nifty]]-AVERAGE(Table2[1W Return vs Nifty]))/_xlfn.STDEV.P(Table2[1W Return vs Nifty])</f>
        <v>5.0446614621141887E-3</v>
      </c>
      <c r="O158">
        <v>13744.78</v>
      </c>
      <c r="P158">
        <v>13696.968285115099</v>
      </c>
      <c r="Q158">
        <v>10901.7828410602</v>
      </c>
      <c r="R158">
        <v>36.153719547732997</v>
      </c>
      <c r="S158" s="1">
        <f>(Table2[[#This Row],[Close Price]]-Table2[[#This Row],[20D EMA]])/Table2[[#This Row],[20D EMA]]</f>
        <v>-2.8591217902360123E-2</v>
      </c>
      <c r="T158" s="1">
        <f>(Table2[[#This Row],[Close Price]]-Table2[[#This Row],[50D EMA]])/Table2[[#This Row],[50D EMA]]</f>
        <v>-2.5200341997594061E-2</v>
      </c>
      <c r="U158" s="1">
        <f>(Table2[[#This Row],[Close Price]]-Table2[[#This Row],[200D EMA]])/Table2[[#This Row],[200D EMA]]</f>
        <v>0.22473545792089317</v>
      </c>
      <c r="V158">
        <v>0.83673988460359405</v>
      </c>
      <c r="W158">
        <v>13268.65</v>
      </c>
      <c r="X158">
        <v>13540</v>
      </c>
      <c r="Y158">
        <v>13201</v>
      </c>
      <c r="Z158">
        <v>14076.1</v>
      </c>
      <c r="AA158">
        <v>13201</v>
      </c>
      <c r="AB158">
        <v>14440</v>
      </c>
      <c r="AC158" s="1">
        <f>(Table2[[#This Row],[Close Price]]/Table2[[#This Row],[Day Low]])-1</f>
        <v>6.2666510911058015E-3</v>
      </c>
      <c r="AD158" s="1">
        <f>(Table2[[#This Row],[Day High]]/Table2[[#This Row],[Close Price]])-1</f>
        <v>1.4095477763297781E-2</v>
      </c>
      <c r="AE158" s="1">
        <f>(Table2[[#This Row],[Close Price]]/Table2[[#This Row],[Current Week Low]])-1</f>
        <v>1.1423377016892555E-2</v>
      </c>
      <c r="AF158" s="1">
        <f>(Table2[[#This Row],[Current Week High]]/Table2[[#This Row],[Close Price]])-1</f>
        <v>5.4247367396156321E-2</v>
      </c>
      <c r="AG158" s="1">
        <f>(Table2[[#This Row],[Close Price]]/Table2[[#This Row],[Current Month Low]])-1</f>
        <v>1.1423377016892555E-2</v>
      </c>
      <c r="AH158" s="1">
        <f>(Table2[[#This Row],[Current Month High]]/Table2[[#This Row],[Close Price]])-1</f>
        <v>8.1502119564403452E-2</v>
      </c>
      <c r="AI158">
        <v>17.602870025015299</v>
      </c>
      <c r="AJ158">
        <v>198.74142772438901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-7.0000000000000007E-2</v>
      </c>
      <c r="AM158" t="s">
        <v>3188</v>
      </c>
      <c r="AN158">
        <v>-1.1200000000000001</v>
      </c>
      <c r="AO158" t="s">
        <v>3188</v>
      </c>
      <c r="AQ158">
        <f>(Table2[[#This Row],[Sharpe Ratio]]-AVERAGE(Table2[Sharpe Ratio]))/_xlfn.STDEV.P(Table2[Sharpe Ratio])</f>
        <v>-0.71886351506777824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2.5299524224667489</v>
      </c>
      <c r="AS158">
        <f>_xlfn.RANK.AVG(Table2[[#This Row],[1Y Return vs Nifty Z-Score]],Table2[1Y Return vs Nifty Z-Score])</f>
        <v>54</v>
      </c>
      <c r="AT158">
        <f>_xlfn.RANK.AVG(Table2[[#This Row],[6M Return vs Nifty Z-Score]],Table2[6M Return vs Nifty Z-Score])</f>
        <v>42</v>
      </c>
      <c r="AU158">
        <f>_xlfn.RANK.AVG(Table2[[#This Row],[Sharpe Ratio Z-Score]],Table2[Sharpe Ratio Z-Score])</f>
        <v>530</v>
      </c>
      <c r="AV158">
        <f>(Table2[[#This Row],[Rank 1Y]]+Table2[[#This Row],[Rank 6M]]+Table2[[#This Row],[Rank Sharpe]])/3</f>
        <v>208.66666666666666</v>
      </c>
    </row>
    <row r="159" spans="1:48" x14ac:dyDescent="0.3">
      <c r="A159" t="s">
        <v>49</v>
      </c>
      <c r="B159" t="s">
        <v>50</v>
      </c>
      <c r="C159" t="s">
        <v>3147</v>
      </c>
      <c r="D159" t="s">
        <v>51</v>
      </c>
      <c r="E159">
        <v>456341.51461915002</v>
      </c>
      <c r="F159">
        <v>1901.95</v>
      </c>
      <c r="G159">
        <v>42.490715914854597</v>
      </c>
      <c r="H159">
        <f>(Table2[[#This Row],[1Y Return vs Nifty]]-AVERAGE(Table2[1Y Return vs Nifty]))/_xlfn.STDEV.P(Table2[1Y Return vs Nifty])</f>
        <v>0.26745518859805067</v>
      </c>
      <c r="I159">
        <v>2.83401812164362</v>
      </c>
      <c r="J159">
        <f>(Table2[[#This Row],[1M Return vs Nifty]]-AVERAGE(Table2[1M Return vs Nifty]))/_xlfn.STDEV.P(Table2[1M Return vs Nifty])</f>
        <v>0.47223317742081783</v>
      </c>
      <c r="K159">
        <v>13.7886056823047</v>
      </c>
      <c r="L159">
        <f>(Table2[[#This Row],[6M Return vs Nifty]]-AVERAGE(Table2[6M Return vs Nifty]))/_xlfn.STDEV.P(Table2[6M Return vs Nifty])</f>
        <v>8.6719444969018344E-2</v>
      </c>
      <c r="M159">
        <v>-1.2602861252270201</v>
      </c>
      <c r="N159">
        <f>(Table2[[#This Row],[1W Return vs Nifty]]-AVERAGE(Table2[1W Return vs Nifty]))/_xlfn.STDEV.P(Table2[1W Return vs Nifty])</f>
        <v>-0.23175979672215596</v>
      </c>
      <c r="O159">
        <v>1887.03</v>
      </c>
      <c r="P159">
        <v>1818.52421337284</v>
      </c>
      <c r="Q159">
        <v>1589.8025305066501</v>
      </c>
      <c r="R159">
        <v>51.670181990362103</v>
      </c>
      <c r="S159" s="1">
        <f>(Table2[[#This Row],[Close Price]]-Table2[[#This Row],[20D EMA]])/Table2[[#This Row],[20D EMA]]</f>
        <v>7.9066045584861248E-3</v>
      </c>
      <c r="T159" s="1">
        <f>(Table2[[#This Row],[Close Price]]-Table2[[#This Row],[50D EMA]])/Table2[[#This Row],[50D EMA]]</f>
        <v>4.5875543483927105E-2</v>
      </c>
      <c r="U159" s="1">
        <f>(Table2[[#This Row],[Close Price]]-Table2[[#This Row],[200D EMA]])/Table2[[#This Row],[200D EMA]]</f>
        <v>0.1963435480215725</v>
      </c>
      <c r="V159">
        <v>1.0532881963171199</v>
      </c>
      <c r="W159">
        <v>1890.5</v>
      </c>
      <c r="X159">
        <v>1909.35</v>
      </c>
      <c r="Y159">
        <v>1883.9</v>
      </c>
      <c r="Z159">
        <v>1947</v>
      </c>
      <c r="AA159">
        <v>1883.9</v>
      </c>
      <c r="AB159">
        <v>1952.25</v>
      </c>
      <c r="AC159" s="1">
        <f>(Table2[[#This Row],[Close Price]]/Table2[[#This Row],[Day Low]])-1</f>
        <v>6.0565987833907098E-3</v>
      </c>
      <c r="AD159" s="1">
        <f>(Table2[[#This Row],[Day High]]/Table2[[#This Row],[Close Price]])-1</f>
        <v>3.8907437104023224E-3</v>
      </c>
      <c r="AE159" s="1">
        <f>(Table2[[#This Row],[Close Price]]/Table2[[#This Row],[Current Week Low]])-1</f>
        <v>9.5811879611444883E-3</v>
      </c>
      <c r="AF159" s="1">
        <f>(Table2[[#This Row],[Current Week High]]/Table2[[#This Row],[Close Price]])-1</f>
        <v>2.368621677751781E-2</v>
      </c>
      <c r="AG159" s="1">
        <f>(Table2[[#This Row],[Close Price]]/Table2[[#This Row],[Current Month Low]])-1</f>
        <v>9.5811879611444883E-3</v>
      </c>
      <c r="AH159" s="1">
        <f>(Table2[[#This Row],[Current Month High]]/Table2[[#This Row],[Close Price]])-1</f>
        <v>2.6446541707195292E-2</v>
      </c>
      <c r="AI159">
        <v>3.0705328741554601</v>
      </c>
      <c r="AJ159">
        <v>78.026863855478098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0.04</v>
      </c>
      <c r="AM159" t="s">
        <v>3189</v>
      </c>
      <c r="AN159">
        <v>1.81</v>
      </c>
      <c r="AO159" t="s">
        <v>3189</v>
      </c>
      <c r="AP159">
        <v>0.13933617748994401</v>
      </c>
      <c r="AQ159">
        <f>(Table2[[#This Row],[Sharpe Ratio]]-AVERAGE(Table2[Sharpe Ratio]))/_xlfn.STDEV.P(Table2[Sharpe Ratio])</f>
        <v>0.89705581617413233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1.4917038304398633</v>
      </c>
      <c r="AS159">
        <f>_xlfn.RANK.AVG(Table2[[#This Row],[1Y Return vs Nifty Z-Score]],Table2[1Y Return vs Nifty Z-Score])</f>
        <v>224</v>
      </c>
      <c r="AT159">
        <f>_xlfn.RANK.AVG(Table2[[#This Row],[6M Return vs Nifty Z-Score]],Table2[6M Return vs Nifty Z-Score])</f>
        <v>282</v>
      </c>
      <c r="AU159">
        <f>_xlfn.RANK.AVG(Table2[[#This Row],[Sharpe Ratio Z-Score]],Table2[Sharpe Ratio Z-Score])</f>
        <v>122</v>
      </c>
      <c r="AV159">
        <f>(Table2[[#This Row],[Rank 1Y]]+Table2[[#This Row],[Rank 6M]]+Table2[[#This Row],[Rank Sharpe]])/3</f>
        <v>209.33333333333334</v>
      </c>
    </row>
    <row r="160" spans="1:48" x14ac:dyDescent="0.3">
      <c r="A160" t="s">
        <v>914</v>
      </c>
      <c r="B160" t="s">
        <v>915</v>
      </c>
      <c r="C160" t="s">
        <v>3143</v>
      </c>
      <c r="D160" t="s">
        <v>220</v>
      </c>
      <c r="E160">
        <v>16777.847476645002</v>
      </c>
      <c r="F160">
        <v>4041.85</v>
      </c>
      <c r="G160">
        <v>85.710651453577796</v>
      </c>
      <c r="H160">
        <f>(Table2[[#This Row],[1Y Return vs Nifty]]-AVERAGE(Table2[1Y Return vs Nifty]))/_xlfn.STDEV.P(Table2[1Y Return vs Nifty])</f>
        <v>0.994680790290975</v>
      </c>
      <c r="I160">
        <v>3.7790209586748902</v>
      </c>
      <c r="J160">
        <f>(Table2[[#This Row],[1M Return vs Nifty]]-AVERAGE(Table2[1M Return vs Nifty]))/_xlfn.STDEV.P(Table2[1M Return vs Nifty])</f>
        <v>0.57335752988328248</v>
      </c>
      <c r="K160">
        <v>-8.8964921329142896</v>
      </c>
      <c r="L160">
        <f>(Table2[[#This Row],[6M Return vs Nifty]]-AVERAGE(Table2[6M Return vs Nifty]))/_xlfn.STDEV.P(Table2[6M Return vs Nifty])</f>
        <v>-0.62912401533919038</v>
      </c>
      <c r="M160">
        <v>4.2882066042055502</v>
      </c>
      <c r="N160">
        <f>(Table2[[#This Row],[1W Return vs Nifty]]-AVERAGE(Table2[1W Return vs Nifty]))/_xlfn.STDEV.P(Table2[1W Return vs Nifty])</f>
        <v>1.0651940526774313</v>
      </c>
      <c r="O160">
        <v>3938.76</v>
      </c>
      <c r="P160">
        <v>3878.60547845884</v>
      </c>
      <c r="Q160">
        <v>3494.4158174436202</v>
      </c>
      <c r="R160">
        <v>61.868080322490698</v>
      </c>
      <c r="S160" s="1">
        <f>(Table2[[#This Row],[Close Price]]-Table2[[#This Row],[20D EMA]])/Table2[[#This Row],[20D EMA]]</f>
        <v>2.617321187378761E-2</v>
      </c>
      <c r="T160" s="1">
        <f>(Table2[[#This Row],[Close Price]]-Table2[[#This Row],[50D EMA]])/Table2[[#This Row],[50D EMA]]</f>
        <v>4.208845742311098E-2</v>
      </c>
      <c r="U160" s="1">
        <f>(Table2[[#This Row],[Close Price]]-Table2[[#This Row],[200D EMA]])/Table2[[#This Row],[200D EMA]]</f>
        <v>0.15665971399959533</v>
      </c>
      <c r="V160">
        <v>1.8544022625116201</v>
      </c>
      <c r="W160">
        <v>4005.55</v>
      </c>
      <c r="X160">
        <v>4284.55</v>
      </c>
      <c r="Y160">
        <v>3820.05</v>
      </c>
      <c r="Z160">
        <v>4284.55</v>
      </c>
      <c r="AA160">
        <v>3806</v>
      </c>
      <c r="AB160">
        <v>4284.55</v>
      </c>
      <c r="AC160" s="1">
        <f>(Table2[[#This Row],[Close Price]]/Table2[[#This Row],[Day Low]])-1</f>
        <v>9.0624258840856786E-3</v>
      </c>
      <c r="AD160" s="1">
        <f>(Table2[[#This Row],[Day High]]/Table2[[#This Row],[Close Price]])-1</f>
        <v>6.0046760765491092E-2</v>
      </c>
      <c r="AE160" s="1">
        <f>(Table2[[#This Row],[Close Price]]/Table2[[#This Row],[Current Week Low]])-1</f>
        <v>5.8062067250428617E-2</v>
      </c>
      <c r="AF160" s="1">
        <f>(Table2[[#This Row],[Current Week High]]/Table2[[#This Row],[Close Price]])-1</f>
        <v>6.0046760765491092E-2</v>
      </c>
      <c r="AG160" s="1">
        <f>(Table2[[#This Row],[Close Price]]/Table2[[#This Row],[Current Month Low]])-1</f>
        <v>6.1967945349448161E-2</v>
      </c>
      <c r="AH160" s="1">
        <f>(Table2[[#This Row],[Current Month High]]/Table2[[#This Row],[Close Price]])-1</f>
        <v>6.0046760765491092E-2</v>
      </c>
      <c r="AI160">
        <v>6.38568972129098</v>
      </c>
      <c r="AJ160">
        <v>132.30358066555499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0.04</v>
      </c>
      <c r="AM160" t="s">
        <v>3189</v>
      </c>
      <c r="AN160">
        <v>3.22</v>
      </c>
      <c r="AO160" t="s">
        <v>3189</v>
      </c>
      <c r="AP160">
        <v>0.26908602780684698</v>
      </c>
      <c r="AQ160">
        <f>(Table2[[#This Row],[Sharpe Ratio]]-AVERAGE(Table2[Sharpe Ratio]))/_xlfn.STDEV.P(Table2[Sharpe Ratio])</f>
        <v>2.4017999187454802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4.4059082762579784</v>
      </c>
      <c r="AS160">
        <f>_xlfn.RANK.AVG(Table2[[#This Row],[1Y Return vs Nifty Z-Score]],Table2[1Y Return vs Nifty Z-Score])</f>
        <v>98</v>
      </c>
      <c r="AT160">
        <f>_xlfn.RANK.AVG(Table2[[#This Row],[6M Return vs Nifty Z-Score]],Table2[6M Return vs Nifty Z-Score])</f>
        <v>532</v>
      </c>
      <c r="AU160">
        <f>_xlfn.RANK.AVG(Table2[[#This Row],[Sharpe Ratio Z-Score]],Table2[Sharpe Ratio Z-Score])</f>
        <v>4</v>
      </c>
      <c r="AV160">
        <f>(Table2[[#This Row],[Rank 1Y]]+Table2[[#This Row],[Rank 6M]]+Table2[[#This Row],[Rank Sharpe]])/3</f>
        <v>211.33333333333334</v>
      </c>
    </row>
    <row r="161" spans="1:48" x14ac:dyDescent="0.3">
      <c r="A161" t="s">
        <v>1225</v>
      </c>
      <c r="B161" t="s">
        <v>1226</v>
      </c>
      <c r="C161" t="s">
        <v>3146</v>
      </c>
      <c r="D161" t="s">
        <v>935</v>
      </c>
      <c r="E161">
        <v>9793.3954369000003</v>
      </c>
      <c r="F161">
        <v>1331.9</v>
      </c>
      <c r="G161">
        <v>60.1397079771859</v>
      </c>
      <c r="H161">
        <f>(Table2[[#This Row],[1Y Return vs Nifty]]-AVERAGE(Table2[1Y Return vs Nifty]))/_xlfn.STDEV.P(Table2[1Y Return vs Nifty])</f>
        <v>0.56441997375611974</v>
      </c>
      <c r="I161">
        <v>-1.4088918050681201</v>
      </c>
      <c r="J161">
        <f>(Table2[[#This Row],[1M Return vs Nifty]]-AVERAGE(Table2[1M Return vs Nifty]))/_xlfn.STDEV.P(Table2[1M Return vs Nifty])</f>
        <v>1.8201187164379764E-2</v>
      </c>
      <c r="K161">
        <v>27.220536022565401</v>
      </c>
      <c r="L161">
        <f>(Table2[[#This Row],[6M Return vs Nifty]]-AVERAGE(Table2[6M Return vs Nifty]))/_xlfn.STDEV.P(Table2[6M Return vs Nifty])</f>
        <v>0.51057300609143996</v>
      </c>
      <c r="M161">
        <v>-3.7654555986985001E-3</v>
      </c>
      <c r="N161">
        <f>(Table2[[#This Row],[1W Return vs Nifty]]-AVERAGE(Table2[1W Return vs Nifty]))/_xlfn.STDEV.P(Table2[1W Return vs Nifty])</f>
        <v>6.1950477183395108E-2</v>
      </c>
      <c r="O161">
        <v>1349.97</v>
      </c>
      <c r="P161">
        <v>1359.6204043410301</v>
      </c>
      <c r="Q161">
        <v>1174.12412562438</v>
      </c>
      <c r="R161">
        <v>47.419761199615202</v>
      </c>
      <c r="S161" s="1">
        <f>(Table2[[#This Row],[Close Price]]-Table2[[#This Row],[20D EMA]])/Table2[[#This Row],[20D EMA]]</f>
        <v>-1.3385482640354924E-2</v>
      </c>
      <c r="T161" s="1">
        <f>(Table2[[#This Row],[Close Price]]-Table2[[#This Row],[50D EMA]])/Table2[[#This Row],[50D EMA]]</f>
        <v>-2.0388340931427301E-2</v>
      </c>
      <c r="U161" s="1">
        <f>(Table2[[#This Row],[Close Price]]-Table2[[#This Row],[200D EMA]])/Table2[[#This Row],[200D EMA]]</f>
        <v>0.13437750824830166</v>
      </c>
      <c r="V161">
        <v>0.56705725692427</v>
      </c>
      <c r="W161">
        <v>1314.1</v>
      </c>
      <c r="X161">
        <v>1356.6</v>
      </c>
      <c r="Y161">
        <v>1216.95</v>
      </c>
      <c r="Z161">
        <v>1364.85</v>
      </c>
      <c r="AA161">
        <v>1216.95</v>
      </c>
      <c r="AB161">
        <v>1400</v>
      </c>
      <c r="AC161" s="1">
        <f>(Table2[[#This Row],[Close Price]]/Table2[[#This Row],[Day Low]])-1</f>
        <v>1.3545392283692337E-2</v>
      </c>
      <c r="AD161" s="1">
        <f>(Table2[[#This Row],[Day High]]/Table2[[#This Row],[Close Price]])-1</f>
        <v>1.8544935805991258E-2</v>
      </c>
      <c r="AE161" s="1">
        <f>(Table2[[#This Row],[Close Price]]/Table2[[#This Row],[Current Week Low]])-1</f>
        <v>9.4457455113192923E-2</v>
      </c>
      <c r="AF161" s="1">
        <f>(Table2[[#This Row],[Current Week High]]/Table2[[#This Row],[Close Price]])-1</f>
        <v>2.4739094526615935E-2</v>
      </c>
      <c r="AG161" s="1">
        <f>(Table2[[#This Row],[Close Price]]/Table2[[#This Row],[Current Month Low]])-1</f>
        <v>9.4457455113192923E-2</v>
      </c>
      <c r="AH161" s="1">
        <f>(Table2[[#This Row],[Current Month High]]/Table2[[#This Row],[Close Price]])-1</f>
        <v>5.1129964712065323E-2</v>
      </c>
      <c r="AI161">
        <v>19.472182596290999</v>
      </c>
      <c r="AJ161">
        <v>103.033536585365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-0.05</v>
      </c>
      <c r="AM161" t="s">
        <v>3188</v>
      </c>
      <c r="AN161">
        <v>-6.51</v>
      </c>
      <c r="AO161" t="s">
        <v>3188</v>
      </c>
      <c r="AP161">
        <v>6.8508149880968996E-2</v>
      </c>
      <c r="AQ161">
        <f>(Table2[[#This Row],[Sharpe Ratio]]-AVERAGE(Table2[Sharpe Ratio]))/_xlfn.STDEV.P(Table2[Sharpe Ratio])</f>
        <v>7.5644025863331063E-2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154</v>
      </c>
      <c r="AT161">
        <f>_xlfn.RANK.AVG(Table2[[#This Row],[6M Return vs Nifty Z-Score]],Table2[6M Return vs Nifty Z-Score])</f>
        <v>163</v>
      </c>
      <c r="AU161">
        <f>_xlfn.RANK.AVG(Table2[[#This Row],[Sharpe Ratio Z-Score]],Table2[Sharpe Ratio Z-Score])</f>
        <v>319</v>
      </c>
      <c r="AV161">
        <f>(Table2[[#This Row],[Rank 1Y]]+Table2[[#This Row],[Rank 6M]]+Table2[[#This Row],[Rank Sharpe]])/3</f>
        <v>212</v>
      </c>
    </row>
    <row r="162" spans="1:48" x14ac:dyDescent="0.3">
      <c r="A162" t="s">
        <v>565</v>
      </c>
      <c r="B162" t="s">
        <v>566</v>
      </c>
      <c r="C162" t="s">
        <v>3155</v>
      </c>
      <c r="D162" t="s">
        <v>217</v>
      </c>
      <c r="E162">
        <v>35783.940753100003</v>
      </c>
      <c r="F162">
        <v>5590.3</v>
      </c>
      <c r="G162">
        <v>82.879632349233006</v>
      </c>
      <c r="H162">
        <f>(Table2[[#This Row],[1Y Return vs Nifty]]-AVERAGE(Table2[1Y Return vs Nifty]))/_xlfn.STDEV.P(Table2[1Y Return vs Nifty])</f>
        <v>0.94704560652915015</v>
      </c>
      <c r="I162">
        <v>17.882607736799301</v>
      </c>
      <c r="J162">
        <f>(Table2[[#This Row],[1M Return vs Nifty]]-AVERAGE(Table2[1M Return vs Nifty]))/_xlfn.STDEV.P(Table2[1M Return vs Nifty])</f>
        <v>2.0825763644176547</v>
      </c>
      <c r="K162">
        <v>113.66504405652501</v>
      </c>
      <c r="L162">
        <f>(Table2[[#This Row],[6M Return vs Nifty]]-AVERAGE(Table2[6M Return vs Nifty]))/_xlfn.STDEV.P(Table2[6M Return vs Nifty])</f>
        <v>3.2383873739076465</v>
      </c>
      <c r="M162">
        <v>5.9486283610768398</v>
      </c>
      <c r="N162">
        <f>(Table2[[#This Row],[1W Return vs Nifty]]-AVERAGE(Table2[1W Return vs Nifty]))/_xlfn.STDEV.P(Table2[1W Return vs Nifty])</f>
        <v>1.4533157452188354</v>
      </c>
      <c r="O162">
        <v>5305.07</v>
      </c>
      <c r="P162">
        <v>4989.8759380725296</v>
      </c>
      <c r="Q162">
        <v>3787.5818301136801</v>
      </c>
      <c r="R162">
        <v>62.973702051194699</v>
      </c>
      <c r="S162" s="1">
        <f>(Table2[[#This Row],[Close Price]]-Table2[[#This Row],[20D EMA]])/Table2[[#This Row],[20D EMA]]</f>
        <v>5.3765548805199646E-2</v>
      </c>
      <c r="T162" s="1">
        <f>(Table2[[#This Row],[Close Price]]-Table2[[#This Row],[50D EMA]])/Table2[[#This Row],[50D EMA]]</f>
        <v>0.12032845493136651</v>
      </c>
      <c r="U162" s="1">
        <f>(Table2[[#This Row],[Close Price]]-Table2[[#This Row],[200D EMA]])/Table2[[#This Row],[200D EMA]]</f>
        <v>0.47595491021568592</v>
      </c>
      <c r="V162">
        <v>0.94331336369493402</v>
      </c>
      <c r="W162">
        <v>5455.45</v>
      </c>
      <c r="X162">
        <v>5644.65</v>
      </c>
      <c r="Y162">
        <v>4778.3999999999996</v>
      </c>
      <c r="Z162">
        <v>5742</v>
      </c>
      <c r="AA162">
        <v>4778.3999999999996</v>
      </c>
      <c r="AB162">
        <v>5742</v>
      </c>
      <c r="AC162" s="1">
        <f>(Table2[[#This Row],[Close Price]]/Table2[[#This Row],[Day Low]])-1</f>
        <v>2.4718400865189949E-2</v>
      </c>
      <c r="AD162" s="1">
        <f>(Table2[[#This Row],[Day High]]/Table2[[#This Row],[Close Price]])-1</f>
        <v>9.7221973776004944E-3</v>
      </c>
      <c r="AE162" s="1">
        <f>(Table2[[#This Row],[Close Price]]/Table2[[#This Row],[Current Week Low]])-1</f>
        <v>0.16991043026954644</v>
      </c>
      <c r="AF162" s="1">
        <f>(Table2[[#This Row],[Current Week High]]/Table2[[#This Row],[Close Price]])-1</f>
        <v>2.7136289644562828E-2</v>
      </c>
      <c r="AG162" s="1">
        <f>(Table2[[#This Row],[Close Price]]/Table2[[#This Row],[Current Month Low]])-1</f>
        <v>0.16991043026954644</v>
      </c>
      <c r="AH162" s="1">
        <f>(Table2[[#This Row],[Current Month High]]/Table2[[#This Row],[Close Price]])-1</f>
        <v>2.7136289644562828E-2</v>
      </c>
      <c r="AI162">
        <v>3.9300216446344498</v>
      </c>
      <c r="AJ162">
        <v>159.050046339202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0.27</v>
      </c>
      <c r="AM162" t="s">
        <v>3189</v>
      </c>
      <c r="AN162">
        <v>-0.75</v>
      </c>
      <c r="AO162" t="s">
        <v>3188</v>
      </c>
      <c r="AQ162">
        <f>(Table2[[#This Row],[Sharpe Ratio]]-AVERAGE(Table2[Sharpe Ratio]))/_xlfn.STDEV.P(Table2[Sharpe Ratio])</f>
        <v>-0.71886351506777824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7.0024615750055084</v>
      </c>
      <c r="AS162">
        <f>_xlfn.RANK.AVG(Table2[[#This Row],[1Y Return vs Nifty Z-Score]],Table2[1Y Return vs Nifty Z-Score])</f>
        <v>106</v>
      </c>
      <c r="AT162">
        <f>_xlfn.RANK.AVG(Table2[[#This Row],[6M Return vs Nifty Z-Score]],Table2[6M Return vs Nifty Z-Score])</f>
        <v>6</v>
      </c>
      <c r="AU162">
        <f>_xlfn.RANK.AVG(Table2[[#This Row],[Sharpe Ratio Z-Score]],Table2[Sharpe Ratio Z-Score])</f>
        <v>530</v>
      </c>
      <c r="AV162">
        <f>(Table2[[#This Row],[Rank 1Y]]+Table2[[#This Row],[Rank 6M]]+Table2[[#This Row],[Rank Sharpe]])/3</f>
        <v>214</v>
      </c>
    </row>
    <row r="163" spans="1:48" x14ac:dyDescent="0.3">
      <c r="A163" t="s">
        <v>764</v>
      </c>
      <c r="B163" t="s">
        <v>765</v>
      </c>
      <c r="C163" t="s">
        <v>3153</v>
      </c>
      <c r="D163" t="s">
        <v>766</v>
      </c>
      <c r="E163">
        <v>21777.493509200001</v>
      </c>
      <c r="F163">
        <v>316</v>
      </c>
      <c r="G163">
        <v>63.836963046092002</v>
      </c>
      <c r="H163">
        <f>(Table2[[#This Row],[1Y Return vs Nifty]]-AVERAGE(Table2[1Y Return vs Nifty]))/_xlfn.STDEV.P(Table2[1Y Return vs Nifty])</f>
        <v>0.62663058348015466</v>
      </c>
      <c r="I163">
        <v>-5.1033397840306796</v>
      </c>
      <c r="J163">
        <f>(Table2[[#This Row],[1M Return vs Nifty]]-AVERAGE(Table2[1M Return vs Nifty]))/_xlfn.STDEV.P(Table2[1M Return vs Nifty])</f>
        <v>-0.377140122870743</v>
      </c>
      <c r="K163">
        <v>45.5679142116132</v>
      </c>
      <c r="L163">
        <f>(Table2[[#This Row],[6M Return vs Nifty]]-AVERAGE(Table2[6M Return vs Nifty]))/_xlfn.STDEV.P(Table2[6M Return vs Nifty])</f>
        <v>1.089536817374638</v>
      </c>
      <c r="M163">
        <v>1.24362772792154</v>
      </c>
      <c r="N163">
        <f>(Table2[[#This Row],[1W Return vs Nifty]]-AVERAGE(Table2[1W Return vs Nifty]))/_xlfn.STDEV.P(Table2[1W Return vs Nifty])</f>
        <v>0.35352721161787071</v>
      </c>
      <c r="O163">
        <v>313.05</v>
      </c>
      <c r="P163">
        <v>301.10287707061798</v>
      </c>
      <c r="Q163">
        <v>241.72989196845199</v>
      </c>
      <c r="R163">
        <v>53.301471287671198</v>
      </c>
      <c r="S163" s="1">
        <f>(Table2[[#This Row],[Close Price]]-Table2[[#This Row],[20D EMA]])/Table2[[#This Row],[20D EMA]]</f>
        <v>9.4234147899696172E-3</v>
      </c>
      <c r="T163" s="1">
        <f>(Table2[[#This Row],[Close Price]]-Table2[[#This Row],[50D EMA]])/Table2[[#This Row],[50D EMA]]</f>
        <v>4.9475192911850471E-2</v>
      </c>
      <c r="U163" s="1">
        <f>(Table2[[#This Row],[Close Price]]-Table2[[#This Row],[200D EMA]])/Table2[[#This Row],[200D EMA]]</f>
        <v>0.30724420313413681</v>
      </c>
      <c r="V163">
        <v>0.38973500485851997</v>
      </c>
      <c r="W163">
        <v>307.95</v>
      </c>
      <c r="X163">
        <v>319.8</v>
      </c>
      <c r="Y163">
        <v>295.05</v>
      </c>
      <c r="Z163">
        <v>322.39999999999998</v>
      </c>
      <c r="AA163">
        <v>295.05</v>
      </c>
      <c r="AB163">
        <v>322.39999999999998</v>
      </c>
      <c r="AC163" s="1">
        <f>(Table2[[#This Row],[Close Price]]/Table2[[#This Row],[Day Low]])-1</f>
        <v>2.614060724143541E-2</v>
      </c>
      <c r="AD163" s="1">
        <f>(Table2[[#This Row],[Day High]]/Table2[[#This Row],[Close Price]])-1</f>
        <v>1.2025316455696267E-2</v>
      </c>
      <c r="AE163" s="1">
        <f>(Table2[[#This Row],[Close Price]]/Table2[[#This Row],[Current Week Low]])-1</f>
        <v>7.1004914421284537E-2</v>
      </c>
      <c r="AF163" s="1">
        <f>(Table2[[#This Row],[Current Week High]]/Table2[[#This Row],[Close Price]])-1</f>
        <v>2.0253164556961911E-2</v>
      </c>
      <c r="AG163" s="1">
        <f>(Table2[[#This Row],[Close Price]]/Table2[[#This Row],[Current Month Low]])-1</f>
        <v>7.1004914421284537E-2</v>
      </c>
      <c r="AH163" s="1">
        <f>(Table2[[#This Row],[Current Month High]]/Table2[[#This Row],[Close Price]])-1</f>
        <v>2.0253164556961911E-2</v>
      </c>
      <c r="AI163">
        <v>9.1772151898734204</v>
      </c>
      <c r="AJ163">
        <v>113.08159136884601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0.21</v>
      </c>
      <c r="AM163" t="s">
        <v>3189</v>
      </c>
      <c r="AN163">
        <v>-5.25</v>
      </c>
      <c r="AO163" t="s">
        <v>3188</v>
      </c>
      <c r="AP163">
        <v>3.5493959610540998E-2</v>
      </c>
      <c r="AQ163">
        <f>(Table2[[#This Row],[Sharpe Ratio]]-AVERAGE(Table2[Sharpe Ratio]))/_xlfn.STDEV.P(Table2[Sharpe Ratio])</f>
        <v>-0.30723046677971122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1.3853240228222092</v>
      </c>
      <c r="AS163">
        <f>_xlfn.RANK.AVG(Table2[[#This Row],[1Y Return vs Nifty Z-Score]],Table2[1Y Return vs Nifty Z-Score])</f>
        <v>148</v>
      </c>
      <c r="AT163">
        <f>_xlfn.RANK.AVG(Table2[[#This Row],[6M Return vs Nifty Z-Score]],Table2[6M Return vs Nifty Z-Score])</f>
        <v>83</v>
      </c>
      <c r="AU163">
        <f>_xlfn.RANK.AVG(Table2[[#This Row],[Sharpe Ratio Z-Score]],Table2[Sharpe Ratio Z-Score])</f>
        <v>415</v>
      </c>
      <c r="AV163">
        <f>(Table2[[#This Row],[Rank 1Y]]+Table2[[#This Row],[Rank 6M]]+Table2[[#This Row],[Rank Sharpe]])/3</f>
        <v>215.33333333333334</v>
      </c>
    </row>
    <row r="164" spans="1:48" x14ac:dyDescent="0.3">
      <c r="A164" t="s">
        <v>1018</v>
      </c>
      <c r="B164" t="s">
        <v>1019</v>
      </c>
      <c r="C164" t="s">
        <v>3155</v>
      </c>
      <c r="D164" t="s">
        <v>283</v>
      </c>
      <c r="E164">
        <v>13999.6188</v>
      </c>
      <c r="F164">
        <v>4434.75</v>
      </c>
      <c r="G164">
        <v>29.456324060180801</v>
      </c>
      <c r="H164">
        <f>(Table2[[#This Row],[1Y Return vs Nifty]]-AVERAGE(Table2[1Y Return vs Nifty]))/_xlfn.STDEV.P(Table2[1Y Return vs Nifty])</f>
        <v>4.8136410329078519E-2</v>
      </c>
      <c r="I164">
        <v>2.1638748644590202</v>
      </c>
      <c r="J164">
        <f>(Table2[[#This Row],[1M Return vs Nifty]]-AVERAGE(Table2[1M Return vs Nifty]))/_xlfn.STDEV.P(Table2[1M Return vs Nifty])</f>
        <v>0.40052143192725681</v>
      </c>
      <c r="K164">
        <v>11.6506932840887</v>
      </c>
      <c r="L164">
        <f>(Table2[[#This Row],[6M Return vs Nifty]]-AVERAGE(Table2[6M Return vs Nifty]))/_xlfn.STDEV.P(Table2[6M Return vs Nifty])</f>
        <v>1.9256186867127316E-2</v>
      </c>
      <c r="M164">
        <v>6.5044225476669304</v>
      </c>
      <c r="N164">
        <f>(Table2[[#This Row],[1W Return vs Nifty]]-AVERAGE(Table2[1W Return vs Nifty]))/_xlfn.STDEV.P(Table2[1W Return vs Nifty])</f>
        <v>1.5832320026463997</v>
      </c>
      <c r="O164">
        <v>4202.71</v>
      </c>
      <c r="P164">
        <v>4212.4725334006598</v>
      </c>
      <c r="Q164">
        <v>3947.3935925071601</v>
      </c>
      <c r="R164">
        <v>78.889765913144103</v>
      </c>
      <c r="S164" s="1">
        <f>(Table2[[#This Row],[Close Price]]-Table2[[#This Row],[20D EMA]])/Table2[[#This Row],[20D EMA]]</f>
        <v>5.5211994165669284E-2</v>
      </c>
      <c r="T164" s="1">
        <f>(Table2[[#This Row],[Close Price]]-Table2[[#This Row],[50D EMA]])/Table2[[#This Row],[50D EMA]]</f>
        <v>5.2766508229289091E-2</v>
      </c>
      <c r="U164" s="1">
        <f>(Table2[[#This Row],[Close Price]]-Table2[[#This Row],[200D EMA]])/Table2[[#This Row],[200D EMA]]</f>
        <v>0.12346283593759873</v>
      </c>
      <c r="V164">
        <v>1.16061095517465</v>
      </c>
      <c r="W164">
        <v>4372.6499999999996</v>
      </c>
      <c r="X164">
        <v>4470.95</v>
      </c>
      <c r="Y164">
        <v>3997.85</v>
      </c>
      <c r="Z164">
        <v>4475</v>
      </c>
      <c r="AA164">
        <v>3997.85</v>
      </c>
      <c r="AB164">
        <v>4475</v>
      </c>
      <c r="AC164" s="1">
        <f>(Table2[[#This Row],[Close Price]]/Table2[[#This Row],[Day Low]])-1</f>
        <v>1.4201914171040553E-2</v>
      </c>
      <c r="AD164" s="1">
        <f>(Table2[[#This Row],[Day High]]/Table2[[#This Row],[Close Price]])-1</f>
        <v>8.162805118665073E-3</v>
      </c>
      <c r="AE164" s="1">
        <f>(Table2[[#This Row],[Close Price]]/Table2[[#This Row],[Current Week Low]])-1</f>
        <v>0.10928374001025554</v>
      </c>
      <c r="AF164" s="1">
        <f>(Table2[[#This Row],[Current Week High]]/Table2[[#This Row],[Close Price]])-1</f>
        <v>9.0760471277975263E-3</v>
      </c>
      <c r="AG164" s="1">
        <f>(Table2[[#This Row],[Close Price]]/Table2[[#This Row],[Current Month Low]])-1</f>
        <v>0.10928374001025554</v>
      </c>
      <c r="AH164" s="1">
        <f>(Table2[[#This Row],[Current Month High]]/Table2[[#This Row],[Close Price]])-1</f>
        <v>9.0760471277975263E-3</v>
      </c>
      <c r="AI164">
        <v>12.745927053385101</v>
      </c>
      <c r="AJ164">
        <v>60.679347826086897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0.04</v>
      </c>
      <c r="AM164" t="s">
        <v>3189</v>
      </c>
      <c r="AN164">
        <v>7.28</v>
      </c>
      <c r="AO164" t="s">
        <v>3189</v>
      </c>
      <c r="AP164">
        <v>0.177746193269507</v>
      </c>
      <c r="AQ164">
        <f>(Table2[[#This Row],[Sharpe Ratio]]-AVERAGE(Table2[Sharpe Ratio]))/_xlfn.STDEV.P(Table2[Sharpe Ratio])</f>
        <v>1.3425071564477817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277</v>
      </c>
      <c r="AT164">
        <f>_xlfn.RANK.AVG(Table2[[#This Row],[6M Return vs Nifty Z-Score]],Table2[6M Return vs Nifty Z-Score])</f>
        <v>301</v>
      </c>
      <c r="AU164">
        <f>_xlfn.RANK.AVG(Table2[[#This Row],[Sharpe Ratio Z-Score]],Table2[Sharpe Ratio Z-Score])</f>
        <v>68</v>
      </c>
      <c r="AV164">
        <f>(Table2[[#This Row],[Rank 1Y]]+Table2[[#This Row],[Rank 6M]]+Table2[[#This Row],[Rank Sharpe]])/3</f>
        <v>215.33333333333334</v>
      </c>
    </row>
    <row r="165" spans="1:48" x14ac:dyDescent="0.3">
      <c r="A165" t="s">
        <v>825</v>
      </c>
      <c r="B165" t="s">
        <v>826</v>
      </c>
      <c r="C165" t="s">
        <v>3144</v>
      </c>
      <c r="D165" t="s">
        <v>729</v>
      </c>
      <c r="E165">
        <v>19827.434361023999</v>
      </c>
      <c r="F165">
        <v>137.52000000000001</v>
      </c>
      <c r="G165">
        <v>61.987428097001299</v>
      </c>
      <c r="H165">
        <f>(Table2[[#This Row],[1Y Return vs Nifty]]-AVERAGE(Table2[1Y Return vs Nifty]))/_xlfn.STDEV.P(Table2[1Y Return vs Nifty])</f>
        <v>0.59551001031318418</v>
      </c>
      <c r="I165">
        <v>-10.526841625343</v>
      </c>
      <c r="J165">
        <f>(Table2[[#This Row],[1M Return vs Nifty]]-AVERAGE(Table2[1M Return vs Nifty]))/_xlfn.STDEV.P(Table2[1M Return vs Nifty])</f>
        <v>-0.95750675277911945</v>
      </c>
      <c r="K165">
        <v>29.194449838148898</v>
      </c>
      <c r="L165">
        <f>(Table2[[#This Row],[6M Return vs Nifty]]-AVERAGE(Table2[6M Return vs Nifty]))/_xlfn.STDEV.P(Table2[6M Return vs Nifty])</f>
        <v>0.57286117904123912</v>
      </c>
      <c r="M165">
        <v>-2.20818633858083</v>
      </c>
      <c r="N165">
        <f>(Table2[[#This Row],[1W Return vs Nifty]]-AVERAGE(Table2[1W Return vs Nifty]))/_xlfn.STDEV.P(Table2[1W Return vs Nifty])</f>
        <v>-0.45333039084666871</v>
      </c>
      <c r="O165">
        <v>145.05000000000001</v>
      </c>
      <c r="P165">
        <v>142.36388703331301</v>
      </c>
      <c r="Q165">
        <v>116.834584257619</v>
      </c>
      <c r="R165">
        <v>36.7756706226902</v>
      </c>
      <c r="S165" s="1">
        <f>(Table2[[#This Row],[Close Price]]-Table2[[#This Row],[20D EMA]])/Table2[[#This Row],[20D EMA]]</f>
        <v>-5.1913133402275081E-2</v>
      </c>
      <c r="T165" s="1">
        <f>(Table2[[#This Row],[Close Price]]-Table2[[#This Row],[50D EMA]])/Table2[[#This Row],[50D EMA]]</f>
        <v>-3.4024689366479094E-2</v>
      </c>
      <c r="U165" s="1">
        <f>(Table2[[#This Row],[Close Price]]-Table2[[#This Row],[200D EMA]])/Table2[[#This Row],[200D EMA]]</f>
        <v>0.17704873838357563</v>
      </c>
      <c r="V165">
        <v>0.54224448473514597</v>
      </c>
      <c r="W165">
        <v>137</v>
      </c>
      <c r="X165">
        <v>140.63</v>
      </c>
      <c r="Y165">
        <v>128.81</v>
      </c>
      <c r="Z165">
        <v>142.85</v>
      </c>
      <c r="AA165">
        <v>128.81</v>
      </c>
      <c r="AB165">
        <v>152.74</v>
      </c>
      <c r="AC165" s="1">
        <f>(Table2[[#This Row],[Close Price]]/Table2[[#This Row],[Day Low]])-1</f>
        <v>3.7956204379563374E-3</v>
      </c>
      <c r="AD165" s="1">
        <f>(Table2[[#This Row],[Day High]]/Table2[[#This Row],[Close Price]])-1</f>
        <v>2.2614892379290152E-2</v>
      </c>
      <c r="AE165" s="1">
        <f>(Table2[[#This Row],[Close Price]]/Table2[[#This Row],[Current Week Low]])-1</f>
        <v>6.7618973682167516E-2</v>
      </c>
      <c r="AF165" s="1">
        <f>(Table2[[#This Row],[Current Week High]]/Table2[[#This Row],[Close Price]])-1</f>
        <v>3.8757998836532748E-2</v>
      </c>
      <c r="AG165" s="1">
        <f>(Table2[[#This Row],[Close Price]]/Table2[[#This Row],[Current Month Low]])-1</f>
        <v>6.7618973682167516E-2</v>
      </c>
      <c r="AH165" s="1">
        <f>(Table2[[#This Row],[Current Month High]]/Table2[[#This Row],[Close Price]])-1</f>
        <v>0.11067481093659093</v>
      </c>
      <c r="AI165">
        <v>24.345549738219798</v>
      </c>
      <c r="AJ165">
        <v>123.60975609755999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0.11</v>
      </c>
      <c r="AM165" t="s">
        <v>3189</v>
      </c>
      <c r="AN165">
        <v>-12.11</v>
      </c>
      <c r="AO165" t="s">
        <v>3188</v>
      </c>
      <c r="AP165">
        <v>5.9676417049245999E-2</v>
      </c>
      <c r="AQ165">
        <f>(Table2[[#This Row],[Sharpe Ratio]]-AVERAGE(Table2[Sharpe Ratio]))/_xlfn.STDEV.P(Table2[Sharpe Ratio])</f>
        <v>-2.6779968164889117E-2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-0.269245922436254</v>
      </c>
      <c r="AS165">
        <f>_xlfn.RANK.AVG(Table2[[#This Row],[1Y Return vs Nifty Z-Score]],Table2[1Y Return vs Nifty Z-Score])</f>
        <v>150</v>
      </c>
      <c r="AT165">
        <f>_xlfn.RANK.AVG(Table2[[#This Row],[6M Return vs Nifty Z-Score]],Table2[6M Return vs Nifty Z-Score])</f>
        <v>150</v>
      </c>
      <c r="AU165">
        <f>_xlfn.RANK.AVG(Table2[[#This Row],[Sharpe Ratio Z-Score]],Table2[Sharpe Ratio Z-Score])</f>
        <v>349</v>
      </c>
      <c r="AV165">
        <f>(Table2[[#This Row],[Rank 1Y]]+Table2[[#This Row],[Rank 6M]]+Table2[[#This Row],[Rank Sharpe]])/3</f>
        <v>216.33333333333334</v>
      </c>
    </row>
    <row r="166" spans="1:48" x14ac:dyDescent="0.3">
      <c r="A166" t="s">
        <v>1277</v>
      </c>
      <c r="B166" t="s">
        <v>1278</v>
      </c>
      <c r="C166" t="s">
        <v>3155</v>
      </c>
      <c r="D166" t="s">
        <v>283</v>
      </c>
      <c r="E166">
        <v>9223.9977089500007</v>
      </c>
      <c r="F166">
        <v>1422.55</v>
      </c>
      <c r="G166">
        <v>84.7070930300615</v>
      </c>
      <c r="H166">
        <f>(Table2[[#This Row],[1Y Return vs Nifty]]-AVERAGE(Table2[1Y Return vs Nifty]))/_xlfn.STDEV.P(Table2[1Y Return vs Nifty])</f>
        <v>0.97779475450034414</v>
      </c>
      <c r="I166">
        <v>-1.4801938394279599</v>
      </c>
      <c r="J166">
        <f>(Table2[[#This Row],[1M Return vs Nifty]]-AVERAGE(Table2[1M Return vs Nifty]))/_xlfn.STDEV.P(Table2[1M Return vs Nifty])</f>
        <v>1.0571186733326438E-2</v>
      </c>
      <c r="K166">
        <v>90.517606096346299</v>
      </c>
      <c r="L166">
        <f>(Table2[[#This Row],[6M Return vs Nifty]]-AVERAGE(Table2[6M Return vs Nifty]))/_xlfn.STDEV.P(Table2[6M Return vs Nifty])</f>
        <v>2.5079544605627695</v>
      </c>
      <c r="M166">
        <v>0.42387139068093299</v>
      </c>
      <c r="N166">
        <f>(Table2[[#This Row],[1W Return vs Nifty]]-AVERAGE(Table2[1W Return vs Nifty]))/_xlfn.STDEV.P(Table2[1W Return vs Nifty])</f>
        <v>0.16191010243177997</v>
      </c>
      <c r="O166">
        <v>1303.0999999999999</v>
      </c>
      <c r="P166">
        <v>1292.2093693504</v>
      </c>
      <c r="Q166">
        <v>1082.4321559933301</v>
      </c>
      <c r="R166">
        <v>73.552557227815996</v>
      </c>
      <c r="S166" s="1">
        <f>(Table2[[#This Row],[Close Price]]-Table2[[#This Row],[20D EMA]])/Table2[[#This Row],[20D EMA]]</f>
        <v>9.1666027165988831E-2</v>
      </c>
      <c r="T166" s="1">
        <f>(Table2[[#This Row],[Close Price]]-Table2[[#This Row],[50D EMA]])/Table2[[#This Row],[50D EMA]]</f>
        <v>0.1008664955858684</v>
      </c>
      <c r="U166" s="1">
        <f>(Table2[[#This Row],[Close Price]]-Table2[[#This Row],[200D EMA]])/Table2[[#This Row],[200D EMA]]</f>
        <v>0.31421631565864688</v>
      </c>
      <c r="V166">
        <v>0.86372220145060496</v>
      </c>
      <c r="W166">
        <v>1291</v>
      </c>
      <c r="X166">
        <v>1489.9</v>
      </c>
      <c r="Y166">
        <v>1211.75</v>
      </c>
      <c r="Z166">
        <v>1489.9</v>
      </c>
      <c r="AA166">
        <v>1211.75</v>
      </c>
      <c r="AB166">
        <v>1489.9</v>
      </c>
      <c r="AC166" s="1">
        <f>(Table2[[#This Row],[Close Price]]/Table2[[#This Row],[Day Low]])-1</f>
        <v>0.10189775367931841</v>
      </c>
      <c r="AD166" s="1">
        <f>(Table2[[#This Row],[Day High]]/Table2[[#This Row],[Close Price]])-1</f>
        <v>4.7344557309057844E-2</v>
      </c>
      <c r="AE166" s="1">
        <f>(Table2[[#This Row],[Close Price]]/Table2[[#This Row],[Current Week Low]])-1</f>
        <v>0.17396327625335251</v>
      </c>
      <c r="AF166" s="1">
        <f>(Table2[[#This Row],[Current Week High]]/Table2[[#This Row],[Close Price]])-1</f>
        <v>4.7344557309057844E-2</v>
      </c>
      <c r="AG166" s="1">
        <f>(Table2[[#This Row],[Close Price]]/Table2[[#This Row],[Current Month Low]])-1</f>
        <v>0.17396327625335251</v>
      </c>
      <c r="AH166" s="1">
        <f>(Table2[[#This Row],[Current Month High]]/Table2[[#This Row],[Close Price]])-1</f>
        <v>4.7344557309057844E-2</v>
      </c>
      <c r="AI166">
        <v>4.73445573090578</v>
      </c>
      <c r="AJ166">
        <v>162.92394418260699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0.08</v>
      </c>
      <c r="AM166" t="s">
        <v>3189</v>
      </c>
      <c r="AN166">
        <v>8.57</v>
      </c>
      <c r="AO166" t="s">
        <v>3189</v>
      </c>
      <c r="AQ166">
        <f>(Table2[[#This Row],[Sharpe Ratio]]-AVERAGE(Table2[Sharpe Ratio]))/_xlfn.STDEV.P(Table2[Sharpe Ratio])</f>
        <v>-0.71886351506777824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2.9393669891604421</v>
      </c>
      <c r="AS166">
        <f>_xlfn.RANK.AVG(Table2[[#This Row],[1Y Return vs Nifty Z-Score]],Table2[1Y Return vs Nifty Z-Score])</f>
        <v>100</v>
      </c>
      <c r="AT166">
        <f>_xlfn.RANK.AVG(Table2[[#This Row],[6M Return vs Nifty Z-Score]],Table2[6M Return vs Nifty Z-Score])</f>
        <v>20</v>
      </c>
      <c r="AU166">
        <f>_xlfn.RANK.AVG(Table2[[#This Row],[Sharpe Ratio Z-Score]],Table2[Sharpe Ratio Z-Score])</f>
        <v>530</v>
      </c>
      <c r="AV166">
        <f>(Table2[[#This Row],[Rank 1Y]]+Table2[[#This Row],[Rank 6M]]+Table2[[#This Row],[Rank Sharpe]])/3</f>
        <v>216.66666666666666</v>
      </c>
    </row>
    <row r="167" spans="1:48" x14ac:dyDescent="0.3">
      <c r="A167" t="s">
        <v>270</v>
      </c>
      <c r="B167" t="s">
        <v>271</v>
      </c>
      <c r="C167" t="s">
        <v>3154</v>
      </c>
      <c r="D167" t="s">
        <v>272</v>
      </c>
      <c r="E167">
        <v>100857.290444085</v>
      </c>
      <c r="F167">
        <v>708.55</v>
      </c>
      <c r="G167">
        <v>44.786835701443103</v>
      </c>
      <c r="H167">
        <f>(Table2[[#This Row],[1Y Return vs Nifty]]-AVERAGE(Table2[1Y Return vs Nifty]))/_xlfn.STDEV.P(Table2[1Y Return vs Nifty])</f>
        <v>0.30609007022263779</v>
      </c>
      <c r="I167">
        <v>1.67673264459959</v>
      </c>
      <c r="J167">
        <f>(Table2[[#This Row],[1M Return vs Nifty]]-AVERAGE(Table2[1M Return vs Nifty]))/_xlfn.STDEV.P(Table2[1M Return vs Nifty])</f>
        <v>0.34839254975885087</v>
      </c>
      <c r="K167">
        <v>6.9287040603445096</v>
      </c>
      <c r="L167">
        <f>(Table2[[#This Row],[6M Return vs Nifty]]-AVERAGE(Table2[6M Return vs Nifty]))/_xlfn.STDEV.P(Table2[6M Return vs Nifty])</f>
        <v>-0.12974934676541447</v>
      </c>
      <c r="M167">
        <v>4.8309120806782104</v>
      </c>
      <c r="N167">
        <f>(Table2[[#This Row],[1W Return vs Nifty]]-AVERAGE(Table2[1W Return vs Nifty]))/_xlfn.STDEV.P(Table2[1W Return vs Nifty])</f>
        <v>1.1920508390381186</v>
      </c>
      <c r="O167">
        <v>687.02</v>
      </c>
      <c r="P167">
        <v>667.15475515386299</v>
      </c>
      <c r="Q167">
        <v>587.12214614219795</v>
      </c>
      <c r="R167">
        <v>64.063480843586603</v>
      </c>
      <c r="S167" s="1">
        <f>(Table2[[#This Row],[Close Price]]-Table2[[#This Row],[20D EMA]])/Table2[[#This Row],[20D EMA]]</f>
        <v>3.133824342813888E-2</v>
      </c>
      <c r="T167" s="1">
        <f>(Table2[[#This Row],[Close Price]]-Table2[[#This Row],[50D EMA]])/Table2[[#This Row],[50D EMA]]</f>
        <v>6.2047440307294456E-2</v>
      </c>
      <c r="U167" s="1">
        <f>(Table2[[#This Row],[Close Price]]-Table2[[#This Row],[200D EMA]])/Table2[[#This Row],[200D EMA]]</f>
        <v>0.20681872529535414</v>
      </c>
      <c r="V167">
        <v>0.86638390267051102</v>
      </c>
      <c r="W167">
        <v>695.15</v>
      </c>
      <c r="X167">
        <v>711</v>
      </c>
      <c r="Y167">
        <v>645.9</v>
      </c>
      <c r="Z167">
        <v>715.4</v>
      </c>
      <c r="AA167">
        <v>645.9</v>
      </c>
      <c r="AB167">
        <v>715.4</v>
      </c>
      <c r="AC167" s="1">
        <f>(Table2[[#This Row],[Close Price]]/Table2[[#This Row],[Day Low]])-1</f>
        <v>1.9276415162195137E-2</v>
      </c>
      <c r="AD167" s="1">
        <f>(Table2[[#This Row],[Day High]]/Table2[[#This Row],[Close Price]])-1</f>
        <v>3.457765859854689E-3</v>
      </c>
      <c r="AE167" s="1">
        <f>(Table2[[#This Row],[Close Price]]/Table2[[#This Row],[Current Week Low]])-1</f>
        <v>9.6996439077256413E-2</v>
      </c>
      <c r="AF167" s="1">
        <f>(Table2[[#This Row],[Current Week High]]/Table2[[#This Row],[Close Price]])-1</f>
        <v>9.6676310775527519E-3</v>
      </c>
      <c r="AG167" s="1">
        <f>(Table2[[#This Row],[Close Price]]/Table2[[#This Row],[Current Month Low]])-1</f>
        <v>9.6996439077256413E-2</v>
      </c>
      <c r="AH167" s="1">
        <f>(Table2[[#This Row],[Current Month High]]/Table2[[#This Row],[Close Price]])-1</f>
        <v>9.6676310775527519E-3</v>
      </c>
      <c r="AI167">
        <v>1.67948627478655</v>
      </c>
      <c r="AJ167">
        <v>90.675457481162496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0.08</v>
      </c>
      <c r="AM167" t="s">
        <v>3189</v>
      </c>
      <c r="AN167">
        <v>-0.44</v>
      </c>
      <c r="AO167" t="s">
        <v>3188</v>
      </c>
      <c r="AP167">
        <v>0.17075184581615599</v>
      </c>
      <c r="AQ167">
        <f>(Table2[[#This Row],[Sharpe Ratio]]-AVERAGE(Table2[Sharpe Ratio]))/_xlfn.STDEV.P(Table2[Sharpe Ratio])</f>
        <v>1.2613918175394194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2.9781759297936121</v>
      </c>
      <c r="AS167">
        <f>_xlfn.RANK.AVG(Table2[[#This Row],[1Y Return vs Nifty Z-Score]],Table2[1Y Return vs Nifty Z-Score])</f>
        <v>211</v>
      </c>
      <c r="AT167">
        <f>_xlfn.RANK.AVG(Table2[[#This Row],[6M Return vs Nifty Z-Score]],Table2[6M Return vs Nifty Z-Score])</f>
        <v>358</v>
      </c>
      <c r="AU167">
        <f>_xlfn.RANK.AVG(Table2[[#This Row],[Sharpe Ratio Z-Score]],Table2[Sharpe Ratio Z-Score])</f>
        <v>83</v>
      </c>
      <c r="AV167">
        <f>(Table2[[#This Row],[Rank 1Y]]+Table2[[#This Row],[Rank 6M]]+Table2[[#This Row],[Rank Sharpe]])/3</f>
        <v>217.33333333333334</v>
      </c>
    </row>
    <row r="168" spans="1:48" x14ac:dyDescent="0.3">
      <c r="A168" t="s">
        <v>991</v>
      </c>
      <c r="B168" t="s">
        <v>992</v>
      </c>
      <c r="C168" t="s">
        <v>3147</v>
      </c>
      <c r="D168" t="s">
        <v>51</v>
      </c>
      <c r="E168">
        <v>14635.43491566</v>
      </c>
      <c r="F168">
        <v>603.85</v>
      </c>
      <c r="G168">
        <v>44.955620868645298</v>
      </c>
      <c r="H168">
        <f>(Table2[[#This Row],[1Y Return vs Nifty]]-AVERAGE(Table2[1Y Return vs Nifty]))/_xlfn.STDEV.P(Table2[1Y Return vs Nifty])</f>
        <v>0.30893007665127953</v>
      </c>
      <c r="I168">
        <v>-16.792796093938001</v>
      </c>
      <c r="J168">
        <f>(Table2[[#This Row],[1M Return vs Nifty]]-AVERAGE(Table2[1M Return vs Nifty]))/_xlfn.STDEV.P(Table2[1M Return vs Nifty])</f>
        <v>-1.6280238807345662</v>
      </c>
      <c r="K168">
        <v>33.4286563096435</v>
      </c>
      <c r="L168">
        <f>(Table2[[#This Row],[6M Return vs Nifty]]-AVERAGE(Table2[6M Return vs Nifty]))/_xlfn.STDEV.P(Table2[6M Return vs Nifty])</f>
        <v>0.70647440111783288</v>
      </c>
      <c r="M168">
        <v>-2.0382172531684302</v>
      </c>
      <c r="N168">
        <f>(Table2[[#This Row],[1W Return vs Nifty]]-AVERAGE(Table2[1W Return vs Nifty]))/_xlfn.STDEV.P(Table2[1W Return vs Nifty])</f>
        <v>-0.41360031092150618</v>
      </c>
      <c r="O168">
        <v>581.12</v>
      </c>
      <c r="P168">
        <v>590.00124679706505</v>
      </c>
      <c r="Q168">
        <v>506.985812186114</v>
      </c>
      <c r="R168">
        <v>64.046519516883095</v>
      </c>
      <c r="S168" s="1">
        <f>(Table2[[#This Row],[Close Price]]-Table2[[#This Row],[20D EMA]])/Table2[[#This Row],[20D EMA]]</f>
        <v>3.911412444933924E-2</v>
      </c>
      <c r="T168" s="1">
        <f>(Table2[[#This Row],[Close Price]]-Table2[[#This Row],[50D EMA]])/Table2[[#This Row],[50D EMA]]</f>
        <v>2.3472413453557234E-2</v>
      </c>
      <c r="U168" s="1">
        <f>(Table2[[#This Row],[Close Price]]-Table2[[#This Row],[200D EMA]])/Table2[[#This Row],[200D EMA]]</f>
        <v>0.19105897144578726</v>
      </c>
      <c r="V168">
        <v>1.32702893249471</v>
      </c>
      <c r="W168">
        <v>575.04999999999995</v>
      </c>
      <c r="X168">
        <v>607.4</v>
      </c>
      <c r="Y168">
        <v>537.95000000000005</v>
      </c>
      <c r="Z168">
        <v>607.4</v>
      </c>
      <c r="AA168">
        <v>537.95000000000005</v>
      </c>
      <c r="AB168">
        <v>607.5</v>
      </c>
      <c r="AC168" s="1">
        <f>(Table2[[#This Row],[Close Price]]/Table2[[#This Row],[Day Low]])-1</f>
        <v>5.0082601512912106E-2</v>
      </c>
      <c r="AD168" s="1">
        <f>(Table2[[#This Row],[Day High]]/Table2[[#This Row],[Close Price]])-1</f>
        <v>5.8789434462200862E-3</v>
      </c>
      <c r="AE168" s="1">
        <f>(Table2[[#This Row],[Close Price]]/Table2[[#This Row],[Current Week Low]])-1</f>
        <v>0.12250209127242306</v>
      </c>
      <c r="AF168" s="1">
        <f>(Table2[[#This Row],[Current Week High]]/Table2[[#This Row],[Close Price]])-1</f>
        <v>5.8789434462200862E-3</v>
      </c>
      <c r="AG168" s="1">
        <f>(Table2[[#This Row],[Close Price]]/Table2[[#This Row],[Current Month Low]])-1</f>
        <v>0.12250209127242306</v>
      </c>
      <c r="AH168" s="1">
        <f>(Table2[[#This Row],[Current Month High]]/Table2[[#This Row],[Close Price]])-1</f>
        <v>6.0445474869585958E-3</v>
      </c>
      <c r="AI168">
        <v>19.400513372526198</v>
      </c>
      <c r="AJ168">
        <v>89.324345508700404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0</v>
      </c>
      <c r="AM168" t="s">
        <v>3190</v>
      </c>
      <c r="AN168">
        <v>7.24</v>
      </c>
      <c r="AO168" t="s">
        <v>3189</v>
      </c>
      <c r="AP168">
        <v>6.8967103326547999E-2</v>
      </c>
      <c r="AQ168">
        <f>(Table2[[#This Row],[Sharpe Ratio]]-AVERAGE(Table2[Sharpe Ratio]))/_xlfn.STDEV.P(Table2[Sharpe Ratio])</f>
        <v>8.0966633087177969E-2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210</v>
      </c>
      <c r="AT168">
        <f>_xlfn.RANK.AVG(Table2[[#This Row],[6M Return vs Nifty Z-Score]],Table2[6M Return vs Nifty Z-Score])</f>
        <v>124</v>
      </c>
      <c r="AU168">
        <f>_xlfn.RANK.AVG(Table2[[#This Row],[Sharpe Ratio Z-Score]],Table2[Sharpe Ratio Z-Score])</f>
        <v>318</v>
      </c>
      <c r="AV168">
        <f>(Table2[[#This Row],[Rank 1Y]]+Table2[[#This Row],[Rank 6M]]+Table2[[#This Row],[Rank Sharpe]])/3</f>
        <v>217.33333333333334</v>
      </c>
    </row>
    <row r="169" spans="1:48" x14ac:dyDescent="0.3">
      <c r="A169" t="s">
        <v>1445</v>
      </c>
      <c r="B169" t="s">
        <v>1446</v>
      </c>
      <c r="C169" t="s">
        <v>3156</v>
      </c>
      <c r="D169" t="s">
        <v>135</v>
      </c>
      <c r="E169">
        <v>7426.0372999499996</v>
      </c>
      <c r="F169">
        <v>890.55</v>
      </c>
      <c r="G169">
        <v>76.249985053056704</v>
      </c>
      <c r="H169">
        <f>(Table2[[#This Row],[1Y Return vs Nifty]]-AVERAGE(Table2[1Y Return vs Nifty]))/_xlfn.STDEV.P(Table2[1Y Return vs Nifty])</f>
        <v>0.83549409253732465</v>
      </c>
      <c r="I169">
        <v>5.5048232003453901</v>
      </c>
      <c r="J169">
        <f>(Table2[[#This Row],[1M Return vs Nifty]]-AVERAGE(Table2[1M Return vs Nifty]))/_xlfn.STDEV.P(Table2[1M Return vs Nifty])</f>
        <v>0.75803489520787393</v>
      </c>
      <c r="K169">
        <v>5.6266359657112703</v>
      </c>
      <c r="L169">
        <f>(Table2[[#This Row],[6M Return vs Nifty]]-AVERAGE(Table2[6M Return vs Nifty]))/_xlfn.STDEV.P(Table2[6M Return vs Nifty])</f>
        <v>-0.1708369778618897</v>
      </c>
      <c r="M169">
        <v>9.5569206170956704</v>
      </c>
      <c r="N169">
        <f>(Table2[[#This Row],[1W Return vs Nifty]]-AVERAGE(Table2[1W Return vs Nifty]))/_xlfn.STDEV.P(Table2[1W Return vs Nifty])</f>
        <v>2.2967499460744856</v>
      </c>
      <c r="O169">
        <v>838.52</v>
      </c>
      <c r="P169">
        <v>850.276696009224</v>
      </c>
      <c r="Q169">
        <v>776.08618516115303</v>
      </c>
      <c r="R169">
        <v>68.5534020943728</v>
      </c>
      <c r="S169" s="1">
        <f>(Table2[[#This Row],[Close Price]]-Table2[[#This Row],[20D EMA]])/Table2[[#This Row],[20D EMA]]</f>
        <v>6.2049802032151859E-2</v>
      </c>
      <c r="T169" s="1">
        <f>(Table2[[#This Row],[Close Price]]-Table2[[#This Row],[50D EMA]])/Table2[[#This Row],[50D EMA]]</f>
        <v>4.7364939177798028E-2</v>
      </c>
      <c r="U169" s="1">
        <f>(Table2[[#This Row],[Close Price]]-Table2[[#This Row],[200D EMA]])/Table2[[#This Row],[200D EMA]]</f>
        <v>0.14748853545831214</v>
      </c>
      <c r="V169">
        <v>1.76154648900547</v>
      </c>
      <c r="W169">
        <v>863.05</v>
      </c>
      <c r="X169">
        <v>899.85</v>
      </c>
      <c r="Y169">
        <v>775.55</v>
      </c>
      <c r="Z169">
        <v>899.85</v>
      </c>
      <c r="AA169">
        <v>775.55</v>
      </c>
      <c r="AB169">
        <v>899.85</v>
      </c>
      <c r="AC169" s="1">
        <f>(Table2[[#This Row],[Close Price]]/Table2[[#This Row],[Day Low]])-1</f>
        <v>3.1863739064944108E-2</v>
      </c>
      <c r="AD169" s="1">
        <f>(Table2[[#This Row],[Day High]]/Table2[[#This Row],[Close Price]])-1</f>
        <v>1.0442984672393463E-2</v>
      </c>
      <c r="AE169" s="1">
        <f>(Table2[[#This Row],[Close Price]]/Table2[[#This Row],[Current Week Low]])-1</f>
        <v>0.14828186448326997</v>
      </c>
      <c r="AF169" s="1">
        <f>(Table2[[#This Row],[Current Week High]]/Table2[[#This Row],[Close Price]])-1</f>
        <v>1.0442984672393463E-2</v>
      </c>
      <c r="AG169" s="1">
        <f>(Table2[[#This Row],[Close Price]]/Table2[[#This Row],[Current Month Low]])-1</f>
        <v>0.14828186448326997</v>
      </c>
      <c r="AH169" s="1">
        <f>(Table2[[#This Row],[Current Month High]]/Table2[[#This Row],[Close Price]])-1</f>
        <v>1.0442984672393463E-2</v>
      </c>
      <c r="AI169">
        <v>24.6420751221155</v>
      </c>
      <c r="AJ169">
        <v>146.144278606965</v>
      </c>
      <c r="AK169" t="str">
        <f>IF(AND(Table2[[#This Row],[20D EMA]]&gt;Table2[[#This Row],[50D EMA]],Table2[[#This Row],[50D EMA]]&gt;Table2[[#This Row],[200D EMA]]),"Uptrend","Downtrend/NoTrend")</f>
        <v>Downtrend/NoTrend</v>
      </c>
      <c r="AL169">
        <v>-0.05</v>
      </c>
      <c r="AM169" t="s">
        <v>3188</v>
      </c>
      <c r="AN169">
        <v>4.87</v>
      </c>
      <c r="AO169" t="s">
        <v>3189</v>
      </c>
      <c r="AP169">
        <v>0.12715051199155</v>
      </c>
      <c r="AQ169">
        <f>(Table2[[#This Row],[Sharpe Ratio]]-AVERAGE(Table2[Sharpe Ratio]))/_xlfn.STDEV.P(Table2[Sharpe Ratio])</f>
        <v>0.75573535800149738</v>
      </c>
      <c r="AR1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9">
        <f>_xlfn.RANK.AVG(Table2[[#This Row],[1Y Return vs Nifty Z-Score]],Table2[1Y Return vs Nifty Z-Score])</f>
        <v>123</v>
      </c>
      <c r="AT169">
        <f>_xlfn.RANK.AVG(Table2[[#This Row],[6M Return vs Nifty Z-Score]],Table2[6M Return vs Nifty Z-Score])</f>
        <v>373</v>
      </c>
      <c r="AU169">
        <f>_xlfn.RANK.AVG(Table2[[#This Row],[Sharpe Ratio Z-Score]],Table2[Sharpe Ratio Z-Score])</f>
        <v>158</v>
      </c>
      <c r="AV169">
        <f>(Table2[[#This Row],[Rank 1Y]]+Table2[[#This Row],[Rank 6M]]+Table2[[#This Row],[Rank Sharpe]])/3</f>
        <v>218</v>
      </c>
    </row>
    <row r="170" spans="1:48" x14ac:dyDescent="0.3">
      <c r="A170" t="s">
        <v>320</v>
      </c>
      <c r="B170" t="s">
        <v>321</v>
      </c>
      <c r="C170" t="s">
        <v>3147</v>
      </c>
      <c r="D170" t="s">
        <v>51</v>
      </c>
      <c r="E170">
        <v>86879.210776455002</v>
      </c>
      <c r="F170">
        <v>1495.85</v>
      </c>
      <c r="G170">
        <v>40.214187096653198</v>
      </c>
      <c r="H170">
        <f>(Table2[[#This Row],[1Y Return vs Nifty]]-AVERAGE(Table2[1Y Return vs Nifty]))/_xlfn.STDEV.P(Table2[1Y Return vs Nifty])</f>
        <v>0.22914994776527589</v>
      </c>
      <c r="I170">
        <v>-3.8506305053531</v>
      </c>
      <c r="J170">
        <f>(Table2[[#This Row],[1M Return vs Nifty]]-AVERAGE(Table2[1M Return vs Nifty]))/_xlfn.STDEV.P(Table2[1M Return vs Nifty])</f>
        <v>-0.24308823470080354</v>
      </c>
      <c r="K170">
        <v>27.714730971871099</v>
      </c>
      <c r="L170">
        <f>(Table2[[#This Row],[6M Return vs Nifty]]-AVERAGE(Table2[6M Return vs Nifty]))/_xlfn.STDEV.P(Table2[6M Return vs Nifty])</f>
        <v>0.52616765882159033</v>
      </c>
      <c r="M170">
        <v>0.33789913877698702</v>
      </c>
      <c r="N170">
        <f>(Table2[[#This Row],[1W Return vs Nifty]]-AVERAGE(Table2[1W Return vs Nifty]))/_xlfn.STDEV.P(Table2[1W Return vs Nifty])</f>
        <v>0.14181418657036063</v>
      </c>
      <c r="O170">
        <v>1494.5</v>
      </c>
      <c r="P170">
        <v>1475.3016586916799</v>
      </c>
      <c r="Q170">
        <v>1263.48011246948</v>
      </c>
      <c r="R170">
        <v>52.115154085186703</v>
      </c>
      <c r="S170" s="1">
        <f>(Table2[[#This Row],[Close Price]]-Table2[[#This Row],[20D EMA]])/Table2[[#This Row],[20D EMA]]</f>
        <v>9.0331214452988228E-4</v>
      </c>
      <c r="T170" s="1">
        <f>(Table2[[#This Row],[Close Price]]-Table2[[#This Row],[50D EMA]])/Table2[[#This Row],[50D EMA]]</f>
        <v>1.392823032988561E-2</v>
      </c>
      <c r="U170" s="1">
        <f>(Table2[[#This Row],[Close Price]]-Table2[[#This Row],[200D EMA]])/Table2[[#This Row],[200D EMA]]</f>
        <v>0.1839125802117704</v>
      </c>
      <c r="V170">
        <v>0.86346986035508599</v>
      </c>
      <c r="W170">
        <v>1474.3</v>
      </c>
      <c r="X170">
        <v>1499</v>
      </c>
      <c r="Y170">
        <v>1439.5</v>
      </c>
      <c r="Z170">
        <v>1520.05</v>
      </c>
      <c r="AA170">
        <v>1407</v>
      </c>
      <c r="AB170">
        <v>1520.05</v>
      </c>
      <c r="AC170" s="1">
        <f>(Table2[[#This Row],[Close Price]]/Table2[[#This Row],[Day Low]])-1</f>
        <v>1.4617106423387316E-2</v>
      </c>
      <c r="AD170" s="1">
        <f>(Table2[[#This Row],[Day High]]/Table2[[#This Row],[Close Price]])-1</f>
        <v>2.1058261189290661E-3</v>
      </c>
      <c r="AE170" s="1">
        <f>(Table2[[#This Row],[Close Price]]/Table2[[#This Row],[Current Week Low]])-1</f>
        <v>3.9145536644668244E-2</v>
      </c>
      <c r="AF170" s="1">
        <f>(Table2[[#This Row],[Current Week High]]/Table2[[#This Row],[Close Price]])-1</f>
        <v>1.6178092723200921E-2</v>
      </c>
      <c r="AG170" s="1">
        <f>(Table2[[#This Row],[Close Price]]/Table2[[#This Row],[Current Month Low]])-1</f>
        <v>6.3148542999289292E-2</v>
      </c>
      <c r="AH170" s="1">
        <f>(Table2[[#This Row],[Current Month High]]/Table2[[#This Row],[Close Price]])-1</f>
        <v>1.6178092723200921E-2</v>
      </c>
      <c r="AI170">
        <v>6.4277835344453003</v>
      </c>
      <c r="AJ170">
        <v>79.218834241897795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-0.02</v>
      </c>
      <c r="AM170" t="s">
        <v>3188</v>
      </c>
      <c r="AN170">
        <v>-0.35</v>
      </c>
      <c r="AO170" t="s">
        <v>3188</v>
      </c>
      <c r="AP170">
        <v>8.6428337854164997E-2</v>
      </c>
      <c r="AQ170">
        <f>(Table2[[#This Row],[Sharpe Ratio]]-AVERAGE(Table2[Sharpe Ratio]))/_xlfn.STDEV.P(Table2[Sharpe Ratio])</f>
        <v>0.2834692919717407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0.93751285042816401</v>
      </c>
      <c r="AS170">
        <f>_xlfn.RANK.AVG(Table2[[#This Row],[1Y Return vs Nifty Z-Score]],Table2[1Y Return vs Nifty Z-Score])</f>
        <v>232</v>
      </c>
      <c r="AT170">
        <f>_xlfn.RANK.AVG(Table2[[#This Row],[6M Return vs Nifty Z-Score]],Table2[6M Return vs Nifty Z-Score])</f>
        <v>161</v>
      </c>
      <c r="AU170">
        <f>_xlfn.RANK.AVG(Table2[[#This Row],[Sharpe Ratio Z-Score]],Table2[Sharpe Ratio Z-Score])</f>
        <v>267</v>
      </c>
      <c r="AV170">
        <f>(Table2[[#This Row],[Rank 1Y]]+Table2[[#This Row],[Rank 6M]]+Table2[[#This Row],[Rank Sharpe]])/3</f>
        <v>220</v>
      </c>
    </row>
    <row r="171" spans="1:48" x14ac:dyDescent="0.3">
      <c r="A171" t="s">
        <v>1227</v>
      </c>
      <c r="B171" t="s">
        <v>1228</v>
      </c>
      <c r="C171" t="s">
        <v>3149</v>
      </c>
      <c r="D171" t="s">
        <v>182</v>
      </c>
      <c r="E171">
        <v>9736.3325987200005</v>
      </c>
      <c r="F171">
        <v>2210.3000000000002</v>
      </c>
      <c r="G171">
        <v>97.264064927358305</v>
      </c>
      <c r="H171">
        <f>(Table2[[#This Row],[1Y Return vs Nifty]]-AVERAGE(Table2[1Y Return vs Nifty]))/_xlfn.STDEV.P(Table2[1Y Return vs Nifty])</f>
        <v>1.1890803876145155</v>
      </c>
      <c r="I171">
        <v>-8.3886140017077899</v>
      </c>
      <c r="J171">
        <f>(Table2[[#This Row],[1M Return vs Nifty]]-AVERAGE(Table2[1M Return vs Nifty]))/_xlfn.STDEV.P(Table2[1M Return vs Nifty])</f>
        <v>-0.72869592239395087</v>
      </c>
      <c r="K171">
        <v>-3.9282909225740399</v>
      </c>
      <c r="L171">
        <f>(Table2[[#This Row],[6M Return vs Nifty]]-AVERAGE(Table2[6M Return vs Nifty]))/_xlfn.STDEV.P(Table2[6M Return vs Nifty])</f>
        <v>-0.4723490975104721</v>
      </c>
      <c r="M171">
        <v>4.40686754469231</v>
      </c>
      <c r="N171">
        <f>(Table2[[#This Row],[1W Return vs Nifty]]-AVERAGE(Table2[1W Return vs Nifty]))/_xlfn.STDEV.P(Table2[1W Return vs Nifty])</f>
        <v>1.0929309122251265</v>
      </c>
      <c r="O171">
        <v>2163.79</v>
      </c>
      <c r="P171">
        <v>2124.0803261731498</v>
      </c>
      <c r="Q171">
        <v>1849.8817724836599</v>
      </c>
      <c r="R171">
        <v>58.341438003394302</v>
      </c>
      <c r="S171" s="1">
        <f>(Table2[[#This Row],[Close Price]]-Table2[[#This Row],[20D EMA]])/Table2[[#This Row],[20D EMA]]</f>
        <v>2.1494692183622356E-2</v>
      </c>
      <c r="T171" s="1">
        <f>(Table2[[#This Row],[Close Price]]-Table2[[#This Row],[50D EMA]])/Table2[[#This Row],[50D EMA]]</f>
        <v>4.0591531668761345E-2</v>
      </c>
      <c r="U171" s="1">
        <f>(Table2[[#This Row],[Close Price]]-Table2[[#This Row],[200D EMA]])/Table2[[#This Row],[200D EMA]]</f>
        <v>0.19483311467653475</v>
      </c>
      <c r="V171">
        <v>0.59780336205976603</v>
      </c>
      <c r="W171">
        <v>2136.1</v>
      </c>
      <c r="X171">
        <v>2220</v>
      </c>
      <c r="Y171">
        <v>1933</v>
      </c>
      <c r="Z171">
        <v>2220</v>
      </c>
      <c r="AA171">
        <v>1933</v>
      </c>
      <c r="AB171">
        <v>2220</v>
      </c>
      <c r="AC171" s="1">
        <f>(Table2[[#This Row],[Close Price]]/Table2[[#This Row],[Day Low]])-1</f>
        <v>3.4736201488694496E-2</v>
      </c>
      <c r="AD171" s="1">
        <f>(Table2[[#This Row],[Day High]]/Table2[[#This Row],[Close Price]])-1</f>
        <v>4.3885445414648672E-3</v>
      </c>
      <c r="AE171" s="1">
        <f>(Table2[[#This Row],[Close Price]]/Table2[[#This Row],[Current Week Low]])-1</f>
        <v>0.14345576823590278</v>
      </c>
      <c r="AF171" s="1">
        <f>(Table2[[#This Row],[Current Week High]]/Table2[[#This Row],[Close Price]])-1</f>
        <v>4.3885445414648672E-3</v>
      </c>
      <c r="AG171" s="1">
        <f>(Table2[[#This Row],[Close Price]]/Table2[[#This Row],[Current Month Low]])-1</f>
        <v>0.14345576823590278</v>
      </c>
      <c r="AH171" s="1">
        <f>(Table2[[#This Row],[Current Month High]]/Table2[[#This Row],[Close Price]])-1</f>
        <v>4.3885445414648672E-3</v>
      </c>
      <c r="AI171">
        <v>8.5373026286024398</v>
      </c>
      <c r="AJ171">
        <v>132.93286963852799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0.17</v>
      </c>
      <c r="AM171" t="s">
        <v>3189</v>
      </c>
      <c r="AN171">
        <v>-1.6</v>
      </c>
      <c r="AO171" t="s">
        <v>3188</v>
      </c>
      <c r="AP171">
        <v>0.16010706300556801</v>
      </c>
      <c r="AQ171">
        <f>(Table2[[#This Row],[Sharpe Ratio]]-AVERAGE(Table2[Sharpe Ratio]))/_xlfn.STDEV.P(Table2[Sharpe Ratio])</f>
        <v>1.1379413926004827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2.2189076725357015</v>
      </c>
      <c r="AS171">
        <f>_xlfn.RANK.AVG(Table2[[#This Row],[1Y Return vs Nifty Z-Score]],Table2[1Y Return vs Nifty Z-Score])</f>
        <v>78</v>
      </c>
      <c r="AT171">
        <f>_xlfn.RANK.AVG(Table2[[#This Row],[6M Return vs Nifty Z-Score]],Table2[6M Return vs Nifty Z-Score])</f>
        <v>482</v>
      </c>
      <c r="AU171">
        <f>_xlfn.RANK.AVG(Table2[[#This Row],[Sharpe Ratio Z-Score]],Table2[Sharpe Ratio Z-Score])</f>
        <v>100</v>
      </c>
      <c r="AV171">
        <f>(Table2[[#This Row],[Rank 1Y]]+Table2[[#This Row],[Rank 6M]]+Table2[[#This Row],[Rank Sharpe]])/3</f>
        <v>220</v>
      </c>
    </row>
    <row r="172" spans="1:48" x14ac:dyDescent="0.3">
      <c r="A172" t="s">
        <v>555</v>
      </c>
      <c r="B172" t="s">
        <v>556</v>
      </c>
      <c r="C172" t="s">
        <v>3148</v>
      </c>
      <c r="D172" t="s">
        <v>146</v>
      </c>
      <c r="E172">
        <v>36898.400165489998</v>
      </c>
      <c r="F172">
        <v>266.10000000000002</v>
      </c>
      <c r="G172">
        <v>68.650001268641603</v>
      </c>
      <c r="H172">
        <f>(Table2[[#This Row],[1Y Return vs Nifty]]-AVERAGE(Table2[1Y Return vs Nifty]))/_xlfn.STDEV.P(Table2[1Y Return vs Nifty])</f>
        <v>0.70761554039265806</v>
      </c>
      <c r="I172">
        <v>-0.62660398218989599</v>
      </c>
      <c r="J172">
        <f>(Table2[[#This Row],[1M Return vs Nifty]]-AVERAGE(Table2[1M Return vs Nifty]))/_xlfn.STDEV.P(Table2[1M Return vs Nifty])</f>
        <v>0.10191347503046787</v>
      </c>
      <c r="K172">
        <v>3.4231140310988302</v>
      </c>
      <c r="L172">
        <f>(Table2[[#This Row],[6M Return vs Nifty]]-AVERAGE(Table2[6M Return vs Nifty]))/_xlfn.STDEV.P(Table2[6M Return vs Nifty])</f>
        <v>-0.24037058884238882</v>
      </c>
      <c r="M172">
        <v>-4.4630285030150096</v>
      </c>
      <c r="N172">
        <f>(Table2[[#This Row],[1W Return vs Nifty]]-AVERAGE(Table2[1W Return vs Nifty]))/_xlfn.STDEV.P(Table2[1W Return vs Nifty])</f>
        <v>-0.98039717592840392</v>
      </c>
      <c r="O172">
        <v>274.14</v>
      </c>
      <c r="P172">
        <v>271.24009652342698</v>
      </c>
      <c r="Q172">
        <v>239.290365514727</v>
      </c>
      <c r="R172">
        <v>39.886801696514503</v>
      </c>
      <c r="S172" s="1">
        <f>(Table2[[#This Row],[Close Price]]-Table2[[#This Row],[20D EMA]])/Table2[[#This Row],[20D EMA]]</f>
        <v>-2.9328080542788224E-2</v>
      </c>
      <c r="T172" s="1">
        <f>(Table2[[#This Row],[Close Price]]-Table2[[#This Row],[50D EMA]])/Table2[[#This Row],[50D EMA]]</f>
        <v>-1.8950356489727219E-2</v>
      </c>
      <c r="U172" s="1">
        <f>(Table2[[#This Row],[Close Price]]-Table2[[#This Row],[200D EMA]])/Table2[[#This Row],[200D EMA]]</f>
        <v>0.11203808572737141</v>
      </c>
      <c r="V172">
        <v>0.68195294724893296</v>
      </c>
      <c r="W172">
        <v>264.89999999999998</v>
      </c>
      <c r="X172">
        <v>273.05</v>
      </c>
      <c r="Y172">
        <v>257.25</v>
      </c>
      <c r="Z172">
        <v>279.89999999999998</v>
      </c>
      <c r="AA172">
        <v>257.25</v>
      </c>
      <c r="AB172">
        <v>296.8</v>
      </c>
      <c r="AC172" s="1">
        <f>(Table2[[#This Row],[Close Price]]/Table2[[#This Row],[Day Low]])-1</f>
        <v>4.5300113250283935E-3</v>
      </c>
      <c r="AD172" s="1">
        <f>(Table2[[#This Row],[Day High]]/Table2[[#This Row],[Close Price]])-1</f>
        <v>2.6118000751597092E-2</v>
      </c>
      <c r="AE172" s="1">
        <f>(Table2[[#This Row],[Close Price]]/Table2[[#This Row],[Current Week Low]])-1</f>
        <v>3.440233236151613E-2</v>
      </c>
      <c r="AF172" s="1">
        <f>(Table2[[#This Row],[Current Week High]]/Table2[[#This Row],[Close Price]])-1</f>
        <v>5.1860202931228727E-2</v>
      </c>
      <c r="AG172" s="1">
        <f>(Table2[[#This Row],[Close Price]]/Table2[[#This Row],[Current Month Low]])-1</f>
        <v>3.440233236151613E-2</v>
      </c>
      <c r="AH172" s="1">
        <f>(Table2[[#This Row],[Current Month High]]/Table2[[#This Row],[Close Price]])-1</f>
        <v>0.11537016159338598</v>
      </c>
      <c r="AI172">
        <v>17.173994738819999</v>
      </c>
      <c r="AJ172">
        <v>127.825342465753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-0.05</v>
      </c>
      <c r="AM172" t="s">
        <v>3188</v>
      </c>
      <c r="AN172">
        <v>-7.35</v>
      </c>
      <c r="AO172" t="s">
        <v>3188</v>
      </c>
      <c r="AP172">
        <v>0.13685764017004901</v>
      </c>
      <c r="AQ172">
        <f>(Table2[[#This Row],[Sharpe Ratio]]-AVERAGE(Table2[Sharpe Ratio]))/_xlfn.STDEV.P(Table2[Sharpe Ratio])</f>
        <v>0.86831154860075277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0.45707279925308597</v>
      </c>
      <c r="AS172">
        <f>_xlfn.RANK.AVG(Table2[[#This Row],[1Y Return vs Nifty Z-Score]],Table2[1Y Return vs Nifty Z-Score])</f>
        <v>136</v>
      </c>
      <c r="AT172">
        <f>_xlfn.RANK.AVG(Table2[[#This Row],[6M Return vs Nifty Z-Score]],Table2[6M Return vs Nifty Z-Score])</f>
        <v>397</v>
      </c>
      <c r="AU172">
        <f>_xlfn.RANK.AVG(Table2[[#This Row],[Sharpe Ratio Z-Score]],Table2[Sharpe Ratio Z-Score])</f>
        <v>130</v>
      </c>
      <c r="AV172">
        <f>(Table2[[#This Row],[Rank 1Y]]+Table2[[#This Row],[Rank 6M]]+Table2[[#This Row],[Rank Sharpe]])/3</f>
        <v>221</v>
      </c>
    </row>
    <row r="173" spans="1:48" x14ac:dyDescent="0.3">
      <c r="A173" t="s">
        <v>1238</v>
      </c>
      <c r="B173" t="s">
        <v>1239</v>
      </c>
      <c r="C173" t="s">
        <v>3146</v>
      </c>
      <c r="D173" t="s">
        <v>48</v>
      </c>
      <c r="E173">
        <v>9676.6065612799994</v>
      </c>
      <c r="F173">
        <v>1484.8</v>
      </c>
      <c r="G173">
        <v>31.9896301486006</v>
      </c>
      <c r="H173">
        <f>(Table2[[#This Row],[1Y Return vs Nifty]]-AVERAGE(Table2[1Y Return vs Nifty]))/_xlfn.STDEV.P(Table2[1Y Return vs Nifty])</f>
        <v>9.0762226898675871E-2</v>
      </c>
      <c r="I173">
        <v>-5.52069081498618</v>
      </c>
      <c r="J173">
        <f>(Table2[[#This Row],[1M Return vs Nifty]]-AVERAGE(Table2[1M Return vs Nifty]))/_xlfn.STDEV.P(Table2[1M Return vs Nifty])</f>
        <v>-0.4218006795390194</v>
      </c>
      <c r="K173">
        <v>30.758395825935899</v>
      </c>
      <c r="L173">
        <f>(Table2[[#This Row],[6M Return vs Nifty]]-AVERAGE(Table2[6M Return vs Nifty]))/_xlfn.STDEV.P(Table2[6M Return vs Nifty])</f>
        <v>0.62221254251129254</v>
      </c>
      <c r="M173">
        <v>-0.17982275404619599</v>
      </c>
      <c r="N173">
        <f>(Table2[[#This Row],[1W Return vs Nifty]]-AVERAGE(Table2[1W Return vs Nifty]))/_xlfn.STDEV.P(Table2[1W Return vs Nifty])</f>
        <v>2.0797284402745038E-2</v>
      </c>
      <c r="O173">
        <v>1516.9</v>
      </c>
      <c r="P173">
        <v>1540.92818535069</v>
      </c>
      <c r="Q173">
        <v>1355.6566445066801</v>
      </c>
      <c r="R173">
        <v>40.5567034005172</v>
      </c>
      <c r="S173" s="1">
        <f>(Table2[[#This Row],[Close Price]]-Table2[[#This Row],[20D EMA]])/Table2[[#This Row],[20D EMA]]</f>
        <v>-2.1161579537214145E-2</v>
      </c>
      <c r="T173" s="1">
        <f>(Table2[[#This Row],[Close Price]]-Table2[[#This Row],[50D EMA]])/Table2[[#This Row],[50D EMA]]</f>
        <v>-3.6424919658352664E-2</v>
      </c>
      <c r="U173" s="1">
        <f>(Table2[[#This Row],[Close Price]]-Table2[[#This Row],[200D EMA]])/Table2[[#This Row],[200D EMA]]</f>
        <v>9.5262584384200613E-2</v>
      </c>
      <c r="V173">
        <v>0.52337221309975002</v>
      </c>
      <c r="W173">
        <v>1468.4</v>
      </c>
      <c r="X173">
        <v>1503.9</v>
      </c>
      <c r="Y173">
        <v>1417.3</v>
      </c>
      <c r="Z173">
        <v>1529.4</v>
      </c>
      <c r="AA173">
        <v>1417.3</v>
      </c>
      <c r="AB173">
        <v>1564</v>
      </c>
      <c r="AC173" s="1">
        <f>(Table2[[#This Row],[Close Price]]/Table2[[#This Row],[Day Low]])-1</f>
        <v>1.1168618904930483E-2</v>
      </c>
      <c r="AD173" s="1">
        <f>(Table2[[#This Row],[Day High]]/Table2[[#This Row],[Close Price]])-1</f>
        <v>1.2863685344827624E-2</v>
      </c>
      <c r="AE173" s="1">
        <f>(Table2[[#This Row],[Close Price]]/Table2[[#This Row],[Current Week Low]])-1</f>
        <v>4.7625767304028788E-2</v>
      </c>
      <c r="AF173" s="1">
        <f>(Table2[[#This Row],[Current Week High]]/Table2[[#This Row],[Close Price]])-1</f>
        <v>3.0037715517241548E-2</v>
      </c>
      <c r="AG173" s="1">
        <f>(Table2[[#This Row],[Close Price]]/Table2[[#This Row],[Current Month Low]])-1</f>
        <v>4.7625767304028788E-2</v>
      </c>
      <c r="AH173" s="1">
        <f>(Table2[[#This Row],[Current Month High]]/Table2[[#This Row],[Close Price]])-1</f>
        <v>5.3340517241379448E-2</v>
      </c>
      <c r="AI173">
        <v>26.609644396551701</v>
      </c>
      <c r="AJ173">
        <v>84.424295118618801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-0.1</v>
      </c>
      <c r="AM173" t="s">
        <v>3188</v>
      </c>
      <c r="AN173">
        <v>-3.99</v>
      </c>
      <c r="AO173" t="s">
        <v>3188</v>
      </c>
      <c r="AP173">
        <v>8.7243877381007001E-2</v>
      </c>
      <c r="AQ173">
        <f>(Table2[[#This Row],[Sharpe Ratio]]-AVERAGE(Table2[Sharpe Ratio]))/_xlfn.STDEV.P(Table2[Sharpe Ratio])</f>
        <v>0.29292732441210229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265</v>
      </c>
      <c r="AT173">
        <f>_xlfn.RANK.AVG(Table2[[#This Row],[6M Return vs Nifty Z-Score]],Table2[6M Return vs Nifty Z-Score])</f>
        <v>137</v>
      </c>
      <c r="AU173">
        <f>_xlfn.RANK.AVG(Table2[[#This Row],[Sharpe Ratio Z-Score]],Table2[Sharpe Ratio Z-Score])</f>
        <v>262</v>
      </c>
      <c r="AV173">
        <f>(Table2[[#This Row],[Rank 1Y]]+Table2[[#This Row],[Rank 6M]]+Table2[[#This Row],[Rank Sharpe]])/3</f>
        <v>221.33333333333334</v>
      </c>
    </row>
    <row r="174" spans="1:48" x14ac:dyDescent="0.3">
      <c r="A174" t="s">
        <v>1382</v>
      </c>
      <c r="B174" t="s">
        <v>1383</v>
      </c>
      <c r="C174" t="s">
        <v>3154</v>
      </c>
      <c r="D174" t="s">
        <v>607</v>
      </c>
      <c r="E174">
        <v>8136.95672268</v>
      </c>
      <c r="F174">
        <v>610.79999999999995</v>
      </c>
      <c r="G174">
        <v>58.5776508722697</v>
      </c>
      <c r="H174">
        <f>(Table2[[#This Row],[1Y Return vs Nifty]]-AVERAGE(Table2[1Y Return vs Nifty]))/_xlfn.STDEV.P(Table2[1Y Return vs Nifty])</f>
        <v>0.53813654913176756</v>
      </c>
      <c r="I174">
        <v>3.0593034468056901</v>
      </c>
      <c r="J174">
        <f>(Table2[[#This Row],[1M Return vs Nifty]]-AVERAGE(Table2[1M Return vs Nifty]))/_xlfn.STDEV.P(Table2[1M Return vs Nifty])</f>
        <v>0.49634086443885828</v>
      </c>
      <c r="K174">
        <v>24.882097580446199</v>
      </c>
      <c r="L174">
        <f>(Table2[[#This Row],[6M Return vs Nifty]]-AVERAGE(Table2[6M Return vs Nifty]))/_xlfn.STDEV.P(Table2[6M Return vs Nifty])</f>
        <v>0.43678201432409031</v>
      </c>
      <c r="M174">
        <v>2.84960575285425</v>
      </c>
      <c r="N174">
        <f>(Table2[[#This Row],[1W Return vs Nifty]]-AVERAGE(Table2[1W Return vs Nifty]))/_xlfn.STDEV.P(Table2[1W Return vs Nifty])</f>
        <v>0.7289227438925675</v>
      </c>
      <c r="O174">
        <v>585.07000000000005</v>
      </c>
      <c r="P174">
        <v>558.67056152727503</v>
      </c>
      <c r="Q174">
        <v>488.73989037081901</v>
      </c>
      <c r="R174">
        <v>67.428762849339705</v>
      </c>
      <c r="S174" s="1">
        <f>(Table2[[#This Row],[Close Price]]-Table2[[#This Row],[20D EMA]])/Table2[[#This Row],[20D EMA]]</f>
        <v>4.3977643700753591E-2</v>
      </c>
      <c r="T174" s="1">
        <f>(Table2[[#This Row],[Close Price]]-Table2[[#This Row],[50D EMA]])/Table2[[#This Row],[50D EMA]]</f>
        <v>9.3309800198197665E-2</v>
      </c>
      <c r="U174" s="1">
        <f>(Table2[[#This Row],[Close Price]]-Table2[[#This Row],[200D EMA]])/Table2[[#This Row],[200D EMA]]</f>
        <v>0.24974452062132871</v>
      </c>
      <c r="V174">
        <v>0.74485030097760896</v>
      </c>
      <c r="W174">
        <v>591.54999999999995</v>
      </c>
      <c r="X174">
        <v>622.1</v>
      </c>
      <c r="Y174">
        <v>544.45000000000005</v>
      </c>
      <c r="Z174">
        <v>622.1</v>
      </c>
      <c r="AA174">
        <v>544.45000000000005</v>
      </c>
      <c r="AB174">
        <v>622.1</v>
      </c>
      <c r="AC174" s="1">
        <f>(Table2[[#This Row],[Close Price]]/Table2[[#This Row],[Day Low]])-1</f>
        <v>3.254162792663351E-2</v>
      </c>
      <c r="AD174" s="1">
        <f>(Table2[[#This Row],[Day High]]/Table2[[#This Row],[Close Price]])-1</f>
        <v>1.8500327439423758E-2</v>
      </c>
      <c r="AE174" s="1">
        <f>(Table2[[#This Row],[Close Price]]/Table2[[#This Row],[Current Week Low]])-1</f>
        <v>0.12186610340710802</v>
      </c>
      <c r="AF174" s="1">
        <f>(Table2[[#This Row],[Current Week High]]/Table2[[#This Row],[Close Price]])-1</f>
        <v>1.8500327439423758E-2</v>
      </c>
      <c r="AG174" s="1">
        <f>(Table2[[#This Row],[Close Price]]/Table2[[#This Row],[Current Month Low]])-1</f>
        <v>0.12186610340710802</v>
      </c>
      <c r="AH174" s="1">
        <f>(Table2[[#This Row],[Current Month High]]/Table2[[#This Row],[Close Price]])-1</f>
        <v>1.8500327439423758E-2</v>
      </c>
      <c r="AI174">
        <v>1.9810085134250199</v>
      </c>
      <c r="AJ174">
        <v>104.383469968211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0.17</v>
      </c>
      <c r="AM174" t="s">
        <v>3189</v>
      </c>
      <c r="AN174">
        <v>2.11</v>
      </c>
      <c r="AO174" t="s">
        <v>3189</v>
      </c>
      <c r="AP174">
        <v>6.7965290836862993E-2</v>
      </c>
      <c r="AQ174">
        <f>(Table2[[#This Row],[Sharpe Ratio]]-AVERAGE(Table2[Sharpe Ratio]))/_xlfn.STDEV.P(Table2[Sharpe Ratio])</f>
        <v>6.9348342722649919E-2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2.2695305145099334</v>
      </c>
      <c r="AS174">
        <f>_xlfn.RANK.AVG(Table2[[#This Row],[1Y Return vs Nifty Z-Score]],Table2[1Y Return vs Nifty Z-Score])</f>
        <v>162</v>
      </c>
      <c r="AT174">
        <f>_xlfn.RANK.AVG(Table2[[#This Row],[6M Return vs Nifty Z-Score]],Table2[6M Return vs Nifty Z-Score])</f>
        <v>181</v>
      </c>
      <c r="AU174">
        <f>_xlfn.RANK.AVG(Table2[[#This Row],[Sharpe Ratio Z-Score]],Table2[Sharpe Ratio Z-Score])</f>
        <v>321</v>
      </c>
      <c r="AV174">
        <f>(Table2[[#This Row],[Rank 1Y]]+Table2[[#This Row],[Rank 6M]]+Table2[[#This Row],[Rank Sharpe]])/3</f>
        <v>221.33333333333334</v>
      </c>
    </row>
    <row r="175" spans="1:48" x14ac:dyDescent="0.3">
      <c r="A175" t="s">
        <v>1168</v>
      </c>
      <c r="B175" t="s">
        <v>1169</v>
      </c>
      <c r="C175" t="s">
        <v>3152</v>
      </c>
      <c r="D175" t="s">
        <v>83</v>
      </c>
      <c r="E175">
        <v>10806.140557680001</v>
      </c>
      <c r="F175">
        <v>1390.35</v>
      </c>
      <c r="G175">
        <v>92.266262688981101</v>
      </c>
      <c r="H175">
        <f>(Table2[[#This Row],[1Y Return vs Nifty]]-AVERAGE(Table2[1Y Return vs Nifty]))/_xlfn.STDEV.P(Table2[1Y Return vs Nifty])</f>
        <v>1.1049865615908807</v>
      </c>
      <c r="I175">
        <v>13.860512880630001</v>
      </c>
      <c r="J175">
        <f>(Table2[[#This Row],[1M Return vs Nifty]]-AVERAGE(Table2[1M Return vs Nifty]))/_xlfn.STDEV.P(Table2[1M Return vs Nifty])</f>
        <v>1.6521737011299131</v>
      </c>
      <c r="K175">
        <v>63.753855497991204</v>
      </c>
      <c r="L175">
        <f>(Table2[[#This Row],[6M Return vs Nifty]]-AVERAGE(Table2[6M Return vs Nifty]))/_xlfn.STDEV.P(Table2[6M Return vs Nifty])</f>
        <v>1.6634063790332627</v>
      </c>
      <c r="M175">
        <v>1.5279113159250199</v>
      </c>
      <c r="N175">
        <f>(Table2[[#This Row],[1W Return vs Nifty]]-AVERAGE(Table2[1W Return vs Nifty]))/_xlfn.STDEV.P(Table2[1W Return vs Nifty])</f>
        <v>0.41997817618819749</v>
      </c>
      <c r="O175">
        <v>1359.07</v>
      </c>
      <c r="P175">
        <v>1245.87980272391</v>
      </c>
      <c r="Q175">
        <v>972.73558884074203</v>
      </c>
      <c r="R175">
        <v>51.788959500048101</v>
      </c>
      <c r="S175" s="1">
        <f>(Table2[[#This Row],[Close Price]]-Table2[[#This Row],[20D EMA]])/Table2[[#This Row],[20D EMA]]</f>
        <v>2.3015738703672343E-2</v>
      </c>
      <c r="T175" s="1">
        <f>(Table2[[#This Row],[Close Price]]-Table2[[#This Row],[50D EMA]])/Table2[[#This Row],[50D EMA]]</f>
        <v>0.11595837492527752</v>
      </c>
      <c r="U175" s="1">
        <f>(Table2[[#This Row],[Close Price]]-Table2[[#This Row],[200D EMA]])/Table2[[#This Row],[200D EMA]]</f>
        <v>0.4293195560542305</v>
      </c>
      <c r="V175">
        <v>1.3564687888934699</v>
      </c>
      <c r="W175">
        <v>1388</v>
      </c>
      <c r="X175">
        <v>1427</v>
      </c>
      <c r="Y175">
        <v>1329.85</v>
      </c>
      <c r="Z175">
        <v>1544</v>
      </c>
      <c r="AA175">
        <v>1329.85</v>
      </c>
      <c r="AB175">
        <v>1544</v>
      </c>
      <c r="AC175" s="1">
        <f>(Table2[[#This Row],[Close Price]]/Table2[[#This Row],[Day Low]])-1</f>
        <v>1.6930835734869643E-3</v>
      </c>
      <c r="AD175" s="1">
        <f>(Table2[[#This Row],[Day High]]/Table2[[#This Row],[Close Price]])-1</f>
        <v>2.6360268997015268E-2</v>
      </c>
      <c r="AE175" s="1">
        <f>(Table2[[#This Row],[Close Price]]/Table2[[#This Row],[Current Week Low]])-1</f>
        <v>4.5493852690152936E-2</v>
      </c>
      <c r="AF175" s="1">
        <f>(Table2[[#This Row],[Current Week High]]/Table2[[#This Row],[Close Price]])-1</f>
        <v>0.11051174164778654</v>
      </c>
      <c r="AG175" s="1">
        <f>(Table2[[#This Row],[Close Price]]/Table2[[#This Row],[Current Month Low]])-1</f>
        <v>4.5493852690152936E-2</v>
      </c>
      <c r="AH175" s="1">
        <f>(Table2[[#This Row],[Current Month High]]/Table2[[#This Row],[Close Price]])-1</f>
        <v>0.11051174164778654</v>
      </c>
      <c r="AI175">
        <v>11.051174164778599</v>
      </c>
      <c r="AJ175">
        <v>138.89175257731901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0.33</v>
      </c>
      <c r="AM175" t="s">
        <v>3189</v>
      </c>
      <c r="AN175">
        <v>0.82</v>
      </c>
      <c r="AO175" t="s">
        <v>3189</v>
      </c>
      <c r="AQ175">
        <f>(Table2[[#This Row],[Sharpe Ratio]]-AVERAGE(Table2[Sharpe Ratio]))/_xlfn.STDEV.P(Table2[Sharpe Ratio])</f>
        <v>-0.71886351506777824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4.1216813028744763</v>
      </c>
      <c r="AS175">
        <f>_xlfn.RANK.AVG(Table2[[#This Row],[1Y Return vs Nifty Z-Score]],Table2[1Y Return vs Nifty Z-Score])</f>
        <v>87</v>
      </c>
      <c r="AT175">
        <f>_xlfn.RANK.AVG(Table2[[#This Row],[6M Return vs Nifty Z-Score]],Table2[6M Return vs Nifty Z-Score])</f>
        <v>50</v>
      </c>
      <c r="AU175">
        <f>_xlfn.RANK.AVG(Table2[[#This Row],[Sharpe Ratio Z-Score]],Table2[Sharpe Ratio Z-Score])</f>
        <v>530</v>
      </c>
      <c r="AV175">
        <f>(Table2[[#This Row],[Rank 1Y]]+Table2[[#This Row],[Rank 6M]]+Table2[[#This Row],[Rank Sharpe]])/3</f>
        <v>222.33333333333334</v>
      </c>
    </row>
    <row r="176" spans="1:48" x14ac:dyDescent="0.3">
      <c r="A176" t="s">
        <v>887</v>
      </c>
      <c r="B176" t="s">
        <v>888</v>
      </c>
      <c r="C176" t="s">
        <v>3143</v>
      </c>
      <c r="D176" t="s">
        <v>477</v>
      </c>
      <c r="E176">
        <v>17896.625543179998</v>
      </c>
      <c r="F176">
        <v>1044.0999999999999</v>
      </c>
      <c r="G176">
        <v>96.612763484316304</v>
      </c>
      <c r="H176">
        <f>(Table2[[#This Row],[1Y Return vs Nifty]]-AVERAGE(Table2[1Y Return vs Nifty]))/_xlfn.STDEV.P(Table2[1Y Return vs Nifty])</f>
        <v>1.178121484555178</v>
      </c>
      <c r="I176">
        <v>3.4819335924837098</v>
      </c>
      <c r="J176">
        <f>(Table2[[#This Row],[1M Return vs Nifty]]-AVERAGE(Table2[1M Return vs Nifty]))/_xlfn.STDEV.P(Table2[1M Return vs Nifty])</f>
        <v>0.54156633693274947</v>
      </c>
      <c r="K176">
        <v>57.247859928498201</v>
      </c>
      <c r="L176">
        <f>(Table2[[#This Row],[6M Return vs Nifty]]-AVERAGE(Table2[6M Return vs Nifty]))/_xlfn.STDEV.P(Table2[6M Return vs Nifty])</f>
        <v>1.4581053298973286</v>
      </c>
      <c r="M176">
        <v>-2.7073826543378301</v>
      </c>
      <c r="N176">
        <f>(Table2[[#This Row],[1W Return vs Nifty]]-AVERAGE(Table2[1W Return vs Nifty]))/_xlfn.STDEV.P(Table2[1W Return vs Nifty])</f>
        <v>-0.5700169604969717</v>
      </c>
      <c r="O176">
        <v>1035.8699999999999</v>
      </c>
      <c r="P176">
        <v>989.16836318323101</v>
      </c>
      <c r="Q176">
        <v>781.24056293385297</v>
      </c>
      <c r="R176">
        <v>51.5656591387676</v>
      </c>
      <c r="S176" s="1">
        <f>(Table2[[#This Row],[Close Price]]-Table2[[#This Row],[20D EMA]])/Table2[[#This Row],[20D EMA]]</f>
        <v>7.9450124050315374E-3</v>
      </c>
      <c r="T176" s="1">
        <f>(Table2[[#This Row],[Close Price]]-Table2[[#This Row],[50D EMA]])/Table2[[#This Row],[50D EMA]]</f>
        <v>5.5533151747791498E-2</v>
      </c>
      <c r="U176" s="1">
        <f>(Table2[[#This Row],[Close Price]]-Table2[[#This Row],[200D EMA]])/Table2[[#This Row],[200D EMA]]</f>
        <v>0.33646414374467526</v>
      </c>
      <c r="V176">
        <v>1.1739145027264799</v>
      </c>
      <c r="W176">
        <v>1031.5999999999999</v>
      </c>
      <c r="X176">
        <v>1055.75</v>
      </c>
      <c r="Y176">
        <v>981.85</v>
      </c>
      <c r="Z176">
        <v>1063.8499999999999</v>
      </c>
      <c r="AA176">
        <v>981.85</v>
      </c>
      <c r="AB176">
        <v>1164.1500000000001</v>
      </c>
      <c r="AC176" s="1">
        <f>(Table2[[#This Row],[Close Price]]/Table2[[#This Row],[Day Low]])-1</f>
        <v>1.2117099651027585E-2</v>
      </c>
      <c r="AD176" s="1">
        <f>(Table2[[#This Row],[Day High]]/Table2[[#This Row],[Close Price]])-1</f>
        <v>1.1157935063691227E-2</v>
      </c>
      <c r="AE176" s="1">
        <f>(Table2[[#This Row],[Close Price]]/Table2[[#This Row],[Current Week Low]])-1</f>
        <v>6.3400723124713343E-2</v>
      </c>
      <c r="AF176" s="1">
        <f>(Table2[[#This Row],[Current Week High]]/Table2[[#This Row],[Close Price]])-1</f>
        <v>1.8915812661622455E-2</v>
      </c>
      <c r="AG176" s="1">
        <f>(Table2[[#This Row],[Close Price]]/Table2[[#This Row],[Current Month Low]])-1</f>
        <v>6.3400723124713343E-2</v>
      </c>
      <c r="AH176" s="1">
        <f>(Table2[[#This Row],[Current Month High]]/Table2[[#This Row],[Close Price]])-1</f>
        <v>0.11497940810267226</v>
      </c>
      <c r="AI176">
        <v>13.8779810362992</v>
      </c>
      <c r="AJ176">
        <v>145.353072494418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0.39</v>
      </c>
      <c r="AM176" t="s">
        <v>3189</v>
      </c>
      <c r="AN176">
        <v>-5.58</v>
      </c>
      <c r="AO176" t="s">
        <v>3188</v>
      </c>
      <c r="AQ176">
        <f>(Table2[[#This Row],[Sharpe Ratio]]-AVERAGE(Table2[Sharpe Ratio]))/_xlfn.STDEV.P(Table2[Sharpe Ratio])</f>
        <v>-0.71886351506777824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1.8889126758205061</v>
      </c>
      <c r="AS176">
        <f>_xlfn.RANK.AVG(Table2[[#This Row],[1Y Return vs Nifty Z-Score]],Table2[1Y Return vs Nifty Z-Score])</f>
        <v>81</v>
      </c>
      <c r="AT176">
        <f>_xlfn.RANK.AVG(Table2[[#This Row],[6M Return vs Nifty Z-Score]],Table2[6M Return vs Nifty Z-Score])</f>
        <v>60</v>
      </c>
      <c r="AU176">
        <f>_xlfn.RANK.AVG(Table2[[#This Row],[Sharpe Ratio Z-Score]],Table2[Sharpe Ratio Z-Score])</f>
        <v>530</v>
      </c>
      <c r="AV176">
        <f>(Table2[[#This Row],[Rank 1Y]]+Table2[[#This Row],[Rank 6M]]+Table2[[#This Row],[Rank Sharpe]])/3</f>
        <v>223.66666666666666</v>
      </c>
    </row>
    <row r="177" spans="1:48" x14ac:dyDescent="0.3">
      <c r="A177" t="s">
        <v>1781</v>
      </c>
      <c r="B177" t="s">
        <v>1782</v>
      </c>
      <c r="C177" t="s">
        <v>3147</v>
      </c>
      <c r="D177" t="s">
        <v>51</v>
      </c>
      <c r="E177">
        <v>4545.6685440000001</v>
      </c>
      <c r="F177">
        <v>564.79999999999995</v>
      </c>
      <c r="G177">
        <v>96.834904757770303</v>
      </c>
      <c r="H177">
        <f>(Table2[[#This Row],[1Y Return vs Nifty]]-AVERAGE(Table2[1Y Return vs Nifty]))/_xlfn.STDEV.P(Table2[1Y Return vs Nifty])</f>
        <v>1.1818592694277092</v>
      </c>
      <c r="I177">
        <v>-4.4147886907951301</v>
      </c>
      <c r="J177">
        <f>(Table2[[#This Row],[1M Return vs Nifty]]-AVERAGE(Table2[1M Return vs Nifty]))/_xlfn.STDEV.P(Table2[1M Return vs Nifty])</f>
        <v>-0.30345856265500049</v>
      </c>
      <c r="K177">
        <v>41.523811198437997</v>
      </c>
      <c r="L177">
        <f>(Table2[[#This Row],[6M Return vs Nifty]]-AVERAGE(Table2[6M Return vs Nifty]))/_xlfn.STDEV.P(Table2[6M Return vs Nifty])</f>
        <v>0.96192243729239613</v>
      </c>
      <c r="M177">
        <v>4.2847267475421402</v>
      </c>
      <c r="N177">
        <f>(Table2[[#This Row],[1W Return vs Nifty]]-AVERAGE(Table2[1W Return vs Nifty]))/_xlfn.STDEV.P(Table2[1W Return vs Nifty])</f>
        <v>1.0643806401499123</v>
      </c>
      <c r="O177">
        <v>578.57000000000005</v>
      </c>
      <c r="P177">
        <v>547.82262054482806</v>
      </c>
      <c r="Q177">
        <v>430.31772668639502</v>
      </c>
      <c r="R177">
        <v>44.099538979369399</v>
      </c>
      <c r="S177" s="1">
        <f>(Table2[[#This Row],[Close Price]]-Table2[[#This Row],[20D EMA]])/Table2[[#This Row],[20D EMA]]</f>
        <v>-2.3800058765577361E-2</v>
      </c>
      <c r="T177" s="1">
        <f>(Table2[[#This Row],[Close Price]]-Table2[[#This Row],[50D EMA]])/Table2[[#This Row],[50D EMA]]</f>
        <v>3.0990650656753316E-2</v>
      </c>
      <c r="U177" s="1">
        <f>(Table2[[#This Row],[Close Price]]-Table2[[#This Row],[200D EMA]])/Table2[[#This Row],[200D EMA]]</f>
        <v>0.31251855309138199</v>
      </c>
      <c r="V177">
        <v>0.51585688097701299</v>
      </c>
      <c r="W177">
        <v>559.1</v>
      </c>
      <c r="X177">
        <v>593.04999999999995</v>
      </c>
      <c r="Y177">
        <v>527</v>
      </c>
      <c r="Z177">
        <v>593.04999999999995</v>
      </c>
      <c r="AA177">
        <v>527</v>
      </c>
      <c r="AB177">
        <v>593.04999999999995</v>
      </c>
      <c r="AC177" s="1">
        <f>(Table2[[#This Row],[Close Price]]/Table2[[#This Row],[Day Low]])-1</f>
        <v>1.0194956179574222E-2</v>
      </c>
      <c r="AD177" s="1">
        <f>(Table2[[#This Row],[Day High]]/Table2[[#This Row],[Close Price]])-1</f>
        <v>5.0017705382436217E-2</v>
      </c>
      <c r="AE177" s="1">
        <f>(Table2[[#This Row],[Close Price]]/Table2[[#This Row],[Current Week Low]])-1</f>
        <v>7.1726755218216143E-2</v>
      </c>
      <c r="AF177" s="1">
        <f>(Table2[[#This Row],[Current Week High]]/Table2[[#This Row],[Close Price]])-1</f>
        <v>5.0017705382436217E-2</v>
      </c>
      <c r="AG177" s="1">
        <f>(Table2[[#This Row],[Close Price]]/Table2[[#This Row],[Current Month Low]])-1</f>
        <v>7.1726755218216143E-2</v>
      </c>
      <c r="AH177" s="1">
        <f>(Table2[[#This Row],[Current Month High]]/Table2[[#This Row],[Close Price]])-1</f>
        <v>5.0017705382436217E-2</v>
      </c>
      <c r="AI177">
        <v>19.5113314447592</v>
      </c>
      <c r="AJ177">
        <v>140.44274159216599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0.3</v>
      </c>
      <c r="AM177" t="s">
        <v>3189</v>
      </c>
      <c r="AN177">
        <v>-7.46</v>
      </c>
      <c r="AO177" t="s">
        <v>3188</v>
      </c>
      <c r="AP177">
        <v>3.5898375851369999E-3</v>
      </c>
      <c r="AQ177">
        <f>(Table2[[#This Row],[Sharpe Ratio]]-AVERAGE(Table2[Sharpe Ratio]))/_xlfn.STDEV.P(Table2[Sharpe Ratio])</f>
        <v>-0.67723119778779317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2.2274725864272238</v>
      </c>
      <c r="AS177">
        <f>_xlfn.RANK.AVG(Table2[[#This Row],[1Y Return vs Nifty Z-Score]],Table2[1Y Return vs Nifty Z-Score])</f>
        <v>80</v>
      </c>
      <c r="AT177">
        <f>_xlfn.RANK.AVG(Table2[[#This Row],[6M Return vs Nifty Z-Score]],Table2[6M Return vs Nifty Z-Score])</f>
        <v>94</v>
      </c>
      <c r="AU177">
        <f>_xlfn.RANK.AVG(Table2[[#This Row],[Sharpe Ratio Z-Score]],Table2[Sharpe Ratio Z-Score])</f>
        <v>499</v>
      </c>
      <c r="AV177">
        <f>(Table2[[#This Row],[Rank 1Y]]+Table2[[#This Row],[Rank 6M]]+Table2[[#This Row],[Rank Sharpe]])/3</f>
        <v>224.33333333333334</v>
      </c>
    </row>
    <row r="178" spans="1:48" x14ac:dyDescent="0.3">
      <c r="A178" t="s">
        <v>1589</v>
      </c>
      <c r="B178" t="s">
        <v>1590</v>
      </c>
      <c r="C178" t="s">
        <v>3151</v>
      </c>
      <c r="D178" t="s">
        <v>80</v>
      </c>
      <c r="E178">
        <v>6058.9935770000002</v>
      </c>
      <c r="F178">
        <v>295.75</v>
      </c>
      <c r="G178">
        <v>44.5495624356791</v>
      </c>
      <c r="H178">
        <f>(Table2[[#This Row],[1Y Return vs Nifty]]-AVERAGE(Table2[1Y Return vs Nifty]))/_xlfn.STDEV.P(Table2[1Y Return vs Nifty])</f>
        <v>0.30209767200847859</v>
      </c>
      <c r="I178">
        <v>-2.24428476517918</v>
      </c>
      <c r="J178">
        <f>(Table2[[#This Row],[1M Return vs Nifty]]-AVERAGE(Table2[1M Return vs Nifty]))/_xlfn.STDEV.P(Table2[1M Return vs Nifty])</f>
        <v>-7.1193858895293685E-2</v>
      </c>
      <c r="K178">
        <v>31.5222261687905</v>
      </c>
      <c r="L178">
        <f>(Table2[[#This Row],[6M Return vs Nifty]]-AVERAGE(Table2[6M Return vs Nifty]))/_xlfn.STDEV.P(Table2[6M Return vs Nifty])</f>
        <v>0.6463157207374236</v>
      </c>
      <c r="M178">
        <v>-4.1168993671332403</v>
      </c>
      <c r="N178">
        <f>(Table2[[#This Row],[1W Return vs Nifty]]-AVERAGE(Table2[1W Return vs Nifty]))/_xlfn.STDEV.P(Table2[1W Return vs Nifty])</f>
        <v>-0.89948988505463123</v>
      </c>
      <c r="O178">
        <v>296.17</v>
      </c>
      <c r="P178">
        <v>298.617805977692</v>
      </c>
      <c r="Q178">
        <v>264.26852204283398</v>
      </c>
      <c r="R178">
        <v>50.328760254869401</v>
      </c>
      <c r="S178" s="1">
        <f>(Table2[[#This Row],[Close Price]]-Table2[[#This Row],[20D EMA]])/Table2[[#This Row],[20D EMA]]</f>
        <v>-1.4181044670291249E-3</v>
      </c>
      <c r="T178" s="1">
        <f>(Table2[[#This Row],[Close Price]]-Table2[[#This Row],[50D EMA]])/Table2[[#This Row],[50D EMA]]</f>
        <v>-9.6036000542654779E-3</v>
      </c>
      <c r="U178" s="1">
        <f>(Table2[[#This Row],[Close Price]]-Table2[[#This Row],[200D EMA]])/Table2[[#This Row],[200D EMA]]</f>
        <v>0.11912685519186937</v>
      </c>
      <c r="V178">
        <v>0.57185986347778495</v>
      </c>
      <c r="W178">
        <v>292.55</v>
      </c>
      <c r="X178">
        <v>304.8</v>
      </c>
      <c r="Y178">
        <v>282.05</v>
      </c>
      <c r="Z178">
        <v>308.3</v>
      </c>
      <c r="AA178">
        <v>282.05</v>
      </c>
      <c r="AB178">
        <v>315.89999999999998</v>
      </c>
      <c r="AC178" s="1">
        <f>(Table2[[#This Row],[Close Price]]/Table2[[#This Row],[Day Low]])-1</f>
        <v>1.0938301145103413E-2</v>
      </c>
      <c r="AD178" s="1">
        <f>(Table2[[#This Row],[Day High]]/Table2[[#This Row],[Close Price]])-1</f>
        <v>3.0600169061707483E-2</v>
      </c>
      <c r="AE178" s="1">
        <f>(Table2[[#This Row],[Close Price]]/Table2[[#This Row],[Current Week Low]])-1</f>
        <v>4.8572948058854815E-2</v>
      </c>
      <c r="AF178" s="1">
        <f>(Table2[[#This Row],[Current Week High]]/Table2[[#This Row],[Close Price]])-1</f>
        <v>4.2434488588334762E-2</v>
      </c>
      <c r="AG178" s="1">
        <f>(Table2[[#This Row],[Close Price]]/Table2[[#This Row],[Current Month Low]])-1</f>
        <v>4.8572948058854815E-2</v>
      </c>
      <c r="AH178" s="1">
        <f>(Table2[[#This Row],[Current Month High]]/Table2[[#This Row],[Close Price]])-1</f>
        <v>6.8131868131868112E-2</v>
      </c>
      <c r="AI178">
        <v>24.970414201183399</v>
      </c>
      <c r="AJ178">
        <v>72.549591598599704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-0.1</v>
      </c>
      <c r="AM178" t="s">
        <v>3188</v>
      </c>
      <c r="AN178">
        <v>3.95</v>
      </c>
      <c r="AO178" t="s">
        <v>3189</v>
      </c>
      <c r="AP178">
        <v>6.4831998571468E-2</v>
      </c>
      <c r="AQ178">
        <f>(Table2[[#This Row],[Sharpe Ratio]]-AVERAGE(Table2[Sharpe Ratio]))/_xlfn.STDEV.P(Table2[Sharpe Ratio])</f>
        <v>3.3010704979947098E-2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215</v>
      </c>
      <c r="AT178">
        <f>_xlfn.RANK.AVG(Table2[[#This Row],[6M Return vs Nifty Z-Score]],Table2[6M Return vs Nifty Z-Score])</f>
        <v>130</v>
      </c>
      <c r="AU178">
        <f>_xlfn.RANK.AVG(Table2[[#This Row],[Sharpe Ratio Z-Score]],Table2[Sharpe Ratio Z-Score])</f>
        <v>329</v>
      </c>
      <c r="AV178">
        <f>(Table2[[#This Row],[Rank 1Y]]+Table2[[#This Row],[Rank 6M]]+Table2[[#This Row],[Rank Sharpe]])/3</f>
        <v>224.66666666666666</v>
      </c>
    </row>
    <row r="179" spans="1:48" x14ac:dyDescent="0.3">
      <c r="A179" t="s">
        <v>322</v>
      </c>
      <c r="B179" t="s">
        <v>323</v>
      </c>
      <c r="C179" t="s">
        <v>3141</v>
      </c>
      <c r="D179" t="s">
        <v>18</v>
      </c>
      <c r="E179">
        <v>84155.380547349996</v>
      </c>
      <c r="F179">
        <v>395.5</v>
      </c>
      <c r="G179">
        <v>107.46123658516299</v>
      </c>
      <c r="H179">
        <f>(Table2[[#This Row],[1Y Return vs Nifty]]-AVERAGE(Table2[1Y Return vs Nifty]))/_xlfn.STDEV.P(Table2[1Y Return vs Nifty])</f>
        <v>1.3606596415393382</v>
      </c>
      <c r="I179">
        <v>-9.3588545119149096</v>
      </c>
      <c r="J179">
        <f>(Table2[[#This Row],[1M Return vs Nifty]]-AVERAGE(Table2[1M Return vs Nifty]))/_xlfn.STDEV.P(Table2[1M Return vs Nifty])</f>
        <v>-0.83252094755025063</v>
      </c>
      <c r="K179">
        <v>14.3313599745363</v>
      </c>
      <c r="L179">
        <f>(Table2[[#This Row],[6M Return vs Nifty]]-AVERAGE(Table2[6M Return vs Nifty]))/_xlfn.STDEV.P(Table2[6M Return vs Nifty])</f>
        <v>0.1038464202993846</v>
      </c>
      <c r="M179">
        <v>-3.8212141866821798</v>
      </c>
      <c r="N179">
        <f>(Table2[[#This Row],[1W Return vs Nifty]]-AVERAGE(Table2[1W Return vs Nifty]))/_xlfn.STDEV.P(Table2[1W Return vs Nifty])</f>
        <v>-0.83037381124919007</v>
      </c>
      <c r="O179">
        <v>408.16</v>
      </c>
      <c r="P179">
        <v>401.322675549091</v>
      </c>
      <c r="Q179">
        <v>345.01622698287201</v>
      </c>
      <c r="R179">
        <v>37.663314252647801</v>
      </c>
      <c r="S179" s="1">
        <f>(Table2[[#This Row],[Close Price]]-Table2[[#This Row],[20D EMA]])/Table2[[#This Row],[20D EMA]]</f>
        <v>-3.1017248137985162E-2</v>
      </c>
      <c r="T179" s="1">
        <f>(Table2[[#This Row],[Close Price]]-Table2[[#This Row],[50D EMA]])/Table2[[#This Row],[50D EMA]]</f>
        <v>-1.4508713072652569E-2</v>
      </c>
      <c r="U179" s="1">
        <f>(Table2[[#This Row],[Close Price]]-Table2[[#This Row],[200D EMA]])/Table2[[#This Row],[200D EMA]]</f>
        <v>0.1463228946029666</v>
      </c>
      <c r="V179">
        <v>0.83362451630665901</v>
      </c>
      <c r="W179">
        <v>387.4</v>
      </c>
      <c r="X179">
        <v>397.05</v>
      </c>
      <c r="Y179">
        <v>381.5</v>
      </c>
      <c r="Z179">
        <v>413</v>
      </c>
      <c r="AA179">
        <v>381.5</v>
      </c>
      <c r="AB179">
        <v>446.05</v>
      </c>
      <c r="AC179" s="1">
        <f>(Table2[[#This Row],[Close Price]]/Table2[[#This Row],[Day Low]])-1</f>
        <v>2.0908621579762476E-2</v>
      </c>
      <c r="AD179" s="1">
        <f>(Table2[[#This Row],[Day High]]/Table2[[#This Row],[Close Price]])-1</f>
        <v>3.9190897597978225E-3</v>
      </c>
      <c r="AE179" s="1">
        <f>(Table2[[#This Row],[Close Price]]/Table2[[#This Row],[Current Week Low]])-1</f>
        <v>3.669724770642202E-2</v>
      </c>
      <c r="AF179" s="1">
        <f>(Table2[[#This Row],[Current Week High]]/Table2[[#This Row],[Close Price]])-1</f>
        <v>4.4247787610619538E-2</v>
      </c>
      <c r="AG179" s="1">
        <f>(Table2[[#This Row],[Close Price]]/Table2[[#This Row],[Current Month Low]])-1</f>
        <v>3.669724770642202E-2</v>
      </c>
      <c r="AH179" s="1">
        <f>(Table2[[#This Row],[Current Month High]]/Table2[[#This Row],[Close Price]])-1</f>
        <v>0.12781289506953231</v>
      </c>
      <c r="AI179">
        <v>15.587863463969599</v>
      </c>
      <c r="AJ179">
        <v>148.01421404682199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0.14000000000000001</v>
      </c>
      <c r="AM179" t="s">
        <v>3189</v>
      </c>
      <c r="AN179">
        <v>-5.19</v>
      </c>
      <c r="AO179" t="s">
        <v>3188</v>
      </c>
      <c r="AP179">
        <v>6.3153347289415004E-2</v>
      </c>
      <c r="AQ179">
        <f>(Table2[[#This Row],[Sharpe Ratio]]-AVERAGE(Table2[Sharpe Ratio]))/_xlfn.STDEV.P(Table2[Sharpe Ratio])</f>
        <v>1.3542932101799784E-2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-0.18484576485891824</v>
      </c>
      <c r="AS179">
        <f>_xlfn.RANK.AVG(Table2[[#This Row],[1Y Return vs Nifty Z-Score]],Table2[1Y Return vs Nifty Z-Score])</f>
        <v>63</v>
      </c>
      <c r="AT179">
        <f>_xlfn.RANK.AVG(Table2[[#This Row],[6M Return vs Nifty Z-Score]],Table2[6M Return vs Nifty Z-Score])</f>
        <v>274</v>
      </c>
      <c r="AU179">
        <f>_xlfn.RANK.AVG(Table2[[#This Row],[Sharpe Ratio Z-Score]],Table2[Sharpe Ratio Z-Score])</f>
        <v>339</v>
      </c>
      <c r="AV179">
        <f>(Table2[[#This Row],[Rank 1Y]]+Table2[[#This Row],[Rank 6M]]+Table2[[#This Row],[Rank Sharpe]])/3</f>
        <v>225.33333333333334</v>
      </c>
    </row>
    <row r="180" spans="1:48" x14ac:dyDescent="0.3">
      <c r="A180" t="s">
        <v>461</v>
      </c>
      <c r="B180" t="s">
        <v>462</v>
      </c>
      <c r="C180" t="s">
        <v>3142</v>
      </c>
      <c r="D180" t="s">
        <v>21</v>
      </c>
      <c r="E180">
        <v>48546.560355344998</v>
      </c>
      <c r="F180">
        <v>1789.05</v>
      </c>
      <c r="G180">
        <v>20.190211236623998</v>
      </c>
      <c r="H180">
        <f>(Table2[[#This Row],[1Y Return vs Nifty]]-AVERAGE(Table2[1Y Return vs Nifty]))/_xlfn.STDEV.P(Table2[1Y Return vs Nifty])</f>
        <v>-0.10777669757984383</v>
      </c>
      <c r="I180">
        <v>-1.1162671609074299</v>
      </c>
      <c r="J180">
        <f>(Table2[[#This Row],[1M Return vs Nifty]]-AVERAGE(Table2[1M Return vs Nifty]))/_xlfn.STDEV.P(Table2[1M Return vs Nifty])</f>
        <v>4.9514826124735324E-2</v>
      </c>
      <c r="K180">
        <v>11.5974457234299</v>
      </c>
      <c r="L180">
        <f>(Table2[[#This Row],[6M Return vs Nifty]]-AVERAGE(Table2[6M Return vs Nifty]))/_xlfn.STDEV.P(Table2[6M Return vs Nifty])</f>
        <v>1.7575924415298927E-2</v>
      </c>
      <c r="M180">
        <v>3.69747250035382</v>
      </c>
      <c r="N180">
        <f>(Table2[[#This Row],[1W Return vs Nifty]]-AVERAGE(Table2[1W Return vs Nifty]))/_xlfn.STDEV.P(Table2[1W Return vs Nifty])</f>
        <v>0.92711062942665068</v>
      </c>
      <c r="O180">
        <v>1719.49</v>
      </c>
      <c r="P180">
        <v>1727.41617134591</v>
      </c>
      <c r="Q180">
        <v>1585.0882608864899</v>
      </c>
      <c r="R180">
        <v>72.002780447093798</v>
      </c>
      <c r="S180" s="1">
        <f>(Table2[[#This Row],[Close Price]]-Table2[[#This Row],[20D EMA]])/Table2[[#This Row],[20D EMA]]</f>
        <v>4.0453855503666751E-2</v>
      </c>
      <c r="T180" s="1">
        <f>(Table2[[#This Row],[Close Price]]-Table2[[#This Row],[50D EMA]])/Table2[[#This Row],[50D EMA]]</f>
        <v>3.5679779821713817E-2</v>
      </c>
      <c r="U180" s="1">
        <f>(Table2[[#This Row],[Close Price]]-Table2[[#This Row],[200D EMA]])/Table2[[#This Row],[200D EMA]]</f>
        <v>0.12867531994681522</v>
      </c>
      <c r="V180">
        <v>0.92237976081503503</v>
      </c>
      <c r="W180">
        <v>1721.05</v>
      </c>
      <c r="X180">
        <v>1797</v>
      </c>
      <c r="Y180">
        <v>1641.8</v>
      </c>
      <c r="Z180">
        <v>1797</v>
      </c>
      <c r="AA180">
        <v>1628.3</v>
      </c>
      <c r="AB180">
        <v>1797</v>
      </c>
      <c r="AC180" s="1">
        <f>(Table2[[#This Row],[Close Price]]/Table2[[#This Row],[Day Low]])-1</f>
        <v>3.9510763777926172E-2</v>
      </c>
      <c r="AD180" s="1">
        <f>(Table2[[#This Row],[Day High]]/Table2[[#This Row],[Close Price]])-1</f>
        <v>4.4436991699505768E-3</v>
      </c>
      <c r="AE180" s="1">
        <f>(Table2[[#This Row],[Close Price]]/Table2[[#This Row],[Current Week Low]])-1</f>
        <v>8.968814715556106E-2</v>
      </c>
      <c r="AF180" s="1">
        <f>(Table2[[#This Row],[Current Week High]]/Table2[[#This Row],[Close Price]])-1</f>
        <v>4.4436991699505768E-3</v>
      </c>
      <c r="AG180" s="1">
        <f>(Table2[[#This Row],[Close Price]]/Table2[[#This Row],[Current Month Low]])-1</f>
        <v>9.8722594116563256E-2</v>
      </c>
      <c r="AH180" s="1">
        <f>(Table2[[#This Row],[Current Month High]]/Table2[[#This Row],[Close Price]])-1</f>
        <v>4.4436991699505768E-3</v>
      </c>
      <c r="AI180">
        <v>7.8058187306112101</v>
      </c>
      <c r="AJ180">
        <v>63.952529325513098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-0.09</v>
      </c>
      <c r="AM180" t="s">
        <v>3188</v>
      </c>
      <c r="AN180">
        <v>7.72</v>
      </c>
      <c r="AO180" t="s">
        <v>3189</v>
      </c>
      <c r="AP180">
        <v>0.191846098203098</v>
      </c>
      <c r="AQ180">
        <f>(Table2[[#This Row],[Sharpe Ratio]]-AVERAGE(Table2[Sharpe Ratio]))/_xlfn.STDEV.P(Table2[Sharpe Ratio])</f>
        <v>1.5060275670210319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327</v>
      </c>
      <c r="AT180">
        <f>_xlfn.RANK.AVG(Table2[[#This Row],[6M Return vs Nifty Z-Score]],Table2[6M Return vs Nifty Z-Score])</f>
        <v>303</v>
      </c>
      <c r="AU180">
        <f>_xlfn.RANK.AVG(Table2[[#This Row],[Sharpe Ratio Z-Score]],Table2[Sharpe Ratio Z-Score])</f>
        <v>46</v>
      </c>
      <c r="AV180">
        <f>(Table2[[#This Row],[Rank 1Y]]+Table2[[#This Row],[Rank 6M]]+Table2[[#This Row],[Rank Sharpe]])/3</f>
        <v>225.33333333333334</v>
      </c>
    </row>
    <row r="181" spans="1:48" x14ac:dyDescent="0.3">
      <c r="A181" t="s">
        <v>218</v>
      </c>
      <c r="B181" t="s">
        <v>219</v>
      </c>
      <c r="C181" t="s">
        <v>3143</v>
      </c>
      <c r="D181" t="s">
        <v>220</v>
      </c>
      <c r="E181">
        <v>120765.70063609999</v>
      </c>
      <c r="F181">
        <v>10851.1</v>
      </c>
      <c r="G181">
        <v>31.606546837143298</v>
      </c>
      <c r="H181">
        <f>(Table2[[#This Row],[1Y Return vs Nifty]]-AVERAGE(Table2[1Y Return vs Nifty]))/_xlfn.STDEV.P(Table2[1Y Return vs Nifty])</f>
        <v>8.4316405353582383E-2</v>
      </c>
      <c r="I181">
        <v>2.8021761344926102</v>
      </c>
      <c r="J181">
        <f>(Table2[[#This Row],[1M Return vs Nifty]]-AVERAGE(Table2[1M Return vs Nifty]))/_xlfn.STDEV.P(Table2[1M Return vs Nifty])</f>
        <v>0.4688257798918542</v>
      </c>
      <c r="K181">
        <v>23.0115975307422</v>
      </c>
      <c r="L181">
        <f>(Table2[[#This Row],[6M Return vs Nifty]]-AVERAGE(Table2[6M Return vs Nifty]))/_xlfn.STDEV.P(Table2[6M Return vs Nifty])</f>
        <v>0.37775713204262679</v>
      </c>
      <c r="M181">
        <v>2.5658384002999202</v>
      </c>
      <c r="N181">
        <f>(Table2[[#This Row],[1W Return vs Nifty]]-AVERAGE(Table2[1W Return vs Nifty]))/_xlfn.STDEV.P(Table2[1W Return vs Nifty])</f>
        <v>0.66259244876989454</v>
      </c>
      <c r="O181">
        <v>10556.71</v>
      </c>
      <c r="P181">
        <v>10239.7822931957</v>
      </c>
      <c r="Q181">
        <v>9052.2212972551697</v>
      </c>
      <c r="R181">
        <v>65.307037434242105</v>
      </c>
      <c r="S181" s="1">
        <f>(Table2[[#This Row],[Close Price]]-Table2[[#This Row],[20D EMA]])/Table2[[#This Row],[20D EMA]]</f>
        <v>2.7886529041718608E-2</v>
      </c>
      <c r="T181" s="1">
        <f>(Table2[[#This Row],[Close Price]]-Table2[[#This Row],[50D EMA]])/Table2[[#This Row],[50D EMA]]</f>
        <v>5.9700264058398886E-2</v>
      </c>
      <c r="U181" s="1">
        <f>(Table2[[#This Row],[Close Price]]-Table2[[#This Row],[200D EMA]])/Table2[[#This Row],[200D EMA]]</f>
        <v>0.19872235152826961</v>
      </c>
      <c r="V181">
        <v>0.67100762481037401</v>
      </c>
      <c r="W181">
        <v>10729</v>
      </c>
      <c r="X181">
        <v>10897</v>
      </c>
      <c r="Y181">
        <v>10160</v>
      </c>
      <c r="Z181">
        <v>10897</v>
      </c>
      <c r="AA181">
        <v>10160</v>
      </c>
      <c r="AB181">
        <v>10897</v>
      </c>
      <c r="AC181" s="1">
        <f>(Table2[[#This Row],[Close Price]]/Table2[[#This Row],[Day Low]])-1</f>
        <v>1.1380370957218888E-2</v>
      </c>
      <c r="AD181" s="1">
        <f>(Table2[[#This Row],[Day High]]/Table2[[#This Row],[Close Price]])-1</f>
        <v>4.2299859000469731E-3</v>
      </c>
      <c r="AE181" s="1">
        <f>(Table2[[#This Row],[Close Price]]/Table2[[#This Row],[Current Week Low]])-1</f>
        <v>6.8021653543307137E-2</v>
      </c>
      <c r="AF181" s="1">
        <f>(Table2[[#This Row],[Current Week High]]/Table2[[#This Row],[Close Price]])-1</f>
        <v>4.2299859000469731E-3</v>
      </c>
      <c r="AG181" s="1">
        <f>(Table2[[#This Row],[Close Price]]/Table2[[#This Row],[Current Month Low]])-1</f>
        <v>6.8021653543307137E-2</v>
      </c>
      <c r="AH181" s="1">
        <f>(Table2[[#This Row],[Current Month High]]/Table2[[#This Row],[Close Price]])-1</f>
        <v>4.2299859000469731E-3</v>
      </c>
      <c r="AI181">
        <v>4.5976905567177404</v>
      </c>
      <c r="AJ181">
        <v>63.718523212480498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0.12</v>
      </c>
      <c r="AM181" t="s">
        <v>3189</v>
      </c>
      <c r="AN181">
        <v>0.08</v>
      </c>
      <c r="AO181" t="s">
        <v>3189</v>
      </c>
      <c r="AP181">
        <v>0.10630215004598099</v>
      </c>
      <c r="AQ181">
        <f>(Table2[[#This Row],[Sharpe Ratio]]-AVERAGE(Table2[Sharpe Ratio]))/_xlfn.STDEV.P(Table2[Sharpe Ratio])</f>
        <v>0.51395126646500799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2.1074430325229661</v>
      </c>
      <c r="AS181">
        <f>_xlfn.RANK.AVG(Table2[[#This Row],[1Y Return vs Nifty Z-Score]],Table2[1Y Return vs Nifty Z-Score])</f>
        <v>267</v>
      </c>
      <c r="AT181">
        <f>_xlfn.RANK.AVG(Table2[[#This Row],[6M Return vs Nifty Z-Score]],Table2[6M Return vs Nifty Z-Score])</f>
        <v>200</v>
      </c>
      <c r="AU181">
        <f>_xlfn.RANK.AVG(Table2[[#This Row],[Sharpe Ratio Z-Score]],Table2[Sharpe Ratio Z-Score])</f>
        <v>210</v>
      </c>
      <c r="AV181">
        <f>(Table2[[#This Row],[Rank 1Y]]+Table2[[#This Row],[Rank 6M]]+Table2[[#This Row],[Rank Sharpe]])/3</f>
        <v>225.66666666666666</v>
      </c>
    </row>
    <row r="182" spans="1:48" x14ac:dyDescent="0.3">
      <c r="A182" t="s">
        <v>654</v>
      </c>
      <c r="B182" t="s">
        <v>655</v>
      </c>
      <c r="C182" t="s">
        <v>3147</v>
      </c>
      <c r="D182" t="s">
        <v>51</v>
      </c>
      <c r="E182">
        <v>29200.181628159899</v>
      </c>
      <c r="F182">
        <v>221.3</v>
      </c>
      <c r="G182">
        <v>98.546225117225902</v>
      </c>
      <c r="H182">
        <f>(Table2[[#This Row],[1Y Return vs Nifty]]-AVERAGE(Table2[1Y Return vs Nifty]))/_xlfn.STDEV.P(Table2[1Y Return vs Nifty])</f>
        <v>1.2106542216316387</v>
      </c>
      <c r="I182">
        <v>-9.7983082701408097</v>
      </c>
      <c r="J182">
        <f>(Table2[[#This Row],[1M Return vs Nifty]]-AVERAGE(Table2[1M Return vs Nifty]))/_xlfn.STDEV.P(Table2[1M Return vs Nifty])</f>
        <v>-0.87954670768172005</v>
      </c>
      <c r="K182">
        <v>49.780854424553503</v>
      </c>
      <c r="L182">
        <f>(Table2[[#This Row],[6M Return vs Nifty]]-AVERAGE(Table2[6M Return vs Nifty]))/_xlfn.STDEV.P(Table2[6M Return vs Nifty])</f>
        <v>1.2224789684144075</v>
      </c>
      <c r="M182">
        <v>-1.29239985942073</v>
      </c>
      <c r="N182">
        <f>(Table2[[#This Row],[1W Return vs Nifty]]-AVERAGE(Table2[1W Return vs Nifty]))/_xlfn.STDEV.P(Table2[1W Return vs Nifty])</f>
        <v>-0.23926634547551201</v>
      </c>
      <c r="O182">
        <v>221.13</v>
      </c>
      <c r="P182">
        <v>206.937887141657</v>
      </c>
      <c r="Q182">
        <v>165.626945507145</v>
      </c>
      <c r="R182">
        <v>47.875121413361697</v>
      </c>
      <c r="S182" s="1">
        <f>(Table2[[#This Row],[Close Price]]-Table2[[#This Row],[20D EMA]])/Table2[[#This Row],[20D EMA]]</f>
        <v>7.687785465563963E-4</v>
      </c>
      <c r="T182" s="1">
        <f>(Table2[[#This Row],[Close Price]]-Table2[[#This Row],[50D EMA]])/Table2[[#This Row],[50D EMA]]</f>
        <v>6.94030129364933E-2</v>
      </c>
      <c r="U182" s="1">
        <f>(Table2[[#This Row],[Close Price]]-Table2[[#This Row],[200D EMA]])/Table2[[#This Row],[200D EMA]]</f>
        <v>0.33613524853933463</v>
      </c>
      <c r="V182">
        <v>0.61323181797651705</v>
      </c>
      <c r="W182">
        <v>217.85</v>
      </c>
      <c r="X182">
        <v>221.99</v>
      </c>
      <c r="Y182">
        <v>215.75</v>
      </c>
      <c r="Z182">
        <v>229</v>
      </c>
      <c r="AA182">
        <v>215.75</v>
      </c>
      <c r="AB182">
        <v>231.35</v>
      </c>
      <c r="AC182" s="1">
        <f>(Table2[[#This Row],[Close Price]]/Table2[[#This Row],[Day Low]])-1</f>
        <v>1.5836584806059317E-2</v>
      </c>
      <c r="AD182" s="1">
        <f>(Table2[[#This Row],[Day High]]/Table2[[#This Row],[Close Price]])-1</f>
        <v>3.1179394487121925E-3</v>
      </c>
      <c r="AE182" s="1">
        <f>(Table2[[#This Row],[Close Price]]/Table2[[#This Row],[Current Week Low]])-1</f>
        <v>2.572421784472767E-2</v>
      </c>
      <c r="AF182" s="1">
        <f>(Table2[[#This Row],[Current Week High]]/Table2[[#This Row],[Close Price]])-1</f>
        <v>3.4794396746497869E-2</v>
      </c>
      <c r="AG182" s="1">
        <f>(Table2[[#This Row],[Close Price]]/Table2[[#This Row],[Current Month Low]])-1</f>
        <v>2.572421784472767E-2</v>
      </c>
      <c r="AH182" s="1">
        <f>(Table2[[#This Row],[Current Month High]]/Table2[[#This Row],[Close Price]])-1</f>
        <v>4.5413465883415993E-2</v>
      </c>
      <c r="AI182">
        <v>10.2530501581563</v>
      </c>
      <c r="AJ182">
        <v>152.914285714285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0.18</v>
      </c>
      <c r="AM182" t="s">
        <v>3189</v>
      </c>
      <c r="AN182">
        <v>1.67</v>
      </c>
      <c r="AO182" t="s">
        <v>3189</v>
      </c>
      <c r="AQ182">
        <f>(Table2[[#This Row],[Sharpe Ratio]]-AVERAGE(Table2[Sharpe Ratio]))/_xlfn.STDEV.P(Table2[Sharpe Ratio])</f>
        <v>-0.71886351506777824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0.59545662182103598</v>
      </c>
      <c r="AS182">
        <f>_xlfn.RANK.AVG(Table2[[#This Row],[1Y Return vs Nifty Z-Score]],Table2[1Y Return vs Nifty Z-Score])</f>
        <v>76</v>
      </c>
      <c r="AT182">
        <f>_xlfn.RANK.AVG(Table2[[#This Row],[6M Return vs Nifty Z-Score]],Table2[6M Return vs Nifty Z-Score])</f>
        <v>71</v>
      </c>
      <c r="AU182">
        <f>_xlfn.RANK.AVG(Table2[[#This Row],[Sharpe Ratio Z-Score]],Table2[Sharpe Ratio Z-Score])</f>
        <v>530</v>
      </c>
      <c r="AV182">
        <f>(Table2[[#This Row],[Rank 1Y]]+Table2[[#This Row],[Rank 6M]]+Table2[[#This Row],[Rank Sharpe]])/3</f>
        <v>225.66666666666666</v>
      </c>
    </row>
    <row r="183" spans="1:48" x14ac:dyDescent="0.3">
      <c r="A183" t="s">
        <v>981</v>
      </c>
      <c r="B183" t="s">
        <v>982</v>
      </c>
      <c r="C183" t="s">
        <v>3149</v>
      </c>
      <c r="D183" t="s">
        <v>283</v>
      </c>
      <c r="E183">
        <v>14857.4956482299</v>
      </c>
      <c r="F183">
        <v>6228.1</v>
      </c>
      <c r="G183">
        <v>12.229569125736401</v>
      </c>
      <c r="H183">
        <f>(Table2[[#This Row],[1Y Return vs Nifty]]-AVERAGE(Table2[1Y Return vs Nifty]))/_xlfn.STDEV.P(Table2[1Y Return vs Nifty])</f>
        <v>-0.24172374485772341</v>
      </c>
      <c r="I183">
        <v>3.9180652340683002</v>
      </c>
      <c r="J183">
        <f>(Table2[[#This Row],[1M Return vs Nifty]]-AVERAGE(Table2[1M Return vs Nifty]))/_xlfn.STDEV.P(Table2[1M Return vs Nifty])</f>
        <v>0.58823659877258139</v>
      </c>
      <c r="K183">
        <v>29.8928592372745</v>
      </c>
      <c r="L183">
        <f>(Table2[[#This Row],[6M Return vs Nifty]]-AVERAGE(Table2[6M Return vs Nifty]))/_xlfn.STDEV.P(Table2[6M Return vs Nifty])</f>
        <v>0.59489995555673825</v>
      </c>
      <c r="M183">
        <v>-1.19808363452986</v>
      </c>
      <c r="N183">
        <f>(Table2[[#This Row],[1W Return vs Nifty]]-AVERAGE(Table2[1W Return vs Nifty]))/_xlfn.STDEV.P(Table2[1W Return vs Nifty])</f>
        <v>-0.21722003544176691</v>
      </c>
      <c r="O183">
        <v>6269.29</v>
      </c>
      <c r="P183">
        <v>6011.3497014844197</v>
      </c>
      <c r="Q183">
        <v>5183.7101005443601</v>
      </c>
      <c r="R183">
        <v>45.1637627363124</v>
      </c>
      <c r="S183" s="1">
        <f>(Table2[[#This Row],[Close Price]]-Table2[[#This Row],[20D EMA]])/Table2[[#This Row],[20D EMA]]</f>
        <v>-6.5701219755346461E-3</v>
      </c>
      <c r="T183" s="1">
        <f>(Table2[[#This Row],[Close Price]]-Table2[[#This Row],[50D EMA]])/Table2[[#This Row],[50D EMA]]</f>
        <v>3.6056844016587014E-2</v>
      </c>
      <c r="U183" s="1">
        <f>(Table2[[#This Row],[Close Price]]-Table2[[#This Row],[200D EMA]])/Table2[[#This Row],[200D EMA]]</f>
        <v>0.2014753678732854</v>
      </c>
      <c r="V183">
        <v>0.45998395076857901</v>
      </c>
      <c r="W183">
        <v>6167</v>
      </c>
      <c r="X183">
        <v>6265</v>
      </c>
      <c r="Y183">
        <v>5932.2</v>
      </c>
      <c r="Z183">
        <v>6435.05</v>
      </c>
      <c r="AA183">
        <v>5932.2</v>
      </c>
      <c r="AB183">
        <v>6618.95</v>
      </c>
      <c r="AC183" s="1">
        <f>(Table2[[#This Row],[Close Price]]/Table2[[#This Row],[Day Low]])-1</f>
        <v>9.9075725636452727E-3</v>
      </c>
      <c r="AD183" s="1">
        <f>(Table2[[#This Row],[Day High]]/Table2[[#This Row],[Close Price]])-1</f>
        <v>5.9247603603025389E-3</v>
      </c>
      <c r="AE183" s="1">
        <f>(Table2[[#This Row],[Close Price]]/Table2[[#This Row],[Current Week Low]])-1</f>
        <v>4.988031421732253E-2</v>
      </c>
      <c r="AF183" s="1">
        <f>(Table2[[#This Row],[Current Week High]]/Table2[[#This Row],[Close Price]])-1</f>
        <v>3.3228432427224952E-2</v>
      </c>
      <c r="AG183" s="1">
        <f>(Table2[[#This Row],[Close Price]]/Table2[[#This Row],[Current Month Low]])-1</f>
        <v>4.988031421732253E-2</v>
      </c>
      <c r="AH183" s="1">
        <f>(Table2[[#This Row],[Current Month High]]/Table2[[#This Row],[Close Price]])-1</f>
        <v>6.2755896661903288E-2</v>
      </c>
      <c r="AI183">
        <v>14.340649636325599</v>
      </c>
      <c r="AJ183">
        <v>64.675242262794001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0.12</v>
      </c>
      <c r="AM183" t="s">
        <v>3189</v>
      </c>
      <c r="AN183">
        <v>-4.2300000000000004</v>
      </c>
      <c r="AO183" t="s">
        <v>3188</v>
      </c>
      <c r="AP183">
        <v>0.126221453006052</v>
      </c>
      <c r="AQ183">
        <f>(Table2[[#This Row],[Sharpe Ratio]]-AVERAGE(Table2[Sharpe Ratio]))/_xlfn.STDEV.P(Table2[Sharpe Ratio])</f>
        <v>0.74496080969986511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1.4691535837296945</v>
      </c>
      <c r="AS183">
        <f>_xlfn.RANK.AVG(Table2[[#This Row],[1Y Return vs Nifty Z-Score]],Table2[1Y Return vs Nifty Z-Score])</f>
        <v>375</v>
      </c>
      <c r="AT183">
        <f>_xlfn.RANK.AVG(Table2[[#This Row],[6M Return vs Nifty Z-Score]],Table2[6M Return vs Nifty Z-Score])</f>
        <v>142</v>
      </c>
      <c r="AU183">
        <f>_xlfn.RANK.AVG(Table2[[#This Row],[Sharpe Ratio Z-Score]],Table2[Sharpe Ratio Z-Score])</f>
        <v>161</v>
      </c>
      <c r="AV183">
        <f>(Table2[[#This Row],[Rank 1Y]]+Table2[[#This Row],[Rank 6M]]+Table2[[#This Row],[Rank Sharpe]])/3</f>
        <v>226</v>
      </c>
    </row>
    <row r="184" spans="1:48" x14ac:dyDescent="0.3">
      <c r="A184" t="s">
        <v>144</v>
      </c>
      <c r="B184" t="s">
        <v>145</v>
      </c>
      <c r="C184" t="s">
        <v>3150</v>
      </c>
      <c r="D184" t="s">
        <v>146</v>
      </c>
      <c r="E184">
        <v>194214.24681099999</v>
      </c>
      <c r="F184">
        <v>497.5</v>
      </c>
      <c r="G184">
        <v>92.527390406184594</v>
      </c>
      <c r="H184">
        <f>(Table2[[#This Row],[1Y Return vs Nifty]]-AVERAGE(Table2[1Y Return vs Nifty]))/_xlfn.STDEV.P(Table2[1Y Return vs Nifty])</f>
        <v>1.1093803386498924</v>
      </c>
      <c r="I184">
        <v>11.748018627672501</v>
      </c>
      <c r="J184">
        <f>(Table2[[#This Row],[1M Return vs Nifty]]-AVERAGE(Table2[1M Return vs Nifty]))/_xlfn.STDEV.P(Table2[1M Return vs Nifty])</f>
        <v>1.4261165878178435</v>
      </c>
      <c r="K184">
        <v>23.681256502459199</v>
      </c>
      <c r="L184">
        <f>(Table2[[#This Row],[6M Return vs Nifty]]-AVERAGE(Table2[6M Return vs Nifty]))/_xlfn.STDEV.P(Table2[6M Return vs Nifty])</f>
        <v>0.39888866955879881</v>
      </c>
      <c r="M184">
        <v>-4.1304968807307398</v>
      </c>
      <c r="N184">
        <f>(Table2[[#This Row],[1W Return vs Nifty]]-AVERAGE(Table2[1W Return vs Nifty]))/_xlfn.STDEV.P(Table2[1W Return vs Nifty])</f>
        <v>-0.90266828835486301</v>
      </c>
      <c r="O184">
        <v>486.65</v>
      </c>
      <c r="P184">
        <v>468.23383721867401</v>
      </c>
      <c r="Q184">
        <v>398.52098601184002</v>
      </c>
      <c r="R184">
        <v>57.387916907887302</v>
      </c>
      <c r="S184" s="1">
        <f>(Table2[[#This Row],[Close Price]]-Table2[[#This Row],[20D EMA]])/Table2[[#This Row],[20D EMA]]</f>
        <v>2.2295284085071455E-2</v>
      </c>
      <c r="T184" s="1">
        <f>(Table2[[#This Row],[Close Price]]-Table2[[#This Row],[50D EMA]])/Table2[[#This Row],[50D EMA]]</f>
        <v>6.2503305944670851E-2</v>
      </c>
      <c r="U184" s="1">
        <f>(Table2[[#This Row],[Close Price]]-Table2[[#This Row],[200D EMA]])/Table2[[#This Row],[200D EMA]]</f>
        <v>0.24836587648415415</v>
      </c>
      <c r="V184">
        <v>0.87846789179284701</v>
      </c>
      <c r="W184">
        <v>494.4</v>
      </c>
      <c r="X184">
        <v>503.5</v>
      </c>
      <c r="Y184">
        <v>484.6</v>
      </c>
      <c r="Z184">
        <v>513.79999999999995</v>
      </c>
      <c r="AA184">
        <v>484.6</v>
      </c>
      <c r="AB184">
        <v>521.35</v>
      </c>
      <c r="AC184" s="1">
        <f>(Table2[[#This Row],[Close Price]]/Table2[[#This Row],[Day Low]])-1</f>
        <v>6.270226537216983E-3</v>
      </c>
      <c r="AD184" s="1">
        <f>(Table2[[#This Row],[Day High]]/Table2[[#This Row],[Close Price]])-1</f>
        <v>1.2060301507537785E-2</v>
      </c>
      <c r="AE184" s="1">
        <f>(Table2[[#This Row],[Close Price]]/Table2[[#This Row],[Current Week Low]])-1</f>
        <v>2.6619892695006087E-2</v>
      </c>
      <c r="AF184" s="1">
        <f>(Table2[[#This Row],[Current Week High]]/Table2[[#This Row],[Close Price]])-1</f>
        <v>3.276381909547732E-2</v>
      </c>
      <c r="AG184" s="1">
        <f>(Table2[[#This Row],[Close Price]]/Table2[[#This Row],[Current Month Low]])-1</f>
        <v>2.6619892695006087E-2</v>
      </c>
      <c r="AH184" s="1">
        <f>(Table2[[#This Row],[Current Month High]]/Table2[[#This Row],[Close Price]])-1</f>
        <v>4.7939698492462268E-2</v>
      </c>
      <c r="AI184">
        <v>5.2562814070351704</v>
      </c>
      <c r="AJ184">
        <v>135.55871212121201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7.0000000000000007E-2</v>
      </c>
      <c r="AM184" t="s">
        <v>3189</v>
      </c>
      <c r="AN184">
        <v>5.81</v>
      </c>
      <c r="AO184" t="s">
        <v>3189</v>
      </c>
      <c r="AP184">
        <v>3.9776312759993999E-2</v>
      </c>
      <c r="AQ184">
        <f>(Table2[[#This Row],[Sharpe Ratio]]-AVERAGE(Table2[Sharpe Ratio]))/_xlfn.STDEV.P(Table2[Sharpe Ratio])</f>
        <v>-0.25756685922233297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1.7741504484493387</v>
      </c>
      <c r="AS184">
        <f>_xlfn.RANK.AVG(Table2[[#This Row],[1Y Return vs Nifty Z-Score]],Table2[1Y Return vs Nifty Z-Score])</f>
        <v>86</v>
      </c>
      <c r="AT184">
        <f>_xlfn.RANK.AVG(Table2[[#This Row],[6M Return vs Nifty Z-Score]],Table2[6M Return vs Nifty Z-Score])</f>
        <v>188</v>
      </c>
      <c r="AU184">
        <f>_xlfn.RANK.AVG(Table2[[#This Row],[Sharpe Ratio Z-Score]],Table2[Sharpe Ratio Z-Score])</f>
        <v>406</v>
      </c>
      <c r="AV184">
        <f>(Table2[[#This Row],[Rank 1Y]]+Table2[[#This Row],[Rank 6M]]+Table2[[#This Row],[Rank Sharpe]])/3</f>
        <v>226.66666666666666</v>
      </c>
    </row>
    <row r="185" spans="1:48" x14ac:dyDescent="0.3">
      <c r="A185" t="s">
        <v>760</v>
      </c>
      <c r="B185" t="s">
        <v>761</v>
      </c>
      <c r="C185" t="s">
        <v>3147</v>
      </c>
      <c r="D185" t="s">
        <v>275</v>
      </c>
      <c r="E185">
        <v>21959.624752799999</v>
      </c>
      <c r="F185">
        <v>548.79999999999995</v>
      </c>
      <c r="G185">
        <v>18.487265943808499</v>
      </c>
      <c r="H185">
        <f>(Table2[[#This Row],[1Y Return vs Nifty]]-AVERAGE(Table2[1Y Return vs Nifty]))/_xlfn.STDEV.P(Table2[1Y Return vs Nifty])</f>
        <v>-0.13643072956256877</v>
      </c>
      <c r="I185">
        <v>1.93884195528834</v>
      </c>
      <c r="J185">
        <f>(Table2[[#This Row],[1M Return vs Nifty]]-AVERAGE(Table2[1M Return vs Nifty]))/_xlfn.STDEV.P(Table2[1M Return vs Nifty])</f>
        <v>0.37644075583731124</v>
      </c>
      <c r="K185">
        <v>29.014851585596301</v>
      </c>
      <c r="L185">
        <f>(Table2[[#This Row],[6M Return vs Nifty]]-AVERAGE(Table2[6M Return vs Nifty]))/_xlfn.STDEV.P(Table2[6M Return vs Nifty])</f>
        <v>0.56719383585322292</v>
      </c>
      <c r="M185">
        <v>1.03026903823189</v>
      </c>
      <c r="N185">
        <f>(Table2[[#This Row],[1W Return vs Nifty]]-AVERAGE(Table2[1W Return vs Nifty]))/_xlfn.STDEV.P(Table2[1W Return vs Nifty])</f>
        <v>0.30365486116349016</v>
      </c>
      <c r="O185">
        <v>540.32000000000005</v>
      </c>
      <c r="P185">
        <v>513.04007892643597</v>
      </c>
      <c r="Q185">
        <v>443.97574368340099</v>
      </c>
      <c r="R185">
        <v>55.788510644064601</v>
      </c>
      <c r="S185" s="1">
        <f>(Table2[[#This Row],[Close Price]]-Table2[[#This Row],[20D EMA]])/Table2[[#This Row],[20D EMA]]</f>
        <v>1.5694403316552974E-2</v>
      </c>
      <c r="T185" s="1">
        <f>(Table2[[#This Row],[Close Price]]-Table2[[#This Row],[50D EMA]])/Table2[[#This Row],[50D EMA]]</f>
        <v>6.9702002908610089E-2</v>
      </c>
      <c r="U185" s="1">
        <f>(Table2[[#This Row],[Close Price]]-Table2[[#This Row],[200D EMA]])/Table2[[#This Row],[200D EMA]]</f>
        <v>0.23610356603479021</v>
      </c>
      <c r="V185">
        <v>0.94711604201159405</v>
      </c>
      <c r="W185">
        <v>536.4</v>
      </c>
      <c r="X185">
        <v>559.5</v>
      </c>
      <c r="Y185">
        <v>527.1</v>
      </c>
      <c r="Z185">
        <v>559.5</v>
      </c>
      <c r="AA185">
        <v>519.70000000000005</v>
      </c>
      <c r="AB185">
        <v>566</v>
      </c>
      <c r="AC185" s="1">
        <f>(Table2[[#This Row],[Close Price]]/Table2[[#This Row],[Day Low]])-1</f>
        <v>2.3117076808351955E-2</v>
      </c>
      <c r="AD185" s="1">
        <f>(Table2[[#This Row],[Day High]]/Table2[[#This Row],[Close Price]])-1</f>
        <v>1.9497084548105059E-2</v>
      </c>
      <c r="AE185" s="1">
        <f>(Table2[[#This Row],[Close Price]]/Table2[[#This Row],[Current Week Low]])-1</f>
        <v>4.116865869853914E-2</v>
      </c>
      <c r="AF185" s="1">
        <f>(Table2[[#This Row],[Current Week High]]/Table2[[#This Row],[Close Price]])-1</f>
        <v>1.9497084548105059E-2</v>
      </c>
      <c r="AG185" s="1">
        <f>(Table2[[#This Row],[Close Price]]/Table2[[#This Row],[Current Month Low]])-1</f>
        <v>5.5993842601500754E-2</v>
      </c>
      <c r="AH185" s="1">
        <f>(Table2[[#This Row],[Current Month High]]/Table2[[#This Row],[Close Price]])-1</f>
        <v>3.1341107871720286E-2</v>
      </c>
      <c r="AI185">
        <v>5.6851311953352903</v>
      </c>
      <c r="AJ185">
        <v>56.799999999999898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0.15</v>
      </c>
      <c r="AM185" t="s">
        <v>3189</v>
      </c>
      <c r="AN185">
        <v>-0.6</v>
      </c>
      <c r="AO185" t="s">
        <v>3188</v>
      </c>
      <c r="AP185">
        <v>0.112828095583108</v>
      </c>
      <c r="AQ185">
        <f>(Table2[[#This Row],[Sharpe Ratio]]-AVERAGE(Table2[Sharpe Ratio]))/_xlfn.STDEV.P(Table2[Sharpe Ratio])</f>
        <v>0.58963442168028912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1.7004931449717446</v>
      </c>
      <c r="AS185">
        <f>_xlfn.RANK.AVG(Table2[[#This Row],[1Y Return vs Nifty Z-Score]],Table2[1Y Return vs Nifty Z-Score])</f>
        <v>341</v>
      </c>
      <c r="AT185">
        <f>_xlfn.RANK.AVG(Table2[[#This Row],[6M Return vs Nifty Z-Score]],Table2[6M Return vs Nifty Z-Score])</f>
        <v>153</v>
      </c>
      <c r="AU185">
        <f>_xlfn.RANK.AVG(Table2[[#This Row],[Sharpe Ratio Z-Score]],Table2[Sharpe Ratio Z-Score])</f>
        <v>186</v>
      </c>
      <c r="AV185">
        <f>(Table2[[#This Row],[Rank 1Y]]+Table2[[#This Row],[Rank 6M]]+Table2[[#This Row],[Rank Sharpe]])/3</f>
        <v>226.66666666666666</v>
      </c>
    </row>
    <row r="186" spans="1:48" x14ac:dyDescent="0.3">
      <c r="A186" t="s">
        <v>1145</v>
      </c>
      <c r="B186" t="s">
        <v>1146</v>
      </c>
      <c r="C186" t="s">
        <v>3151</v>
      </c>
      <c r="D186" t="s">
        <v>80</v>
      </c>
      <c r="E186">
        <v>11232.224050245</v>
      </c>
      <c r="F186">
        <v>362.45</v>
      </c>
      <c r="G186">
        <v>32.3690129806158</v>
      </c>
      <c r="H186">
        <f>(Table2[[#This Row],[1Y Return vs Nifty]]-AVERAGE(Table2[1Y Return vs Nifty]))/_xlfn.STDEV.P(Table2[1Y Return vs Nifty])</f>
        <v>9.7145783580222231E-2</v>
      </c>
      <c r="I186">
        <v>-0.62329962281751194</v>
      </c>
      <c r="J186">
        <f>(Table2[[#This Row],[1M Return vs Nifty]]-AVERAGE(Table2[1M Return vs Nifty]))/_xlfn.STDEV.P(Table2[1M Return vs Nifty])</f>
        <v>0.10226707312429513</v>
      </c>
      <c r="K186">
        <v>51.661138092014298</v>
      </c>
      <c r="L186">
        <f>(Table2[[#This Row],[6M Return vs Nifty]]-AVERAGE(Table2[6M Return vs Nifty]))/_xlfn.STDEV.P(Table2[6M Return vs Nifty])</f>
        <v>1.2818125793090958</v>
      </c>
      <c r="M186">
        <v>-0.48374289488921701</v>
      </c>
      <c r="N186">
        <f>(Table2[[#This Row],[1W Return vs Nifty]]-AVERAGE(Table2[1W Return vs Nifty]))/_xlfn.STDEV.P(Table2[1W Return vs Nifty])</f>
        <v>-5.0243702005239609E-2</v>
      </c>
      <c r="O186">
        <v>363.59</v>
      </c>
      <c r="P186">
        <v>354.19309998441798</v>
      </c>
      <c r="Q186">
        <v>292.547615560672</v>
      </c>
      <c r="R186">
        <v>46.052275226868602</v>
      </c>
      <c r="S186" s="1">
        <f>(Table2[[#This Row],[Close Price]]-Table2[[#This Row],[20D EMA]])/Table2[[#This Row],[20D EMA]]</f>
        <v>-3.1353997634698053E-3</v>
      </c>
      <c r="T186" s="1">
        <f>(Table2[[#This Row],[Close Price]]-Table2[[#This Row],[50D EMA]])/Table2[[#This Row],[50D EMA]]</f>
        <v>2.33118601574826E-2</v>
      </c>
      <c r="U186" s="1">
        <f>(Table2[[#This Row],[Close Price]]-Table2[[#This Row],[200D EMA]])/Table2[[#This Row],[200D EMA]]</f>
        <v>0.23894361369296754</v>
      </c>
      <c r="V186">
        <v>0.18607610323406201</v>
      </c>
      <c r="W186">
        <v>361</v>
      </c>
      <c r="X186">
        <v>364</v>
      </c>
      <c r="Y186">
        <v>358.5</v>
      </c>
      <c r="Z186">
        <v>365.95</v>
      </c>
      <c r="AA186">
        <v>358.5</v>
      </c>
      <c r="AB186">
        <v>367.9</v>
      </c>
      <c r="AC186" s="1">
        <f>(Table2[[#This Row],[Close Price]]/Table2[[#This Row],[Day Low]])-1</f>
        <v>4.0166204986149534E-3</v>
      </c>
      <c r="AD186" s="1">
        <f>(Table2[[#This Row],[Day High]]/Table2[[#This Row],[Close Price]])-1</f>
        <v>4.2764519244034016E-3</v>
      </c>
      <c r="AE186" s="1">
        <f>(Table2[[#This Row],[Close Price]]/Table2[[#This Row],[Current Week Low]])-1</f>
        <v>1.1018131101813156E-2</v>
      </c>
      <c r="AF186" s="1">
        <f>(Table2[[#This Row],[Current Week High]]/Table2[[#This Row],[Close Price]])-1</f>
        <v>9.656504345426864E-3</v>
      </c>
      <c r="AG186" s="1">
        <f>(Table2[[#This Row],[Close Price]]/Table2[[#This Row],[Current Month Low]])-1</f>
        <v>1.1018131101813156E-2</v>
      </c>
      <c r="AH186" s="1">
        <f>(Table2[[#This Row],[Current Month High]]/Table2[[#This Row],[Close Price]])-1</f>
        <v>1.5036556766450548E-2</v>
      </c>
      <c r="AI186">
        <v>6.2215477996965003</v>
      </c>
      <c r="AJ186">
        <v>110.05505650536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0.03</v>
      </c>
      <c r="AM186" t="s">
        <v>3189</v>
      </c>
      <c r="AN186">
        <v>-0.44</v>
      </c>
      <c r="AO186" t="s">
        <v>3188</v>
      </c>
      <c r="AP186">
        <v>5.8066651850894997E-2</v>
      </c>
      <c r="AQ186">
        <f>(Table2[[#This Row],[Sharpe Ratio]]-AVERAGE(Table2[Sharpe Ratio]))/_xlfn.STDEV.P(Table2[Sharpe Ratio])</f>
        <v>-4.5448850501377681E-2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1.385532883506996</v>
      </c>
      <c r="AS186">
        <f>_xlfn.RANK.AVG(Table2[[#This Row],[1Y Return vs Nifty Z-Score]],Table2[1Y Return vs Nifty Z-Score])</f>
        <v>262</v>
      </c>
      <c r="AT186">
        <f>_xlfn.RANK.AVG(Table2[[#This Row],[6M Return vs Nifty Z-Score]],Table2[6M Return vs Nifty Z-Score])</f>
        <v>67</v>
      </c>
      <c r="AU186">
        <f>_xlfn.RANK.AVG(Table2[[#This Row],[Sharpe Ratio Z-Score]],Table2[Sharpe Ratio Z-Score])</f>
        <v>353</v>
      </c>
      <c r="AV186">
        <f>(Table2[[#This Row],[Rank 1Y]]+Table2[[#This Row],[Rank 6M]]+Table2[[#This Row],[Rank Sharpe]])/3</f>
        <v>227.33333333333334</v>
      </c>
    </row>
    <row r="187" spans="1:48" x14ac:dyDescent="0.3">
      <c r="A187" t="s">
        <v>1307</v>
      </c>
      <c r="B187" t="s">
        <v>1308</v>
      </c>
      <c r="C187" t="s">
        <v>3154</v>
      </c>
      <c r="D187" t="s">
        <v>97</v>
      </c>
      <c r="E187">
        <v>8843.5089755949994</v>
      </c>
      <c r="F187">
        <v>4469.45</v>
      </c>
      <c r="G187">
        <v>103.192726307562</v>
      </c>
      <c r="H187">
        <f>(Table2[[#This Row],[1Y Return vs Nifty]]-AVERAGE(Table2[1Y Return vs Nifty]))/_xlfn.STDEV.P(Table2[1Y Return vs Nifty])</f>
        <v>1.2888369995971813</v>
      </c>
      <c r="I187">
        <v>18.267487210560201</v>
      </c>
      <c r="J187">
        <f>(Table2[[#This Row],[1M Return vs Nifty]]-AVERAGE(Table2[1M Return vs Nifty]))/_xlfn.STDEV.P(Table2[1M Return vs Nifty])</f>
        <v>2.1237621535338382</v>
      </c>
      <c r="K187">
        <v>102.782387408114</v>
      </c>
      <c r="L187">
        <f>(Table2[[#This Row],[6M Return vs Nifty]]-AVERAGE(Table2[6M Return vs Nifty]))/_xlfn.STDEV.P(Table2[6M Return vs Nifty])</f>
        <v>2.8949778521149603</v>
      </c>
      <c r="M187">
        <v>-0.72910259044002601</v>
      </c>
      <c r="N187">
        <f>(Table2[[#This Row],[1W Return vs Nifty]]-AVERAGE(Table2[1W Return vs Nifty]))/_xlfn.STDEV.P(Table2[1W Return vs Nifty])</f>
        <v>-0.10759625109376947</v>
      </c>
      <c r="O187">
        <v>4123.37</v>
      </c>
      <c r="P187">
        <v>3797.6627192584301</v>
      </c>
      <c r="Q187">
        <v>2961.7678902807302</v>
      </c>
      <c r="R187">
        <v>68.688332457299595</v>
      </c>
      <c r="S187" s="1">
        <f>(Table2[[#This Row],[Close Price]]-Table2[[#This Row],[20D EMA]])/Table2[[#This Row],[20D EMA]]</f>
        <v>8.3931347417282448E-2</v>
      </c>
      <c r="T187" s="1">
        <f>(Table2[[#This Row],[Close Price]]-Table2[[#This Row],[50D EMA]])/Table2[[#This Row],[50D EMA]]</f>
        <v>0.17689492996175019</v>
      </c>
      <c r="U187" s="1">
        <f>(Table2[[#This Row],[Close Price]]-Table2[[#This Row],[200D EMA]])/Table2[[#This Row],[200D EMA]]</f>
        <v>0.50904802995091036</v>
      </c>
      <c r="V187">
        <v>1.97234796252328</v>
      </c>
      <c r="W187">
        <v>4280.05</v>
      </c>
      <c r="X187">
        <v>4475</v>
      </c>
      <c r="Y187">
        <v>4060.5</v>
      </c>
      <c r="Z187">
        <v>4500</v>
      </c>
      <c r="AA187">
        <v>4060.5</v>
      </c>
      <c r="AB187">
        <v>4500</v>
      </c>
      <c r="AC187" s="1">
        <f>(Table2[[#This Row],[Close Price]]/Table2[[#This Row],[Day Low]])-1</f>
        <v>4.4251819488090094E-2</v>
      </c>
      <c r="AD187" s="1">
        <f>(Table2[[#This Row],[Day High]]/Table2[[#This Row],[Close Price]])-1</f>
        <v>1.241763527950912E-3</v>
      </c>
      <c r="AE187" s="1">
        <f>(Table2[[#This Row],[Close Price]]/Table2[[#This Row],[Current Week Low]])-1</f>
        <v>0.10071419775889656</v>
      </c>
      <c r="AF187" s="1">
        <f>(Table2[[#This Row],[Current Week High]]/Table2[[#This Row],[Close Price]])-1</f>
        <v>6.8352929331350065E-3</v>
      </c>
      <c r="AG187" s="1">
        <f>(Table2[[#This Row],[Close Price]]/Table2[[#This Row],[Current Month Low]])-1</f>
        <v>0.10071419775889656</v>
      </c>
      <c r="AH187" s="1">
        <f>(Table2[[#This Row],[Current Month High]]/Table2[[#This Row],[Close Price]])-1</f>
        <v>6.8352929331350065E-3</v>
      </c>
      <c r="AI187">
        <v>0.68352929331349999</v>
      </c>
      <c r="AJ187">
        <v>180.216300940438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0.2</v>
      </c>
      <c r="AM187" t="s">
        <v>3189</v>
      </c>
      <c r="AN187">
        <v>11.43</v>
      </c>
      <c r="AO187" t="s">
        <v>3189</v>
      </c>
      <c r="AP187">
        <v>-1.5626668978777E-2</v>
      </c>
      <c r="AQ187">
        <f>(Table2[[#This Row],[Sharpe Ratio]]-AVERAGE(Table2[Sharpe Ratio]))/_xlfn.STDEV.P(Table2[Sharpe Ratio])</f>
        <v>-0.90009022115813619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5.2998905329940742</v>
      </c>
      <c r="AS187">
        <f>_xlfn.RANK.AVG(Table2[[#This Row],[1Y Return vs Nifty Z-Score]],Table2[1Y Return vs Nifty Z-Score])</f>
        <v>68</v>
      </c>
      <c r="AT187">
        <f>_xlfn.RANK.AVG(Table2[[#This Row],[6M Return vs Nifty Z-Score]],Table2[6M Return vs Nifty Z-Score])</f>
        <v>14</v>
      </c>
      <c r="AU187">
        <f>_xlfn.RANK.AVG(Table2[[#This Row],[Sharpe Ratio Z-Score]],Table2[Sharpe Ratio Z-Score])</f>
        <v>601</v>
      </c>
      <c r="AV187">
        <f>(Table2[[#This Row],[Rank 1Y]]+Table2[[#This Row],[Rank 6M]]+Table2[[#This Row],[Rank Sharpe]])/3</f>
        <v>227.66666666666666</v>
      </c>
    </row>
    <row r="188" spans="1:48" x14ac:dyDescent="0.3">
      <c r="A188" t="s">
        <v>362</v>
      </c>
      <c r="B188" t="s">
        <v>363</v>
      </c>
      <c r="C188" t="s">
        <v>3143</v>
      </c>
      <c r="D188" t="s">
        <v>43</v>
      </c>
      <c r="E188">
        <v>68491.775999999998</v>
      </c>
      <c r="F188">
        <v>390.4</v>
      </c>
      <c r="G188">
        <v>50.641745915405799</v>
      </c>
      <c r="H188">
        <f>(Table2[[#This Row],[1Y Return vs Nifty]]-AVERAGE(Table2[1Y Return vs Nifty]))/_xlfn.STDEV.P(Table2[1Y Return vs Nifty])</f>
        <v>0.40460573319469911</v>
      </c>
      <c r="I188">
        <v>8.6609923062726801E-2</v>
      </c>
      <c r="J188">
        <f>(Table2[[#This Row],[1M Return vs Nifty]]-AVERAGE(Table2[1M Return vs Nifty]))/_xlfn.STDEV.P(Table2[1M Return vs Nifty])</f>
        <v>0.17823419229145798</v>
      </c>
      <c r="K188">
        <v>10.5194211403299</v>
      </c>
      <c r="L188">
        <f>(Table2[[#This Row],[6M Return vs Nifty]]-AVERAGE(Table2[6M Return vs Nifty]))/_xlfn.STDEV.P(Table2[6M Return vs Nifty])</f>
        <v>-1.644186356822484E-2</v>
      </c>
      <c r="M188">
        <v>1.85924589752378</v>
      </c>
      <c r="N188">
        <f>(Table2[[#This Row],[1W Return vs Nifty]]-AVERAGE(Table2[1W Return vs Nifty]))/_xlfn.STDEV.P(Table2[1W Return vs Nifty])</f>
        <v>0.49742725686630457</v>
      </c>
      <c r="O188">
        <v>389.58</v>
      </c>
      <c r="P188">
        <v>392.31652139032798</v>
      </c>
      <c r="Q188">
        <v>358.32018194979798</v>
      </c>
      <c r="R188">
        <v>53.067585011919498</v>
      </c>
      <c r="S188" s="1">
        <f>(Table2[[#This Row],[Close Price]]-Table2[[#This Row],[20D EMA]])/Table2[[#This Row],[20D EMA]]</f>
        <v>2.1048308434724401E-3</v>
      </c>
      <c r="T188" s="1">
        <f>(Table2[[#This Row],[Close Price]]-Table2[[#This Row],[50D EMA]])/Table2[[#This Row],[50D EMA]]</f>
        <v>-4.8851406602404938E-3</v>
      </c>
      <c r="U188" s="1">
        <f>(Table2[[#This Row],[Close Price]]-Table2[[#This Row],[200D EMA]])/Table2[[#This Row],[200D EMA]]</f>
        <v>8.9528359456728837E-2</v>
      </c>
      <c r="V188">
        <v>0.29707172267222998</v>
      </c>
      <c r="W188">
        <v>383.25</v>
      </c>
      <c r="X188">
        <v>394.1</v>
      </c>
      <c r="Y188">
        <v>358.25</v>
      </c>
      <c r="Z188">
        <v>394.1</v>
      </c>
      <c r="AA188">
        <v>358.25</v>
      </c>
      <c r="AB188">
        <v>399.4</v>
      </c>
      <c r="AC188" s="1">
        <f>(Table2[[#This Row],[Close Price]]/Table2[[#This Row],[Day Low]])-1</f>
        <v>1.8656229615133579E-2</v>
      </c>
      <c r="AD188" s="1">
        <f>(Table2[[#This Row],[Day High]]/Table2[[#This Row],[Close Price]])-1</f>
        <v>9.4774590163935191E-3</v>
      </c>
      <c r="AE188" s="1">
        <f>(Table2[[#This Row],[Close Price]]/Table2[[#This Row],[Current Week Low]])-1</f>
        <v>8.9741800418702056E-2</v>
      </c>
      <c r="AF188" s="1">
        <f>(Table2[[#This Row],[Current Week High]]/Table2[[#This Row],[Close Price]])-1</f>
        <v>9.4774590163935191E-3</v>
      </c>
      <c r="AG188" s="1">
        <f>(Table2[[#This Row],[Close Price]]/Table2[[#This Row],[Current Month Low]])-1</f>
        <v>8.9741800418702056E-2</v>
      </c>
      <c r="AH188" s="1">
        <f>(Table2[[#This Row],[Current Month High]]/Table2[[#This Row],[Close Price]])-1</f>
        <v>2.3053278688524692E-2</v>
      </c>
      <c r="AI188">
        <v>19.8258196721311</v>
      </c>
      <c r="AJ188">
        <v>83.717647058823502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0.02</v>
      </c>
      <c r="AM188" t="s">
        <v>3189</v>
      </c>
      <c r="AN188">
        <v>-1.65</v>
      </c>
      <c r="AO188" t="s">
        <v>3188</v>
      </c>
      <c r="AP188">
        <v>0.11373077732362501</v>
      </c>
      <c r="AQ188">
        <f>(Table2[[#This Row],[Sharpe Ratio]]-AVERAGE(Table2[Sharpe Ratio]))/_xlfn.STDEV.P(Table2[Sharpe Ratio])</f>
        <v>0.60010306593863905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185</v>
      </c>
      <c r="AT188">
        <f>_xlfn.RANK.AVG(Table2[[#This Row],[6M Return vs Nifty Z-Score]],Table2[6M Return vs Nifty Z-Score])</f>
        <v>317</v>
      </c>
      <c r="AU188">
        <f>_xlfn.RANK.AVG(Table2[[#This Row],[Sharpe Ratio Z-Score]],Table2[Sharpe Ratio Z-Score])</f>
        <v>184</v>
      </c>
      <c r="AV188">
        <f>(Table2[[#This Row],[Rank 1Y]]+Table2[[#This Row],[Rank 6M]]+Table2[[#This Row],[Rank Sharpe]])/3</f>
        <v>228.66666666666666</v>
      </c>
    </row>
    <row r="189" spans="1:48" x14ac:dyDescent="0.3">
      <c r="A189" t="s">
        <v>1049</v>
      </c>
      <c r="B189" t="s">
        <v>1050</v>
      </c>
      <c r="C189" t="s">
        <v>3145</v>
      </c>
      <c r="D189" t="s">
        <v>1001</v>
      </c>
      <c r="E189">
        <v>13086.464776925</v>
      </c>
      <c r="F189">
        <v>648.65</v>
      </c>
      <c r="G189">
        <v>28.118711569380199</v>
      </c>
      <c r="H189">
        <f>(Table2[[#This Row],[1Y Return vs Nifty]]-AVERAGE(Table2[1Y Return vs Nifty]))/_xlfn.STDEV.P(Table2[1Y Return vs Nifty])</f>
        <v>2.5629526958489027E-2</v>
      </c>
      <c r="I189">
        <v>17.0541848725974</v>
      </c>
      <c r="J189">
        <f>(Table2[[#This Row],[1M Return vs Nifty]]-AVERAGE(Table2[1M Return vs Nifty]))/_xlfn.STDEV.P(Table2[1M Return vs Nifty])</f>
        <v>1.9939271853626024</v>
      </c>
      <c r="K189">
        <v>61.976730024875799</v>
      </c>
      <c r="L189">
        <f>(Table2[[#This Row],[6M Return vs Nifty]]-AVERAGE(Table2[6M Return vs Nifty]))/_xlfn.STDEV.P(Table2[6M Return vs Nifty])</f>
        <v>1.6073279940759213</v>
      </c>
      <c r="M189">
        <v>-1.49477758647486</v>
      </c>
      <c r="N189">
        <f>(Table2[[#This Row],[1W Return vs Nifty]]-AVERAGE(Table2[1W Return vs Nifty]))/_xlfn.STDEV.P(Table2[1W Return vs Nifty])</f>
        <v>-0.28657190843376706</v>
      </c>
      <c r="O189">
        <v>626.78</v>
      </c>
      <c r="P189">
        <v>578.08369645895402</v>
      </c>
      <c r="Q189">
        <v>474.482014970482</v>
      </c>
      <c r="R189">
        <v>56.852837617827099</v>
      </c>
      <c r="S189" s="1">
        <f>(Table2[[#This Row],[Close Price]]-Table2[[#This Row],[20D EMA]])/Table2[[#This Row],[20D EMA]]</f>
        <v>3.4892625801716717E-2</v>
      </c>
      <c r="T189" s="1">
        <f>(Table2[[#This Row],[Close Price]]-Table2[[#This Row],[50D EMA]])/Table2[[#This Row],[50D EMA]]</f>
        <v>0.12206935427049603</v>
      </c>
      <c r="U189" s="1">
        <f>(Table2[[#This Row],[Close Price]]-Table2[[#This Row],[200D EMA]])/Table2[[#This Row],[200D EMA]]</f>
        <v>0.36706972979861657</v>
      </c>
      <c r="V189">
        <v>1.1598283709785799</v>
      </c>
      <c r="W189">
        <v>645.45000000000005</v>
      </c>
      <c r="X189">
        <v>656.7</v>
      </c>
      <c r="Y189">
        <v>623.1</v>
      </c>
      <c r="Z189">
        <v>668.45</v>
      </c>
      <c r="AA189">
        <v>623.1</v>
      </c>
      <c r="AB189">
        <v>691.8</v>
      </c>
      <c r="AC189" s="1">
        <f>(Table2[[#This Row],[Close Price]]/Table2[[#This Row],[Day Low]])-1</f>
        <v>4.9577813928265435E-3</v>
      </c>
      <c r="AD189" s="1">
        <f>(Table2[[#This Row],[Day High]]/Table2[[#This Row],[Close Price]])-1</f>
        <v>1.2410390811685934E-2</v>
      </c>
      <c r="AE189" s="1">
        <f>(Table2[[#This Row],[Close Price]]/Table2[[#This Row],[Current Week Low]])-1</f>
        <v>4.1004654148611763E-2</v>
      </c>
      <c r="AF189" s="1">
        <f>(Table2[[#This Row],[Current Week High]]/Table2[[#This Row],[Close Price]])-1</f>
        <v>3.0524936406382652E-2</v>
      </c>
      <c r="AG189" s="1">
        <f>(Table2[[#This Row],[Close Price]]/Table2[[#This Row],[Current Month Low]])-1</f>
        <v>4.1004654148611763E-2</v>
      </c>
      <c r="AH189" s="1">
        <f>(Table2[[#This Row],[Current Month High]]/Table2[[#This Row],[Close Price]])-1</f>
        <v>6.6522778077545697E-2</v>
      </c>
      <c r="AI189">
        <v>6.6522778077545697</v>
      </c>
      <c r="AJ189">
        <v>88.835516739446803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0.44</v>
      </c>
      <c r="AM189" t="s">
        <v>3189</v>
      </c>
      <c r="AN189">
        <v>6.38</v>
      </c>
      <c r="AO189" t="s">
        <v>3189</v>
      </c>
      <c r="AP189">
        <v>5.7136839754159001E-2</v>
      </c>
      <c r="AQ189">
        <f>(Table2[[#This Row],[Sharpe Ratio]]-AVERAGE(Table2[Sharpe Ratio]))/_xlfn.STDEV.P(Table2[Sharpe Ratio])</f>
        <v>-5.6232132837702051E-2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3.2840806651255434</v>
      </c>
      <c r="AS189">
        <f>_xlfn.RANK.AVG(Table2[[#This Row],[1Y Return vs Nifty Z-Score]],Table2[1Y Return vs Nifty Z-Score])</f>
        <v>282</v>
      </c>
      <c r="AT189">
        <f>_xlfn.RANK.AVG(Table2[[#This Row],[6M Return vs Nifty Z-Score]],Table2[6M Return vs Nifty Z-Score])</f>
        <v>53</v>
      </c>
      <c r="AU189">
        <f>_xlfn.RANK.AVG(Table2[[#This Row],[Sharpe Ratio Z-Score]],Table2[Sharpe Ratio Z-Score])</f>
        <v>356</v>
      </c>
      <c r="AV189">
        <f>(Table2[[#This Row],[Rank 1Y]]+Table2[[#This Row],[Rank 6M]]+Table2[[#This Row],[Rank Sharpe]])/3</f>
        <v>230.33333333333334</v>
      </c>
    </row>
    <row r="190" spans="1:48" x14ac:dyDescent="0.3">
      <c r="A190" t="s">
        <v>987</v>
      </c>
      <c r="B190" t="s">
        <v>988</v>
      </c>
      <c r="C190" t="s">
        <v>3155</v>
      </c>
      <c r="D190" t="s">
        <v>769</v>
      </c>
      <c r="E190">
        <v>14731.290112679901</v>
      </c>
      <c r="F190">
        <v>1093.8499999999999</v>
      </c>
      <c r="G190">
        <v>19.817385241926999</v>
      </c>
      <c r="H190">
        <f>(Table2[[#This Row],[1Y Return vs Nifty]]-AVERAGE(Table2[1Y Return vs Nifty]))/_xlfn.STDEV.P(Table2[1Y Return vs Nifty])</f>
        <v>-0.11404992785982351</v>
      </c>
      <c r="I190">
        <v>-22.0880114861483</v>
      </c>
      <c r="J190">
        <f>(Table2[[#This Row],[1M Return vs Nifty]]-AVERAGE(Table2[1M Return vs Nifty]))/_xlfn.STDEV.P(Table2[1M Return vs Nifty])</f>
        <v>-2.1946626321786775</v>
      </c>
      <c r="K190">
        <v>7.6512387573841698</v>
      </c>
      <c r="L190">
        <f>(Table2[[#This Row],[6M Return vs Nifty]]-AVERAGE(Table2[6M Return vs Nifty]))/_xlfn.STDEV.P(Table2[6M Return vs Nifty])</f>
        <v>-0.10694928031057117</v>
      </c>
      <c r="M190">
        <v>-5.5729729051611301</v>
      </c>
      <c r="N190">
        <f>(Table2[[#This Row],[1W Return vs Nifty]]-AVERAGE(Table2[1W Return vs Nifty]))/_xlfn.STDEV.P(Table2[1W Return vs Nifty])</f>
        <v>-1.2398454144286917</v>
      </c>
      <c r="O190">
        <v>1201.0999999999999</v>
      </c>
      <c r="P190">
        <v>1310.77566810606</v>
      </c>
      <c r="Q190">
        <v>1216.2668588362999</v>
      </c>
      <c r="R190">
        <v>27.680809694514299</v>
      </c>
      <c r="S190" s="1">
        <f>(Table2[[#This Row],[Close Price]]-Table2[[#This Row],[20D EMA]])/Table2[[#This Row],[20D EMA]]</f>
        <v>-8.9293147947714605E-2</v>
      </c>
      <c r="T190" s="1">
        <f>(Table2[[#This Row],[Close Price]]-Table2[[#This Row],[50D EMA]])/Table2[[#This Row],[50D EMA]]</f>
        <v>-0.16549412182749476</v>
      </c>
      <c r="U190" s="1">
        <f>(Table2[[#This Row],[Close Price]]-Table2[[#This Row],[200D EMA]])/Table2[[#This Row],[200D EMA]]</f>
        <v>-0.10064967070912877</v>
      </c>
      <c r="V190">
        <v>1.3513933626430901</v>
      </c>
      <c r="W190">
        <v>1076</v>
      </c>
      <c r="X190">
        <v>1146</v>
      </c>
      <c r="Y190">
        <v>1048.7</v>
      </c>
      <c r="Z190">
        <v>1146</v>
      </c>
      <c r="AA190">
        <v>1048.7</v>
      </c>
      <c r="AB190">
        <v>1243.95</v>
      </c>
      <c r="AC190" s="1">
        <f>(Table2[[#This Row],[Close Price]]/Table2[[#This Row],[Day Low]])-1</f>
        <v>1.6589219330854998E-2</v>
      </c>
      <c r="AD190" s="1">
        <f>(Table2[[#This Row],[Day High]]/Table2[[#This Row],[Close Price]])-1</f>
        <v>4.7675641084243825E-2</v>
      </c>
      <c r="AE190" s="1">
        <f>(Table2[[#This Row],[Close Price]]/Table2[[#This Row],[Current Week Low]])-1</f>
        <v>4.305330409077901E-2</v>
      </c>
      <c r="AF190" s="1">
        <f>(Table2[[#This Row],[Current Week High]]/Table2[[#This Row],[Close Price]])-1</f>
        <v>4.7675641084243825E-2</v>
      </c>
      <c r="AG190" s="1">
        <f>(Table2[[#This Row],[Close Price]]/Table2[[#This Row],[Current Month Low]])-1</f>
        <v>4.305330409077901E-2</v>
      </c>
      <c r="AH190" s="1">
        <f>(Table2[[#This Row],[Current Month High]]/Table2[[#This Row],[Close Price]])-1</f>
        <v>0.13722173972665375</v>
      </c>
      <c r="AI190">
        <v>73.419573067605199</v>
      </c>
      <c r="AJ190">
        <v>55.7525274099387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-0.36</v>
      </c>
      <c r="AM190" t="s">
        <v>3188</v>
      </c>
      <c r="AN190">
        <v>-15.33</v>
      </c>
      <c r="AO190" t="s">
        <v>3188</v>
      </c>
      <c r="AP190">
        <v>0.22019655040990099</v>
      </c>
      <c r="AQ190">
        <f>(Table2[[#This Row],[Sharpe Ratio]]-AVERAGE(Table2[Sharpe Ratio]))/_xlfn.STDEV.P(Table2[Sharpe Ratio])</f>
        <v>1.8348154281185498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330</v>
      </c>
      <c r="AT190">
        <f>_xlfn.RANK.AVG(Table2[[#This Row],[6M Return vs Nifty Z-Score]],Table2[6M Return vs Nifty Z-Score])</f>
        <v>342</v>
      </c>
      <c r="AU190">
        <f>_xlfn.RANK.AVG(Table2[[#This Row],[Sharpe Ratio Z-Score]],Table2[Sharpe Ratio Z-Score])</f>
        <v>21</v>
      </c>
      <c r="AV190">
        <f>(Table2[[#This Row],[Rank 1Y]]+Table2[[#This Row],[Rank 6M]]+Table2[[#This Row],[Rank Sharpe]])/3</f>
        <v>231</v>
      </c>
    </row>
    <row r="191" spans="1:48" x14ac:dyDescent="0.3">
      <c r="A191" t="s">
        <v>758</v>
      </c>
      <c r="B191" t="s">
        <v>759</v>
      </c>
      <c r="C191" t="s">
        <v>3143</v>
      </c>
      <c r="D191" t="s">
        <v>410</v>
      </c>
      <c r="E191">
        <v>22232.772172125002</v>
      </c>
      <c r="F191">
        <v>4511.25</v>
      </c>
      <c r="G191">
        <v>60.7836697202154</v>
      </c>
      <c r="H191">
        <f>(Table2[[#This Row],[1Y Return vs Nifty]]-AVERAGE(Table2[1Y Return vs Nifty]))/_xlfn.STDEV.P(Table2[1Y Return vs Nifty])</f>
        <v>0.57525537784001224</v>
      </c>
      <c r="I191">
        <v>2.0845539537172999</v>
      </c>
      <c r="J191">
        <f>(Table2[[#This Row],[1M Return vs Nifty]]-AVERAGE(Table2[1M Return vs Nifty]))/_xlfn.STDEV.P(Table2[1M Return vs Nifty])</f>
        <v>0.3920333349383755</v>
      </c>
      <c r="K191">
        <v>35.087875419452601</v>
      </c>
      <c r="L191">
        <f>(Table2[[#This Row],[6M Return vs Nifty]]-AVERAGE(Table2[6M Return vs Nifty]))/_xlfn.STDEV.P(Table2[6M Return vs Nifty])</f>
        <v>0.75883217178516593</v>
      </c>
      <c r="M191">
        <v>1.97823420816827</v>
      </c>
      <c r="N191">
        <f>(Table2[[#This Row],[1W Return vs Nifty]]-AVERAGE(Table2[1W Return vs Nifty]))/_xlfn.STDEV.P(Table2[1W Return vs Nifty])</f>
        <v>0.52524063881511851</v>
      </c>
      <c r="O191">
        <v>4418.13</v>
      </c>
      <c r="P191">
        <v>4321.8204670517798</v>
      </c>
      <c r="Q191">
        <v>3663.0911295369101</v>
      </c>
      <c r="R191">
        <v>56.997817052999501</v>
      </c>
      <c r="S191" s="1">
        <f>(Table2[[#This Row],[Close Price]]-Table2[[#This Row],[20D EMA]])/Table2[[#This Row],[20D EMA]]</f>
        <v>2.1076790406801042E-2</v>
      </c>
      <c r="T191" s="1">
        <f>(Table2[[#This Row],[Close Price]]-Table2[[#This Row],[50D EMA]])/Table2[[#This Row],[50D EMA]]</f>
        <v>4.3830958364044097E-2</v>
      </c>
      <c r="U191" s="1">
        <f>(Table2[[#This Row],[Close Price]]-Table2[[#This Row],[200D EMA]])/Table2[[#This Row],[200D EMA]]</f>
        <v>0.23154184279611809</v>
      </c>
      <c r="V191">
        <v>0.64671666435300701</v>
      </c>
      <c r="W191">
        <v>4461.3</v>
      </c>
      <c r="X191">
        <v>4589</v>
      </c>
      <c r="Y191">
        <v>4050</v>
      </c>
      <c r="Z191">
        <v>4589</v>
      </c>
      <c r="AA191">
        <v>4050</v>
      </c>
      <c r="AB191">
        <v>4599</v>
      </c>
      <c r="AC191" s="1">
        <f>(Table2[[#This Row],[Close Price]]/Table2[[#This Row],[Day Low]])-1</f>
        <v>1.1196288077466088E-2</v>
      </c>
      <c r="AD191" s="1">
        <f>(Table2[[#This Row],[Day High]]/Table2[[#This Row],[Close Price]])-1</f>
        <v>1.7234691050152406E-2</v>
      </c>
      <c r="AE191" s="1">
        <f>(Table2[[#This Row],[Close Price]]/Table2[[#This Row],[Current Week Low]])-1</f>
        <v>0.11388888888888893</v>
      </c>
      <c r="AF191" s="1">
        <f>(Table2[[#This Row],[Current Week High]]/Table2[[#This Row],[Close Price]])-1</f>
        <v>1.7234691050152406E-2</v>
      </c>
      <c r="AG191" s="1">
        <f>(Table2[[#This Row],[Close Price]]/Table2[[#This Row],[Current Month Low]])-1</f>
        <v>0.11388888888888893</v>
      </c>
      <c r="AH191" s="1">
        <f>(Table2[[#This Row],[Current Month High]]/Table2[[#This Row],[Close Price]])-1</f>
        <v>1.945137157107224E-2</v>
      </c>
      <c r="AI191">
        <v>8.8390135771681795</v>
      </c>
      <c r="AJ191">
        <v>102.298206278026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0.09</v>
      </c>
      <c r="AM191" t="s">
        <v>3189</v>
      </c>
      <c r="AN191">
        <v>-0.37</v>
      </c>
      <c r="AO191" t="s">
        <v>3188</v>
      </c>
      <c r="AP191">
        <v>3.3172875302731997E-2</v>
      </c>
      <c r="AQ191">
        <f>(Table2[[#This Row],[Sharpe Ratio]]-AVERAGE(Table2[Sharpe Ratio]))/_xlfn.STDEV.P(Table2[Sharpe Ratio])</f>
        <v>-0.33414870919167566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1.9172128141869964</v>
      </c>
      <c r="AS191">
        <f>_xlfn.RANK.AVG(Table2[[#This Row],[1Y Return vs Nifty Z-Score]],Table2[1Y Return vs Nifty Z-Score])</f>
        <v>152</v>
      </c>
      <c r="AT191">
        <f>_xlfn.RANK.AVG(Table2[[#This Row],[6M Return vs Nifty Z-Score]],Table2[6M Return vs Nifty Z-Score])</f>
        <v>118</v>
      </c>
      <c r="AU191">
        <f>_xlfn.RANK.AVG(Table2[[#This Row],[Sharpe Ratio Z-Score]],Table2[Sharpe Ratio Z-Score])</f>
        <v>424</v>
      </c>
      <c r="AV191">
        <f>(Table2[[#This Row],[Rank 1Y]]+Table2[[#This Row],[Rank 6M]]+Table2[[#This Row],[Rank Sharpe]])/3</f>
        <v>231.33333333333334</v>
      </c>
    </row>
    <row r="192" spans="1:48" x14ac:dyDescent="0.3">
      <c r="A192" t="s">
        <v>406</v>
      </c>
      <c r="B192" t="s">
        <v>407</v>
      </c>
      <c r="C192" t="s">
        <v>3155</v>
      </c>
      <c r="D192" t="s">
        <v>283</v>
      </c>
      <c r="E192">
        <v>58065.678936750002</v>
      </c>
      <c r="F192">
        <v>5155.25</v>
      </c>
      <c r="G192">
        <v>48.289448812835801</v>
      </c>
      <c r="H192">
        <f>(Table2[[#This Row],[1Y Return vs Nifty]]-AVERAGE(Table2[1Y Return vs Nifty]))/_xlfn.STDEV.P(Table2[1Y Return vs Nifty])</f>
        <v>0.36502560299657977</v>
      </c>
      <c r="I192">
        <v>14.6379938624264</v>
      </c>
      <c r="J192">
        <f>(Table2[[#This Row],[1M Return vs Nifty]]-AVERAGE(Table2[1M Return vs Nifty]))/_xlfn.STDEV.P(Table2[1M Return vs Nifty])</f>
        <v>1.7353716109722097</v>
      </c>
      <c r="K192">
        <v>3.72218505236917</v>
      </c>
      <c r="L192">
        <f>(Table2[[#This Row],[6M Return vs Nifty]]-AVERAGE(Table2[6M Return vs Nifty]))/_xlfn.STDEV.P(Table2[6M Return vs Nifty])</f>
        <v>-0.23093320239213325</v>
      </c>
      <c r="M192">
        <v>3.2135024103153702</v>
      </c>
      <c r="N192">
        <f>(Table2[[#This Row],[1W Return vs Nifty]]-AVERAGE(Table2[1W Return vs Nifty]))/_xlfn.STDEV.P(Table2[1W Return vs Nifty])</f>
        <v>0.81398317267790143</v>
      </c>
      <c r="O192">
        <v>5041.8999999999996</v>
      </c>
      <c r="P192">
        <v>4905.5615899906497</v>
      </c>
      <c r="Q192">
        <v>4391.0323189925602</v>
      </c>
      <c r="R192">
        <v>55.050406505021101</v>
      </c>
      <c r="S192" s="1">
        <f>(Table2[[#This Row],[Close Price]]-Table2[[#This Row],[20D EMA]])/Table2[[#This Row],[20D EMA]]</f>
        <v>2.2481604157163049E-2</v>
      </c>
      <c r="T192" s="1">
        <f>(Table2[[#This Row],[Close Price]]-Table2[[#This Row],[50D EMA]])/Table2[[#This Row],[50D EMA]]</f>
        <v>5.0899047016108541E-2</v>
      </c>
      <c r="U192" s="1">
        <f>(Table2[[#This Row],[Close Price]]-Table2[[#This Row],[200D EMA]])/Table2[[#This Row],[200D EMA]]</f>
        <v>0.17404055026012086</v>
      </c>
      <c r="V192">
        <v>0.51183485316571398</v>
      </c>
      <c r="W192">
        <v>5049.05</v>
      </c>
      <c r="X192">
        <v>5178.8</v>
      </c>
      <c r="Y192">
        <v>4946.3</v>
      </c>
      <c r="Z192">
        <v>5318.15</v>
      </c>
      <c r="AA192">
        <v>4809</v>
      </c>
      <c r="AB192">
        <v>5318.15</v>
      </c>
      <c r="AC192" s="1">
        <f>(Table2[[#This Row],[Close Price]]/Table2[[#This Row],[Day Low]])-1</f>
        <v>2.1033659797387694E-2</v>
      </c>
      <c r="AD192" s="1">
        <f>(Table2[[#This Row],[Day High]]/Table2[[#This Row],[Close Price]])-1</f>
        <v>4.5681586731971535E-3</v>
      </c>
      <c r="AE192" s="1">
        <f>(Table2[[#This Row],[Close Price]]/Table2[[#This Row],[Current Week Low]])-1</f>
        <v>4.2243697309099604E-2</v>
      </c>
      <c r="AF192" s="1">
        <f>(Table2[[#This Row],[Current Week High]]/Table2[[#This Row],[Close Price]])-1</f>
        <v>3.159885553561903E-2</v>
      </c>
      <c r="AG192" s="1">
        <f>(Table2[[#This Row],[Close Price]]/Table2[[#This Row],[Current Month Low]])-1</f>
        <v>7.2000415886878777E-2</v>
      </c>
      <c r="AH192" s="1">
        <f>(Table2[[#This Row],[Current Month High]]/Table2[[#This Row],[Close Price]])-1</f>
        <v>3.159885553561903E-2</v>
      </c>
      <c r="AI192">
        <v>13.2816061296736</v>
      </c>
      <c r="AJ192">
        <v>106.189381061893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0.04</v>
      </c>
      <c r="AM192" t="s">
        <v>3189</v>
      </c>
      <c r="AN192">
        <v>-2.74</v>
      </c>
      <c r="AO192" t="s">
        <v>3188</v>
      </c>
      <c r="AP192">
        <v>0.15295031783281099</v>
      </c>
      <c r="AQ192">
        <f>(Table2[[#This Row],[Sharpe Ratio]]-AVERAGE(Table2[Sharpe Ratio]))/_xlfn.STDEV.P(Table2[Sharpe Ratio])</f>
        <v>1.0549426834227105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3.7383898676772684</v>
      </c>
      <c r="AS192">
        <f>_xlfn.RANK.AVG(Table2[[#This Row],[1Y Return vs Nifty Z-Score]],Table2[1Y Return vs Nifty Z-Score])</f>
        <v>196</v>
      </c>
      <c r="AT192">
        <f>_xlfn.RANK.AVG(Table2[[#This Row],[6M Return vs Nifty Z-Score]],Table2[6M Return vs Nifty Z-Score])</f>
        <v>394</v>
      </c>
      <c r="AU192">
        <f>_xlfn.RANK.AVG(Table2[[#This Row],[Sharpe Ratio Z-Score]],Table2[Sharpe Ratio Z-Score])</f>
        <v>108</v>
      </c>
      <c r="AV192">
        <f>(Table2[[#This Row],[Rank 1Y]]+Table2[[#This Row],[Rank 6M]]+Table2[[#This Row],[Rank Sharpe]])/3</f>
        <v>232.66666666666666</v>
      </c>
    </row>
    <row r="193" spans="1:48" x14ac:dyDescent="0.3">
      <c r="A193" t="s">
        <v>141</v>
      </c>
      <c r="B193" t="s">
        <v>142</v>
      </c>
      <c r="C193" t="s">
        <v>3143</v>
      </c>
      <c r="D193" t="s">
        <v>143</v>
      </c>
      <c r="E193">
        <v>199164.03143999999</v>
      </c>
      <c r="F193">
        <v>152.4</v>
      </c>
      <c r="G193">
        <v>75.577463792300193</v>
      </c>
      <c r="H193">
        <f>(Table2[[#This Row],[1Y Return vs Nifty]]-AVERAGE(Table2[1Y Return vs Nifty]))/_xlfn.STDEV.P(Table2[1Y Return vs Nifty])</f>
        <v>0.82417814140484902</v>
      </c>
      <c r="I193">
        <v>-11.3112131347548</v>
      </c>
      <c r="J193">
        <f>(Table2[[#This Row],[1M Return vs Nifty]]-AVERAGE(Table2[1M Return vs Nifty]))/_xlfn.STDEV.P(Table2[1M Return vs Nifty])</f>
        <v>-1.0414420150566968</v>
      </c>
      <c r="K193">
        <v>-4.8281992264822602</v>
      </c>
      <c r="L193">
        <f>(Table2[[#This Row],[6M Return vs Nifty]]-AVERAGE(Table2[6M Return vs Nifty]))/_xlfn.STDEV.P(Table2[6M Return vs Nifty])</f>
        <v>-0.50074630696828515</v>
      </c>
      <c r="M193">
        <v>-9.5906955741484595E-3</v>
      </c>
      <c r="N193">
        <f>(Table2[[#This Row],[1W Return vs Nifty]]-AVERAGE(Table2[1W Return vs Nifty]))/_xlfn.STDEV.P(Table2[1W Return vs Nifty])</f>
        <v>6.0588833980771903E-2</v>
      </c>
      <c r="O193">
        <v>157.08000000000001</v>
      </c>
      <c r="P193">
        <v>166.041227387931</v>
      </c>
      <c r="Q193">
        <v>152.10915447047299</v>
      </c>
      <c r="R193">
        <v>43.688877645274196</v>
      </c>
      <c r="S193" s="1">
        <f>(Table2[[#This Row],[Close Price]]-Table2[[#This Row],[20D EMA]])/Table2[[#This Row],[20D EMA]]</f>
        <v>-2.9793735676088659E-2</v>
      </c>
      <c r="T193" s="1">
        <f>(Table2[[#This Row],[Close Price]]-Table2[[#This Row],[50D EMA]])/Table2[[#This Row],[50D EMA]]</f>
        <v>-8.2155664605274611E-2</v>
      </c>
      <c r="U193" s="1">
        <f>(Table2[[#This Row],[Close Price]]-Table2[[#This Row],[200D EMA]])/Table2[[#This Row],[200D EMA]]</f>
        <v>1.9120843222061091E-3</v>
      </c>
      <c r="V193">
        <v>0.52392323490199599</v>
      </c>
      <c r="W193">
        <v>150.4</v>
      </c>
      <c r="X193">
        <v>155.24</v>
      </c>
      <c r="Y193">
        <v>141.51</v>
      </c>
      <c r="Z193">
        <v>155.69</v>
      </c>
      <c r="AA193">
        <v>141.51</v>
      </c>
      <c r="AB193">
        <v>158.69999999999999</v>
      </c>
      <c r="AC193" s="1">
        <f>(Table2[[#This Row],[Close Price]]/Table2[[#This Row],[Day Low]])-1</f>
        <v>1.3297872340425565E-2</v>
      </c>
      <c r="AD193" s="1">
        <f>(Table2[[#This Row],[Day High]]/Table2[[#This Row],[Close Price]])-1</f>
        <v>1.8635170603674478E-2</v>
      </c>
      <c r="AE193" s="1">
        <f>(Table2[[#This Row],[Close Price]]/Table2[[#This Row],[Current Week Low]])-1</f>
        <v>7.6955692177231416E-2</v>
      </c>
      <c r="AF193" s="1">
        <f>(Table2[[#This Row],[Current Week High]]/Table2[[#This Row],[Close Price]])-1</f>
        <v>2.1587926509186284E-2</v>
      </c>
      <c r="AG193" s="1">
        <f>(Table2[[#This Row],[Close Price]]/Table2[[#This Row],[Current Month Low]])-1</f>
        <v>7.6955692177231416E-2</v>
      </c>
      <c r="AH193" s="1">
        <f>(Table2[[#This Row],[Current Month High]]/Table2[[#This Row],[Close Price]])-1</f>
        <v>4.1338582677165281E-2</v>
      </c>
      <c r="AI193">
        <v>50.262467191600997</v>
      </c>
      <c r="AJ193">
        <v>131.78707224334599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-0.22</v>
      </c>
      <c r="AM193" t="s">
        <v>3188</v>
      </c>
      <c r="AN193">
        <v>-3.99</v>
      </c>
      <c r="AO193" t="s">
        <v>3188</v>
      </c>
      <c r="AP193">
        <v>0.165738905348493</v>
      </c>
      <c r="AQ193">
        <f>(Table2[[#This Row],[Sharpe Ratio]]-AVERAGE(Table2[Sharpe Ratio]))/_xlfn.STDEV.P(Table2[Sharpe Ratio])</f>
        <v>1.2032553912789381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126</v>
      </c>
      <c r="AT193">
        <f>_xlfn.RANK.AVG(Table2[[#This Row],[6M Return vs Nifty Z-Score]],Table2[6M Return vs Nifty Z-Score])</f>
        <v>486</v>
      </c>
      <c r="AU193">
        <f>_xlfn.RANK.AVG(Table2[[#This Row],[Sharpe Ratio Z-Score]],Table2[Sharpe Ratio Z-Score])</f>
        <v>89</v>
      </c>
      <c r="AV193">
        <f>(Table2[[#This Row],[Rank 1Y]]+Table2[[#This Row],[Rank 6M]]+Table2[[#This Row],[Rank Sharpe]])/3</f>
        <v>233.66666666666666</v>
      </c>
    </row>
    <row r="194" spans="1:48" x14ac:dyDescent="0.3">
      <c r="A194" t="s">
        <v>387</v>
      </c>
      <c r="B194" t="s">
        <v>388</v>
      </c>
      <c r="C194" t="s">
        <v>3143</v>
      </c>
      <c r="D194" t="s">
        <v>143</v>
      </c>
      <c r="E194">
        <v>61444.988943866003</v>
      </c>
      <c r="F194">
        <v>228.61</v>
      </c>
      <c r="G194">
        <v>255.00682887166499</v>
      </c>
      <c r="H194">
        <f>(Table2[[#This Row],[1Y Return vs Nifty]]-AVERAGE(Table2[1Y Return vs Nifty]))/_xlfn.STDEV.P(Table2[1Y Return vs Nifty])</f>
        <v>3.8432855591915085</v>
      </c>
      <c r="I194">
        <v>-2.3564385360612201</v>
      </c>
      <c r="J194">
        <f>(Table2[[#This Row],[1M Return vs Nifty]]-AVERAGE(Table2[1M Return vs Nifty]))/_xlfn.STDEV.P(Table2[1M Return vs Nifty])</f>
        <v>-8.3195386311125816E-2</v>
      </c>
      <c r="K194">
        <v>27.013827828579501</v>
      </c>
      <c r="L194">
        <f>(Table2[[#This Row],[6M Return vs Nifty]]-AVERAGE(Table2[6M Return vs Nifty]))/_xlfn.STDEV.P(Table2[6M Return vs Nifty])</f>
        <v>0.50405019053815392</v>
      </c>
      <c r="M194">
        <v>4.2531102261053402</v>
      </c>
      <c r="N194">
        <f>(Table2[[#This Row],[1W Return vs Nifty]]-AVERAGE(Table2[1W Return vs Nifty]))/_xlfn.STDEV.P(Table2[1W Return vs Nifty])</f>
        <v>1.0569903143115877</v>
      </c>
      <c r="O194">
        <v>228.88</v>
      </c>
      <c r="P194">
        <v>231.277087561971</v>
      </c>
      <c r="Q194">
        <v>184.49323491921399</v>
      </c>
      <c r="R194">
        <v>51.147629698727002</v>
      </c>
      <c r="S194" s="1">
        <f>(Table2[[#This Row],[Close Price]]-Table2[[#This Row],[20D EMA]])/Table2[[#This Row],[20D EMA]]</f>
        <v>-1.1796574624256459E-3</v>
      </c>
      <c r="T194" s="1">
        <f>(Table2[[#This Row],[Close Price]]-Table2[[#This Row],[50D EMA]])/Table2[[#This Row],[50D EMA]]</f>
        <v>-1.1532000813769924E-2</v>
      </c>
      <c r="U194" s="1">
        <f>(Table2[[#This Row],[Close Price]]-Table2[[#This Row],[200D EMA]])/Table2[[#This Row],[200D EMA]]</f>
        <v>0.23912402587609188</v>
      </c>
      <c r="V194">
        <v>0.37080937730367203</v>
      </c>
      <c r="W194">
        <v>225</v>
      </c>
      <c r="X194">
        <v>239.9</v>
      </c>
      <c r="Y194">
        <v>206</v>
      </c>
      <c r="Z194">
        <v>239.9</v>
      </c>
      <c r="AA194">
        <v>206</v>
      </c>
      <c r="AB194">
        <v>239.9</v>
      </c>
      <c r="AC194" s="1">
        <f>(Table2[[#This Row],[Close Price]]/Table2[[#This Row],[Day Low]])-1</f>
        <v>1.6044444444444528E-2</v>
      </c>
      <c r="AD194" s="1">
        <f>(Table2[[#This Row],[Day High]]/Table2[[#This Row],[Close Price]])-1</f>
        <v>4.9385416211014332E-2</v>
      </c>
      <c r="AE194" s="1">
        <f>(Table2[[#This Row],[Close Price]]/Table2[[#This Row],[Current Week Low]])-1</f>
        <v>0.10975728155339803</v>
      </c>
      <c r="AF194" s="1">
        <f>(Table2[[#This Row],[Current Week High]]/Table2[[#This Row],[Close Price]])-1</f>
        <v>4.9385416211014332E-2</v>
      </c>
      <c r="AG194" s="1">
        <f>(Table2[[#This Row],[Close Price]]/Table2[[#This Row],[Current Month Low]])-1</f>
        <v>0.10975728155339803</v>
      </c>
      <c r="AH194" s="1">
        <f>(Table2[[#This Row],[Current Month High]]/Table2[[#This Row],[Close Price]])-1</f>
        <v>4.9385416211014332E-2</v>
      </c>
      <c r="AI194">
        <v>35.602117142732098</v>
      </c>
      <c r="AJ194">
        <v>388.482905982906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-0.17</v>
      </c>
      <c r="AM194" t="s">
        <v>3188</v>
      </c>
      <c r="AN194">
        <v>0.55000000000000004</v>
      </c>
      <c r="AO194" t="s">
        <v>3189</v>
      </c>
      <c r="AQ194">
        <f>(Table2[[#This Row],[Sharpe Ratio]]-AVERAGE(Table2[Sharpe Ratio]))/_xlfn.STDEV.P(Table2[Sharpe Ratio])</f>
        <v>-0.71886351506777824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7</v>
      </c>
      <c r="AT194">
        <f>_xlfn.RANK.AVG(Table2[[#This Row],[6M Return vs Nifty Z-Score]],Table2[6M Return vs Nifty Z-Score])</f>
        <v>165</v>
      </c>
      <c r="AU194">
        <f>_xlfn.RANK.AVG(Table2[[#This Row],[Sharpe Ratio Z-Score]],Table2[Sharpe Ratio Z-Score])</f>
        <v>530</v>
      </c>
      <c r="AV194">
        <f>(Table2[[#This Row],[Rank 1Y]]+Table2[[#This Row],[Rank 6M]]+Table2[[#This Row],[Rank Sharpe]])/3</f>
        <v>234</v>
      </c>
    </row>
    <row r="195" spans="1:48" x14ac:dyDescent="0.3">
      <c r="A195" t="s">
        <v>852</v>
      </c>
      <c r="B195" t="s">
        <v>853</v>
      </c>
      <c r="C195" t="s">
        <v>3147</v>
      </c>
      <c r="D195" t="s">
        <v>51</v>
      </c>
      <c r="E195">
        <v>18869.707002879899</v>
      </c>
      <c r="F195">
        <v>1386.4</v>
      </c>
      <c r="G195">
        <v>28.782770924922701</v>
      </c>
      <c r="H195">
        <f>(Table2[[#This Row],[1Y Return vs Nifty]]-AVERAGE(Table2[1Y Return vs Nifty]))/_xlfn.STDEV.P(Table2[1Y Return vs Nifty])</f>
        <v>3.6803096709918555E-2</v>
      </c>
      <c r="I195">
        <v>-5.2956206404075896</v>
      </c>
      <c r="J195">
        <f>(Table2[[#This Row],[1M Return vs Nifty]]-AVERAGE(Table2[1M Return vs Nifty]))/_xlfn.STDEV.P(Table2[1M Return vs Nifty])</f>
        <v>-0.3977160156935915</v>
      </c>
      <c r="K195">
        <v>53.901338158420103</v>
      </c>
      <c r="L195">
        <f>(Table2[[#This Row],[6M Return vs Nifty]]-AVERAGE(Table2[6M Return vs Nifty]))/_xlfn.STDEV.P(Table2[6M Return vs Nifty])</f>
        <v>1.3525035933122518</v>
      </c>
      <c r="M195">
        <v>4.4118087668380603</v>
      </c>
      <c r="N195">
        <f>(Table2[[#This Row],[1W Return vs Nifty]]-AVERAGE(Table2[1W Return vs Nifty]))/_xlfn.STDEV.P(Table2[1W Return vs Nifty])</f>
        <v>1.0940859172679689</v>
      </c>
      <c r="O195">
        <v>1356.26</v>
      </c>
      <c r="P195">
        <v>1297.5740322563199</v>
      </c>
      <c r="Q195">
        <v>1072.6774322751601</v>
      </c>
      <c r="R195">
        <v>57.553711857468102</v>
      </c>
      <c r="S195" s="1">
        <f>(Table2[[#This Row],[Close Price]]-Table2[[#This Row],[20D EMA]])/Table2[[#This Row],[20D EMA]]</f>
        <v>2.2222877619335599E-2</v>
      </c>
      <c r="T195" s="1">
        <f>(Table2[[#This Row],[Close Price]]-Table2[[#This Row],[50D EMA]])/Table2[[#This Row],[50D EMA]]</f>
        <v>6.8455414130955475E-2</v>
      </c>
      <c r="U195" s="1">
        <f>(Table2[[#This Row],[Close Price]]-Table2[[#This Row],[200D EMA]])/Table2[[#This Row],[200D EMA]]</f>
        <v>0.29246682952901432</v>
      </c>
      <c r="V195">
        <v>1.4683792057590901</v>
      </c>
      <c r="W195">
        <v>1380</v>
      </c>
      <c r="X195">
        <v>1403.95</v>
      </c>
      <c r="Y195">
        <v>1305</v>
      </c>
      <c r="Z195">
        <v>1440.85</v>
      </c>
      <c r="AA195">
        <v>1305</v>
      </c>
      <c r="AB195">
        <v>1440.85</v>
      </c>
      <c r="AC195" s="1">
        <f>(Table2[[#This Row],[Close Price]]/Table2[[#This Row],[Day Low]])-1</f>
        <v>4.6376811594204259E-3</v>
      </c>
      <c r="AD195" s="1">
        <f>(Table2[[#This Row],[Day High]]/Table2[[#This Row],[Close Price]])-1</f>
        <v>1.265868436237727E-2</v>
      </c>
      <c r="AE195" s="1">
        <f>(Table2[[#This Row],[Close Price]]/Table2[[#This Row],[Current Week Low]])-1</f>
        <v>6.2375478927203076E-2</v>
      </c>
      <c r="AF195" s="1">
        <f>(Table2[[#This Row],[Current Week High]]/Table2[[#This Row],[Close Price]])-1</f>
        <v>3.9274379688401417E-2</v>
      </c>
      <c r="AG195" s="1">
        <f>(Table2[[#This Row],[Close Price]]/Table2[[#This Row],[Current Month Low]])-1</f>
        <v>6.2375478927203076E-2</v>
      </c>
      <c r="AH195" s="1">
        <f>(Table2[[#This Row],[Current Month High]]/Table2[[#This Row],[Close Price]])-1</f>
        <v>3.9274379688401417E-2</v>
      </c>
      <c r="AI195">
        <v>9.7843335256780009</v>
      </c>
      <c r="AJ195">
        <v>72.437810945273597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0.17</v>
      </c>
      <c r="AM195" t="s">
        <v>3189</v>
      </c>
      <c r="AN195">
        <v>6.01</v>
      </c>
      <c r="AO195" t="s">
        <v>3189</v>
      </c>
      <c r="AP195">
        <v>5.6392777146033003E-2</v>
      </c>
      <c r="AQ195">
        <f>(Table2[[#This Row],[Sharpe Ratio]]-AVERAGE(Table2[Sharpe Ratio]))/_xlfn.STDEV.P(Table2[Sharpe Ratio])</f>
        <v>-6.4861228122104028E-2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2.0208153634744437</v>
      </c>
      <c r="AS195">
        <f>_xlfn.RANK.AVG(Table2[[#This Row],[1Y Return vs Nifty Z-Score]],Table2[1Y Return vs Nifty Z-Score])</f>
        <v>280</v>
      </c>
      <c r="AT195">
        <f>_xlfn.RANK.AVG(Table2[[#This Row],[6M Return vs Nifty Z-Score]],Table2[6M Return vs Nifty Z-Score])</f>
        <v>64</v>
      </c>
      <c r="AU195">
        <f>_xlfn.RANK.AVG(Table2[[#This Row],[Sharpe Ratio Z-Score]],Table2[Sharpe Ratio Z-Score])</f>
        <v>359</v>
      </c>
      <c r="AV195">
        <f>(Table2[[#This Row],[Rank 1Y]]+Table2[[#This Row],[Rank 6M]]+Table2[[#This Row],[Rank Sharpe]])/3</f>
        <v>234.33333333333334</v>
      </c>
    </row>
    <row r="196" spans="1:48" x14ac:dyDescent="0.3">
      <c r="A196" t="s">
        <v>699</v>
      </c>
      <c r="B196" t="s">
        <v>700</v>
      </c>
      <c r="C196" t="s">
        <v>3147</v>
      </c>
      <c r="D196" t="s">
        <v>51</v>
      </c>
      <c r="E196">
        <v>25724.655078749998</v>
      </c>
      <c r="F196">
        <v>1436.25</v>
      </c>
      <c r="G196">
        <v>42.791948653843903</v>
      </c>
      <c r="H196">
        <f>(Table2[[#This Row],[1Y Return vs Nifty]]-AVERAGE(Table2[1Y Return vs Nifty]))/_xlfn.STDEV.P(Table2[1Y Return vs Nifty])</f>
        <v>0.27252377921787779</v>
      </c>
      <c r="I196">
        <v>-7.7014114176255202</v>
      </c>
      <c r="J196">
        <f>(Table2[[#This Row],[1M Return vs Nifty]]-AVERAGE(Table2[1M Return vs Nifty]))/_xlfn.STDEV.P(Table2[1M Return vs Nifty])</f>
        <v>-0.65515866557029501</v>
      </c>
      <c r="K196">
        <v>37.706452077633799</v>
      </c>
      <c r="L196">
        <f>(Table2[[#This Row],[6M Return vs Nifty]]-AVERAGE(Table2[6M Return vs Nifty]))/_xlfn.STDEV.P(Table2[6M Return vs Nifty])</f>
        <v>0.84146311264966478</v>
      </c>
      <c r="M196">
        <v>5.5666712951444497</v>
      </c>
      <c r="N196">
        <f>(Table2[[#This Row],[1W Return vs Nifty]]-AVERAGE(Table2[1W Return vs Nifty]))/_xlfn.STDEV.P(Table2[1W Return vs Nifty])</f>
        <v>1.3640337165448886</v>
      </c>
      <c r="O196">
        <v>1444.73</v>
      </c>
      <c r="P196">
        <v>1430.00684367127</v>
      </c>
      <c r="Q196">
        <v>1184.7827376355499</v>
      </c>
      <c r="R196">
        <v>50.334230249853903</v>
      </c>
      <c r="S196" s="1">
        <f>(Table2[[#This Row],[Close Price]]-Table2[[#This Row],[20D EMA]])/Table2[[#This Row],[20D EMA]]</f>
        <v>-5.8696088542495957E-3</v>
      </c>
      <c r="T196" s="1">
        <f>(Table2[[#This Row],[Close Price]]-Table2[[#This Row],[50D EMA]])/Table2[[#This Row],[50D EMA]]</f>
        <v>4.3658226926396549E-3</v>
      </c>
      <c r="U196" s="1">
        <f>(Table2[[#This Row],[Close Price]]-Table2[[#This Row],[200D EMA]])/Table2[[#This Row],[200D EMA]]</f>
        <v>0.21224757449310824</v>
      </c>
      <c r="V196">
        <v>0.92370208977530899</v>
      </c>
      <c r="W196">
        <v>1427</v>
      </c>
      <c r="X196">
        <v>1446</v>
      </c>
      <c r="Y196">
        <v>1350.1</v>
      </c>
      <c r="Z196">
        <v>1484.95</v>
      </c>
      <c r="AA196">
        <v>1345.05</v>
      </c>
      <c r="AB196">
        <v>1484.95</v>
      </c>
      <c r="AC196" s="1">
        <f>(Table2[[#This Row],[Close Price]]/Table2[[#This Row],[Day Low]])-1</f>
        <v>6.4821303433777455E-3</v>
      </c>
      <c r="AD196" s="1">
        <f>(Table2[[#This Row],[Day High]]/Table2[[#This Row],[Close Price]])-1</f>
        <v>6.788511749347359E-3</v>
      </c>
      <c r="AE196" s="1">
        <f>(Table2[[#This Row],[Close Price]]/Table2[[#This Row],[Current Week Low]])-1</f>
        <v>6.3810088141619259E-2</v>
      </c>
      <c r="AF196" s="1">
        <f>(Table2[[#This Row],[Current Week High]]/Table2[[#This Row],[Close Price]])-1</f>
        <v>3.3907745865970451E-2</v>
      </c>
      <c r="AG196" s="1">
        <f>(Table2[[#This Row],[Close Price]]/Table2[[#This Row],[Current Month Low]])-1</f>
        <v>6.7804170848667411E-2</v>
      </c>
      <c r="AH196" s="1">
        <f>(Table2[[#This Row],[Current Month High]]/Table2[[#This Row],[Close Price]])-1</f>
        <v>3.3907745865970451E-2</v>
      </c>
      <c r="AI196">
        <v>14.116623150565699</v>
      </c>
      <c r="AJ196">
        <v>98.322286661143295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-0.03</v>
      </c>
      <c r="AM196" t="s">
        <v>3188</v>
      </c>
      <c r="AN196">
        <v>1.56</v>
      </c>
      <c r="AO196" t="s">
        <v>3189</v>
      </c>
      <c r="AP196">
        <v>4.6541349500235002E-2</v>
      </c>
      <c r="AQ196">
        <f>(Table2[[#This Row],[Sharpe Ratio]]-AVERAGE(Table2[Sharpe Ratio]))/_xlfn.STDEV.P(Table2[Sharpe Ratio])</f>
        <v>-0.17911089866674682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1.6437510441753893</v>
      </c>
      <c r="AS196">
        <f>_xlfn.RANK.AVG(Table2[[#This Row],[1Y Return vs Nifty Z-Score]],Table2[1Y Return vs Nifty Z-Score])</f>
        <v>221</v>
      </c>
      <c r="AT196">
        <f>_xlfn.RANK.AVG(Table2[[#This Row],[6M Return vs Nifty Z-Score]],Table2[6M Return vs Nifty Z-Score])</f>
        <v>103</v>
      </c>
      <c r="AU196">
        <f>_xlfn.RANK.AVG(Table2[[#This Row],[Sharpe Ratio Z-Score]],Table2[Sharpe Ratio Z-Score])</f>
        <v>389</v>
      </c>
      <c r="AV196">
        <f>(Table2[[#This Row],[Rank 1Y]]+Table2[[#This Row],[Rank 6M]]+Table2[[#This Row],[Rank Sharpe]])/3</f>
        <v>237.66666666666666</v>
      </c>
    </row>
    <row r="197" spans="1:48" x14ac:dyDescent="0.3">
      <c r="A197" t="s">
        <v>115</v>
      </c>
      <c r="B197" t="s">
        <v>116</v>
      </c>
      <c r="C197" t="s">
        <v>3148</v>
      </c>
      <c r="D197" t="s">
        <v>57</v>
      </c>
      <c r="E197">
        <v>247731.18818042899</v>
      </c>
      <c r="F197">
        <v>642.29999999999995</v>
      </c>
      <c r="G197">
        <v>57.609373182700097</v>
      </c>
      <c r="H197">
        <f>(Table2[[#This Row],[1Y Return vs Nifty]]-AVERAGE(Table2[1Y Return vs Nifty]))/_xlfn.STDEV.P(Table2[1Y Return vs Nifty])</f>
        <v>0.52184415265717776</v>
      </c>
      <c r="I197">
        <v>1.2383737781400601</v>
      </c>
      <c r="J197">
        <f>(Table2[[#This Row],[1M Return vs Nifty]]-AVERAGE(Table2[1M Return vs Nifty]))/_xlfn.STDEV.P(Table2[1M Return vs Nifty])</f>
        <v>0.30148395353054858</v>
      </c>
      <c r="K197">
        <v>-1.80133461932911</v>
      </c>
      <c r="L197">
        <f>(Table2[[#This Row],[6M Return vs Nifty]]-AVERAGE(Table2[6M Return vs Nifty]))/_xlfn.STDEV.P(Table2[6M Return vs Nifty])</f>
        <v>-0.40523156632584806</v>
      </c>
      <c r="M197">
        <v>0.10840319408263401</v>
      </c>
      <c r="N197">
        <f>(Table2[[#This Row],[1W Return vs Nifty]]-AVERAGE(Table2[1W Return vs Nifty]))/_xlfn.STDEV.P(Table2[1W Return vs Nifty])</f>
        <v>8.8169771157496718E-2</v>
      </c>
      <c r="O197">
        <v>649.20000000000005</v>
      </c>
      <c r="P197">
        <v>661.60380154066695</v>
      </c>
      <c r="Q197">
        <v>612.12626044660897</v>
      </c>
      <c r="R197">
        <v>46.126408371522203</v>
      </c>
      <c r="S197" s="1">
        <f>(Table2[[#This Row],[Close Price]]-Table2[[#This Row],[20D EMA]])/Table2[[#This Row],[20D EMA]]</f>
        <v>-1.0628465804066683E-2</v>
      </c>
      <c r="T197" s="1">
        <f>(Table2[[#This Row],[Close Price]]-Table2[[#This Row],[50D EMA]])/Table2[[#This Row],[50D EMA]]</f>
        <v>-2.9177283286030885E-2</v>
      </c>
      <c r="U197" s="1">
        <f>(Table2[[#This Row],[Close Price]]-Table2[[#This Row],[200D EMA]])/Table2[[#This Row],[200D EMA]]</f>
        <v>4.9293326398668381E-2</v>
      </c>
      <c r="V197">
        <v>0.33316640016253402</v>
      </c>
      <c r="W197">
        <v>637.45000000000005</v>
      </c>
      <c r="X197">
        <v>645.4</v>
      </c>
      <c r="Y197">
        <v>613.20000000000005</v>
      </c>
      <c r="Z197">
        <v>649</v>
      </c>
      <c r="AA197">
        <v>613.20000000000005</v>
      </c>
      <c r="AB197">
        <v>660.8</v>
      </c>
      <c r="AC197" s="1">
        <f>(Table2[[#This Row],[Close Price]]/Table2[[#This Row],[Day Low]])-1</f>
        <v>7.608439877637263E-3</v>
      </c>
      <c r="AD197" s="1">
        <f>(Table2[[#This Row],[Day High]]/Table2[[#This Row],[Close Price]])-1</f>
        <v>4.8264051066480018E-3</v>
      </c>
      <c r="AE197" s="1">
        <f>(Table2[[#This Row],[Close Price]]/Table2[[#This Row],[Current Week Low]])-1</f>
        <v>4.7455968688845163E-2</v>
      </c>
      <c r="AF197" s="1">
        <f>(Table2[[#This Row],[Current Week High]]/Table2[[#This Row],[Close Price]])-1</f>
        <v>1.0431262649852169E-2</v>
      </c>
      <c r="AG197" s="1">
        <f>(Table2[[#This Row],[Close Price]]/Table2[[#This Row],[Current Month Low]])-1</f>
        <v>4.7455968688845163E-2</v>
      </c>
      <c r="AH197" s="1">
        <f>(Table2[[#This Row],[Current Month High]]/Table2[[#This Row],[Close Price]])-1</f>
        <v>2.8802740152576778E-2</v>
      </c>
      <c r="AI197">
        <v>39.475323057761102</v>
      </c>
      <c r="AJ197">
        <v>121.98030067392401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-0.06</v>
      </c>
      <c r="AM197" t="s">
        <v>3188</v>
      </c>
      <c r="AN197">
        <v>-4.88</v>
      </c>
      <c r="AO197" t="s">
        <v>3188</v>
      </c>
      <c r="AP197">
        <v>0.164328881345118</v>
      </c>
      <c r="AQ197">
        <f>(Table2[[#This Row],[Sharpe Ratio]]-AVERAGE(Table2[Sharpe Ratio]))/_xlfn.STDEV.P(Table2[Sharpe Ratio])</f>
        <v>1.1869029615968965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165</v>
      </c>
      <c r="AT197">
        <f>_xlfn.RANK.AVG(Table2[[#This Row],[6M Return vs Nifty Z-Score]],Table2[6M Return vs Nifty Z-Score])</f>
        <v>458</v>
      </c>
      <c r="AU197">
        <f>_xlfn.RANK.AVG(Table2[[#This Row],[Sharpe Ratio Z-Score]],Table2[Sharpe Ratio Z-Score])</f>
        <v>93</v>
      </c>
      <c r="AV197">
        <f>(Table2[[#This Row],[Rank 1Y]]+Table2[[#This Row],[Rank 6M]]+Table2[[#This Row],[Rank Sharpe]])/3</f>
        <v>238.66666666666666</v>
      </c>
    </row>
    <row r="198" spans="1:48" x14ac:dyDescent="0.3">
      <c r="A198" t="s">
        <v>442</v>
      </c>
      <c r="B198" t="s">
        <v>443</v>
      </c>
      <c r="C198" t="s">
        <v>3157</v>
      </c>
      <c r="D198" t="s">
        <v>444</v>
      </c>
      <c r="E198">
        <v>51561.94225</v>
      </c>
      <c r="F198">
        <v>4693.8500000000004</v>
      </c>
      <c r="G198">
        <v>36.988043928789303</v>
      </c>
      <c r="H198">
        <f>(Table2[[#This Row],[1Y Return vs Nifty]]-AVERAGE(Table2[1Y Return vs Nifty]))/_xlfn.STDEV.P(Table2[1Y Return vs Nifty])</f>
        <v>0.17486634282340124</v>
      </c>
      <c r="I198">
        <v>18.868077657438199</v>
      </c>
      <c r="J198">
        <f>(Table2[[#This Row],[1M Return vs Nifty]]-AVERAGE(Table2[1M Return vs Nifty]))/_xlfn.STDEV.P(Table2[1M Return vs Nifty])</f>
        <v>2.1880310823197848</v>
      </c>
      <c r="K198">
        <v>21.290536227094499</v>
      </c>
      <c r="L198">
        <f>(Table2[[#This Row],[6M Return vs Nifty]]-AVERAGE(Table2[6M Return vs Nifty]))/_xlfn.STDEV.P(Table2[6M Return vs Nifty])</f>
        <v>0.32344788951517356</v>
      </c>
      <c r="M198">
        <v>9.8424589216368101</v>
      </c>
      <c r="N198">
        <f>(Table2[[#This Row],[1W Return vs Nifty]]-AVERAGE(Table2[1W Return vs Nifty]))/_xlfn.STDEV.P(Table2[1W Return vs Nifty])</f>
        <v>2.3634941992049274</v>
      </c>
      <c r="O198">
        <v>4230.13</v>
      </c>
      <c r="P198">
        <v>3909.2519255786201</v>
      </c>
      <c r="Q198">
        <v>3482.9694751899201</v>
      </c>
      <c r="R198">
        <v>74.265313586314505</v>
      </c>
      <c r="S198" s="1">
        <f>(Table2[[#This Row],[Close Price]]-Table2[[#This Row],[20D EMA]])/Table2[[#This Row],[20D EMA]]</f>
        <v>0.10962310850966761</v>
      </c>
      <c r="T198" s="1">
        <f>(Table2[[#This Row],[Close Price]]-Table2[[#This Row],[50D EMA]])/Table2[[#This Row],[50D EMA]]</f>
        <v>0.20070286831290607</v>
      </c>
      <c r="U198" s="1">
        <f>(Table2[[#This Row],[Close Price]]-Table2[[#This Row],[200D EMA]])/Table2[[#This Row],[200D EMA]]</f>
        <v>0.34765751851559168</v>
      </c>
      <c r="V198">
        <v>0.97655519515720501</v>
      </c>
      <c r="W198">
        <v>4581</v>
      </c>
      <c r="X198">
        <v>4725</v>
      </c>
      <c r="Y198">
        <v>3883.05</v>
      </c>
      <c r="Z198">
        <v>4725</v>
      </c>
      <c r="AA198">
        <v>3883.05</v>
      </c>
      <c r="AB198">
        <v>4725</v>
      </c>
      <c r="AC198" s="1">
        <f>(Table2[[#This Row],[Close Price]]/Table2[[#This Row],[Day Low]])-1</f>
        <v>2.4634359310194309E-2</v>
      </c>
      <c r="AD198" s="1">
        <f>(Table2[[#This Row],[Day High]]/Table2[[#This Row],[Close Price]])-1</f>
        <v>6.6363433002758487E-3</v>
      </c>
      <c r="AE198" s="1">
        <f>(Table2[[#This Row],[Close Price]]/Table2[[#This Row],[Current Week Low]])-1</f>
        <v>0.20880493426559021</v>
      </c>
      <c r="AF198" s="1">
        <f>(Table2[[#This Row],[Current Week High]]/Table2[[#This Row],[Close Price]])-1</f>
        <v>6.6363433002758487E-3</v>
      </c>
      <c r="AG198" s="1">
        <f>(Table2[[#This Row],[Close Price]]/Table2[[#This Row],[Current Month Low]])-1</f>
        <v>0.20880493426559021</v>
      </c>
      <c r="AH198" s="1">
        <f>(Table2[[#This Row],[Current Month High]]/Table2[[#This Row],[Close Price]])-1</f>
        <v>6.6363433002758487E-3</v>
      </c>
      <c r="AI198">
        <v>0.66363433002758399</v>
      </c>
      <c r="AJ198">
        <v>89.573909531502395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0.46</v>
      </c>
      <c r="AM198" t="s">
        <v>3189</v>
      </c>
      <c r="AN198">
        <v>8.98</v>
      </c>
      <c r="AO198" t="s">
        <v>3189</v>
      </c>
      <c r="AP198">
        <v>8.8309305016014E-2</v>
      </c>
      <c r="AQ198">
        <f>(Table2[[#This Row],[Sharpe Ratio]]-AVERAGE(Table2[Sharpe Ratio]))/_xlfn.STDEV.P(Table2[Sharpe Ratio])</f>
        <v>0.30528337682046847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5.3551228906837558</v>
      </c>
      <c r="AS198">
        <f>_xlfn.RANK.AVG(Table2[[#This Row],[1Y Return vs Nifty Z-Score]],Table2[1Y Return vs Nifty Z-Score])</f>
        <v>247</v>
      </c>
      <c r="AT198">
        <f>_xlfn.RANK.AVG(Table2[[#This Row],[6M Return vs Nifty Z-Score]],Table2[6M Return vs Nifty Z-Score])</f>
        <v>213</v>
      </c>
      <c r="AU198">
        <f>_xlfn.RANK.AVG(Table2[[#This Row],[Sharpe Ratio Z-Score]],Table2[Sharpe Ratio Z-Score])</f>
        <v>258</v>
      </c>
      <c r="AV198">
        <f>(Table2[[#This Row],[Rank 1Y]]+Table2[[#This Row],[Rank 6M]]+Table2[[#This Row],[Rank Sharpe]])/3</f>
        <v>239.33333333333334</v>
      </c>
    </row>
    <row r="199" spans="1:48" x14ac:dyDescent="0.3">
      <c r="A199" t="s">
        <v>352</v>
      </c>
      <c r="B199" t="s">
        <v>353</v>
      </c>
      <c r="C199" t="s">
        <v>3156</v>
      </c>
      <c r="D199" t="s">
        <v>135</v>
      </c>
      <c r="E199">
        <v>69780.723313854993</v>
      </c>
      <c r="F199">
        <v>1919.15</v>
      </c>
      <c r="G199">
        <v>41.076179965750804</v>
      </c>
      <c r="H199">
        <f>(Table2[[#This Row],[1Y Return vs Nifty]]-AVERAGE(Table2[1Y Return vs Nifty]))/_xlfn.STDEV.P(Table2[1Y Return vs Nifty])</f>
        <v>0.24365397871929881</v>
      </c>
      <c r="I199">
        <v>6.3858953534192997</v>
      </c>
      <c r="J199">
        <f>(Table2[[#This Row],[1M Return vs Nifty]]-AVERAGE(Table2[1M Return vs Nifty]))/_xlfn.STDEV.P(Table2[1M Return vs Nifty])</f>
        <v>0.85231805231691482</v>
      </c>
      <c r="K199">
        <v>18.224427626768001</v>
      </c>
      <c r="L199">
        <f>(Table2[[#This Row],[6M Return vs Nifty]]-AVERAGE(Table2[6M Return vs Nifty]))/_xlfn.STDEV.P(Table2[6M Return vs Nifty])</f>
        <v>0.22669477837513718</v>
      </c>
      <c r="M199">
        <v>2.0576510147342102</v>
      </c>
      <c r="N199">
        <f>(Table2[[#This Row],[1W Return vs Nifty]]-AVERAGE(Table2[1W Return vs Nifty]))/_xlfn.STDEV.P(Table2[1W Return vs Nifty])</f>
        <v>0.54380422680295959</v>
      </c>
      <c r="O199">
        <v>1841.56</v>
      </c>
      <c r="P199">
        <v>1808.62648727691</v>
      </c>
      <c r="Q199">
        <v>1627.1986566967801</v>
      </c>
      <c r="R199">
        <v>65.110842929944397</v>
      </c>
      <c r="S199" s="1">
        <f>(Table2[[#This Row],[Close Price]]-Table2[[#This Row],[20D EMA]])/Table2[[#This Row],[20D EMA]]</f>
        <v>4.2132757010360865E-2</v>
      </c>
      <c r="T199" s="1">
        <f>(Table2[[#This Row],[Close Price]]-Table2[[#This Row],[50D EMA]])/Table2[[#This Row],[50D EMA]]</f>
        <v>6.110908664701447E-2</v>
      </c>
      <c r="U199" s="1">
        <f>(Table2[[#This Row],[Close Price]]-Table2[[#This Row],[200D EMA]])/Table2[[#This Row],[200D EMA]]</f>
        <v>0.17941960688185574</v>
      </c>
      <c r="V199">
        <v>0.91948182963545</v>
      </c>
      <c r="W199">
        <v>1848.8</v>
      </c>
      <c r="X199">
        <v>1924.8</v>
      </c>
      <c r="Y199">
        <v>1714.05</v>
      </c>
      <c r="Z199">
        <v>1924.8</v>
      </c>
      <c r="AA199">
        <v>1714.05</v>
      </c>
      <c r="AB199">
        <v>1924.8</v>
      </c>
      <c r="AC199" s="1">
        <f>(Table2[[#This Row],[Close Price]]/Table2[[#This Row],[Day Low]])-1</f>
        <v>3.8051709216789353E-2</v>
      </c>
      <c r="AD199" s="1">
        <f>(Table2[[#This Row],[Day High]]/Table2[[#This Row],[Close Price]])-1</f>
        <v>2.9440116718337794E-3</v>
      </c>
      <c r="AE199" s="1">
        <f>(Table2[[#This Row],[Close Price]]/Table2[[#This Row],[Current Week Low]])-1</f>
        <v>0.11965811965811968</v>
      </c>
      <c r="AF199" s="1">
        <f>(Table2[[#This Row],[Current Week High]]/Table2[[#This Row],[Close Price]])-1</f>
        <v>2.9440116718337794E-3</v>
      </c>
      <c r="AG199" s="1">
        <f>(Table2[[#This Row],[Close Price]]/Table2[[#This Row],[Current Month Low]])-1</f>
        <v>0.11965811965811968</v>
      </c>
      <c r="AH199" s="1">
        <f>(Table2[[#This Row],[Current Month High]]/Table2[[#This Row],[Close Price]])-1</f>
        <v>2.9440116718337794E-3</v>
      </c>
      <c r="AI199">
        <v>2.6496105046504899</v>
      </c>
      <c r="AJ199">
        <v>82.584911045571303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0.14000000000000001</v>
      </c>
      <c r="AM199" t="s">
        <v>3189</v>
      </c>
      <c r="AN199">
        <v>1.01</v>
      </c>
      <c r="AO199" t="s">
        <v>3189</v>
      </c>
      <c r="AP199">
        <v>8.8808461486883997E-2</v>
      </c>
      <c r="AQ199">
        <f>(Table2[[#This Row],[Sharpe Ratio]]-AVERAGE(Table2[Sharpe Ratio]))/_xlfn.STDEV.P(Table2[Sharpe Ratio])</f>
        <v>0.31107222940077939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2.1775432656150899</v>
      </c>
      <c r="AS199">
        <f>_xlfn.RANK.AVG(Table2[[#This Row],[1Y Return vs Nifty Z-Score]],Table2[1Y Return vs Nifty Z-Score])</f>
        <v>228</v>
      </c>
      <c r="AT199">
        <f>_xlfn.RANK.AVG(Table2[[#This Row],[6M Return vs Nifty Z-Score]],Table2[6M Return vs Nifty Z-Score])</f>
        <v>237</v>
      </c>
      <c r="AU199">
        <f>_xlfn.RANK.AVG(Table2[[#This Row],[Sharpe Ratio Z-Score]],Table2[Sharpe Ratio Z-Score])</f>
        <v>257</v>
      </c>
      <c r="AV199">
        <f>(Table2[[#This Row],[Rank 1Y]]+Table2[[#This Row],[Rank 6M]]+Table2[[#This Row],[Rank Sharpe]])/3</f>
        <v>240.66666666666666</v>
      </c>
    </row>
    <row r="200" spans="1:48" x14ac:dyDescent="0.3">
      <c r="A200" t="s">
        <v>1654</v>
      </c>
      <c r="B200" t="s">
        <v>1655</v>
      </c>
      <c r="C200" t="s">
        <v>3150</v>
      </c>
      <c r="D200" t="s">
        <v>132</v>
      </c>
      <c r="E200">
        <v>5471.34</v>
      </c>
      <c r="F200">
        <v>9118.9</v>
      </c>
      <c r="G200">
        <v>11.9337679291386</v>
      </c>
      <c r="H200">
        <f>(Table2[[#This Row],[1Y Return vs Nifty]]-AVERAGE(Table2[1Y Return vs Nifty]))/_xlfn.STDEV.P(Table2[1Y Return vs Nifty])</f>
        <v>-0.24670094346979884</v>
      </c>
      <c r="I200">
        <v>16.315052128280399</v>
      </c>
      <c r="J200">
        <f>(Table2[[#This Row],[1M Return vs Nifty]]-AVERAGE(Table2[1M Return vs Nifty]))/_xlfn.STDEV.P(Table2[1M Return vs Nifty])</f>
        <v>1.9148329041351824</v>
      </c>
      <c r="K200">
        <v>25.116503949166798</v>
      </c>
      <c r="L200">
        <f>(Table2[[#This Row],[6M Return vs Nifty]]-AVERAGE(Table2[6M Return vs Nifty]))/_xlfn.STDEV.P(Table2[6M Return vs Nifty])</f>
        <v>0.44417886433858145</v>
      </c>
      <c r="M200">
        <v>2.0059022778050699</v>
      </c>
      <c r="N200">
        <f>(Table2[[#This Row],[1W Return vs Nifty]]-AVERAGE(Table2[1W Return vs Nifty]))/_xlfn.STDEV.P(Table2[1W Return vs Nifty])</f>
        <v>0.53170801854701433</v>
      </c>
      <c r="O200">
        <v>8876.06</v>
      </c>
      <c r="P200">
        <v>8354.8441204928495</v>
      </c>
      <c r="Q200">
        <v>7132.9168417644496</v>
      </c>
      <c r="R200">
        <v>54.825365123549702</v>
      </c>
      <c r="S200" s="1">
        <f>(Table2[[#This Row],[Close Price]]-Table2[[#This Row],[20D EMA]])/Table2[[#This Row],[20D EMA]]</f>
        <v>2.7358985856337177E-2</v>
      </c>
      <c r="T200" s="1">
        <f>(Table2[[#This Row],[Close Price]]-Table2[[#This Row],[50D EMA]])/Table2[[#This Row],[50D EMA]]</f>
        <v>9.145064449892798E-2</v>
      </c>
      <c r="U200" s="1">
        <f>(Table2[[#This Row],[Close Price]]-Table2[[#This Row],[200D EMA]])/Table2[[#This Row],[200D EMA]]</f>
        <v>0.27842511027288003</v>
      </c>
      <c r="V200">
        <v>0.915496674482837</v>
      </c>
      <c r="W200">
        <v>9080.2000000000007</v>
      </c>
      <c r="X200">
        <v>9373.7000000000007</v>
      </c>
      <c r="Y200">
        <v>8580.0499999999993</v>
      </c>
      <c r="Z200">
        <v>9721.0499999999993</v>
      </c>
      <c r="AA200">
        <v>8580.0499999999993</v>
      </c>
      <c r="AB200">
        <v>9721.0499999999993</v>
      </c>
      <c r="AC200" s="1">
        <f>(Table2[[#This Row],[Close Price]]/Table2[[#This Row],[Day Low]])-1</f>
        <v>4.2620206603376509E-3</v>
      </c>
      <c r="AD200" s="1">
        <f>(Table2[[#This Row],[Day High]]/Table2[[#This Row],[Close Price]])-1</f>
        <v>2.7941966684578379E-2</v>
      </c>
      <c r="AE200" s="1">
        <f>(Table2[[#This Row],[Close Price]]/Table2[[#This Row],[Current Week Low]])-1</f>
        <v>6.2802664320138035E-2</v>
      </c>
      <c r="AF200" s="1">
        <f>(Table2[[#This Row],[Current Week High]]/Table2[[#This Row],[Close Price]])-1</f>
        <v>6.6033183826996744E-2</v>
      </c>
      <c r="AG200" s="1">
        <f>(Table2[[#This Row],[Close Price]]/Table2[[#This Row],[Current Month Low]])-1</f>
        <v>6.2802664320138035E-2</v>
      </c>
      <c r="AH200" s="1">
        <f>(Table2[[#This Row],[Current Month High]]/Table2[[#This Row],[Close Price]])-1</f>
        <v>6.6033183826996744E-2</v>
      </c>
      <c r="AI200">
        <v>6.60331838269967</v>
      </c>
      <c r="AJ200">
        <v>92.623652052682104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</v>
      </c>
      <c r="AM200" t="s">
        <v>3190</v>
      </c>
      <c r="AN200">
        <v>2.63</v>
      </c>
      <c r="AO200" t="s">
        <v>3189</v>
      </c>
      <c r="AP200">
        <v>0.12519188351444699</v>
      </c>
      <c r="AQ200">
        <f>(Table2[[#This Row],[Sharpe Ratio]]-AVERAGE(Table2[Sharpe Ratio]))/_xlfn.STDEV.P(Table2[Sharpe Ratio])</f>
        <v>0.73302061387770312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3.3770394574286824</v>
      </c>
      <c r="AS200">
        <f>_xlfn.RANK.AVG(Table2[[#This Row],[1Y Return vs Nifty Z-Score]],Table2[1Y Return vs Nifty Z-Score])</f>
        <v>379</v>
      </c>
      <c r="AT200">
        <f>_xlfn.RANK.AVG(Table2[[#This Row],[6M Return vs Nifty Z-Score]],Table2[6M Return vs Nifty Z-Score])</f>
        <v>179</v>
      </c>
      <c r="AU200">
        <f>_xlfn.RANK.AVG(Table2[[#This Row],[Sharpe Ratio Z-Score]],Table2[Sharpe Ratio Z-Score])</f>
        <v>164</v>
      </c>
      <c r="AV200">
        <f>(Table2[[#This Row],[Rank 1Y]]+Table2[[#This Row],[Rank 6M]]+Table2[[#This Row],[Rank Sharpe]])/3</f>
        <v>240.66666666666666</v>
      </c>
    </row>
    <row r="201" spans="1:48" x14ac:dyDescent="0.3">
      <c r="A201" t="s">
        <v>399</v>
      </c>
      <c r="B201" t="s">
        <v>400</v>
      </c>
      <c r="C201" t="s">
        <v>3152</v>
      </c>
      <c r="D201" t="s">
        <v>307</v>
      </c>
      <c r="E201">
        <v>59210.169799299998</v>
      </c>
      <c r="F201">
        <v>1789.45</v>
      </c>
      <c r="G201">
        <v>81.414527569551694</v>
      </c>
      <c r="H201">
        <f>(Table2[[#This Row],[1Y Return vs Nifty]]-AVERAGE(Table2[1Y Return vs Nifty]))/_xlfn.STDEV.P(Table2[1Y Return vs Nifty])</f>
        <v>0.92239351735626574</v>
      </c>
      <c r="I201">
        <v>-2.8650363739084401</v>
      </c>
      <c r="J201">
        <f>(Table2[[#This Row],[1M Return vs Nifty]]-AVERAGE(Table2[1M Return vs Nifty]))/_xlfn.STDEV.P(Table2[1M Return vs Nifty])</f>
        <v>-0.13762022505307325</v>
      </c>
      <c r="K201">
        <v>26.952407464590902</v>
      </c>
      <c r="L201">
        <f>(Table2[[#This Row],[6M Return vs Nifty]]-AVERAGE(Table2[6M Return vs Nifty]))/_xlfn.STDEV.P(Table2[6M Return vs Nifty])</f>
        <v>0.50211202980157144</v>
      </c>
      <c r="M201">
        <v>-3.74270695235206</v>
      </c>
      <c r="N201">
        <f>(Table2[[#This Row],[1W Return vs Nifty]]-AVERAGE(Table2[1W Return vs Nifty]))/_xlfn.STDEV.P(Table2[1W Return vs Nifty])</f>
        <v>-0.8120228347344246</v>
      </c>
      <c r="O201">
        <v>1819.35</v>
      </c>
      <c r="P201">
        <v>1748.64274452308</v>
      </c>
      <c r="Q201">
        <v>1426.55651958712</v>
      </c>
      <c r="R201">
        <v>40.218688387743903</v>
      </c>
      <c r="S201" s="1">
        <f>(Table2[[#This Row],[Close Price]]-Table2[[#This Row],[20D EMA]])/Table2[[#This Row],[20D EMA]]</f>
        <v>-1.6434440871739835E-2</v>
      </c>
      <c r="T201" s="1">
        <f>(Table2[[#This Row],[Close Price]]-Table2[[#This Row],[50D EMA]])/Table2[[#This Row],[50D EMA]]</f>
        <v>2.3336530920756916E-2</v>
      </c>
      <c r="U201" s="1">
        <f>(Table2[[#This Row],[Close Price]]-Table2[[#This Row],[200D EMA]])/Table2[[#This Row],[200D EMA]]</f>
        <v>0.2543842290370032</v>
      </c>
      <c r="V201">
        <v>0.63521301616327597</v>
      </c>
      <c r="W201">
        <v>1757.05</v>
      </c>
      <c r="X201">
        <v>1797.6</v>
      </c>
      <c r="Y201">
        <v>1750</v>
      </c>
      <c r="Z201">
        <v>1818.5</v>
      </c>
      <c r="AA201">
        <v>1750</v>
      </c>
      <c r="AB201">
        <v>1864.65</v>
      </c>
      <c r="AC201" s="1">
        <f>(Table2[[#This Row],[Close Price]]/Table2[[#This Row],[Day Low]])-1</f>
        <v>1.8439998861728535E-2</v>
      </c>
      <c r="AD201" s="1">
        <f>(Table2[[#This Row],[Day High]]/Table2[[#This Row],[Close Price]])-1</f>
        <v>4.5544720444827824E-3</v>
      </c>
      <c r="AE201" s="1">
        <f>(Table2[[#This Row],[Close Price]]/Table2[[#This Row],[Current Week Low]])-1</f>
        <v>2.2542857142857198E-2</v>
      </c>
      <c r="AF201" s="1">
        <f>(Table2[[#This Row],[Current Week High]]/Table2[[#This Row],[Close Price]])-1</f>
        <v>1.623403839168458E-2</v>
      </c>
      <c r="AG201" s="1">
        <f>(Table2[[#This Row],[Close Price]]/Table2[[#This Row],[Current Month Low]])-1</f>
        <v>2.2542857142857198E-2</v>
      </c>
      <c r="AH201" s="1">
        <f>(Table2[[#This Row],[Current Month High]]/Table2[[#This Row],[Close Price]])-1</f>
        <v>4.2024085612897943E-2</v>
      </c>
      <c r="AI201">
        <v>8.68702674005978</v>
      </c>
      <c r="AJ201">
        <v>121.82347836866199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0.11</v>
      </c>
      <c r="AM201" t="s">
        <v>3189</v>
      </c>
      <c r="AN201">
        <v>-6.53</v>
      </c>
      <c r="AO201" t="s">
        <v>3188</v>
      </c>
      <c r="AP201">
        <v>2.3161394267534999E-2</v>
      </c>
      <c r="AQ201">
        <f>(Table2[[#This Row],[Sharpe Ratio]]-AVERAGE(Table2[Sharpe Ratio]))/_xlfn.STDEV.P(Table2[Sharpe Ratio])</f>
        <v>-0.45025456217665627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2.4607925193683045E-2</v>
      </c>
      <c r="AS201">
        <f>_xlfn.RANK.AVG(Table2[[#This Row],[1Y Return vs Nifty Z-Score]],Table2[1Y Return vs Nifty Z-Score])</f>
        <v>108</v>
      </c>
      <c r="AT201">
        <f>_xlfn.RANK.AVG(Table2[[#This Row],[6M Return vs Nifty Z-Score]],Table2[6M Return vs Nifty Z-Score])</f>
        <v>166</v>
      </c>
      <c r="AU201">
        <f>_xlfn.RANK.AVG(Table2[[#This Row],[Sharpe Ratio Z-Score]],Table2[Sharpe Ratio Z-Score])</f>
        <v>451</v>
      </c>
      <c r="AV201">
        <f>(Table2[[#This Row],[Rank 1Y]]+Table2[[#This Row],[Rank 6M]]+Table2[[#This Row],[Rank Sharpe]])/3</f>
        <v>241.66666666666666</v>
      </c>
    </row>
    <row r="202" spans="1:48" x14ac:dyDescent="0.3">
      <c r="A202" t="s">
        <v>465</v>
      </c>
      <c r="B202" t="s">
        <v>466</v>
      </c>
      <c r="C202" t="s">
        <v>3157</v>
      </c>
      <c r="D202" t="s">
        <v>398</v>
      </c>
      <c r="E202">
        <v>48272.243306504999</v>
      </c>
      <c r="F202">
        <v>1638.95</v>
      </c>
      <c r="G202">
        <v>16.6688424522346</v>
      </c>
      <c r="H202">
        <f>(Table2[[#This Row],[1Y Return vs Nifty]]-AVERAGE(Table2[1Y Return vs Nifty]))/_xlfn.STDEV.P(Table2[1Y Return vs Nifty])</f>
        <v>-0.16702781633072372</v>
      </c>
      <c r="I202">
        <v>-5.57648340224394</v>
      </c>
      <c r="J202">
        <f>(Table2[[#This Row],[1M Return vs Nifty]]-AVERAGE(Table2[1M Return vs Nifty]))/_xlfn.STDEV.P(Table2[1M Return vs Nifty])</f>
        <v>-0.42777102061902172</v>
      </c>
      <c r="K202">
        <v>32.161224580027501</v>
      </c>
      <c r="L202">
        <f>(Table2[[#This Row],[6M Return vs Nifty]]-AVERAGE(Table2[6M Return vs Nifty]))/_xlfn.STDEV.P(Table2[6M Return vs Nifty])</f>
        <v>0.66647974372543417</v>
      </c>
      <c r="M202">
        <v>-2.0766287134171999</v>
      </c>
      <c r="N202">
        <f>(Table2[[#This Row],[1W Return vs Nifty]]-AVERAGE(Table2[1W Return vs Nifty]))/_xlfn.STDEV.P(Table2[1W Return vs Nifty])</f>
        <v>-0.42257894595988998</v>
      </c>
      <c r="O202">
        <v>1650.96</v>
      </c>
      <c r="P202">
        <v>1651.8213706582201</v>
      </c>
      <c r="Q202">
        <v>1435.0086617351201</v>
      </c>
      <c r="R202">
        <v>49.547365875827602</v>
      </c>
      <c r="S202" s="1">
        <f>(Table2[[#This Row],[Close Price]]-Table2[[#This Row],[20D EMA]])/Table2[[#This Row],[20D EMA]]</f>
        <v>-7.2745554101855837E-3</v>
      </c>
      <c r="T202" s="1">
        <f>(Table2[[#This Row],[Close Price]]-Table2[[#This Row],[50D EMA]])/Table2[[#This Row],[50D EMA]]</f>
        <v>-7.7922291640354722E-3</v>
      </c>
      <c r="U202" s="1">
        <f>(Table2[[#This Row],[Close Price]]-Table2[[#This Row],[200D EMA]])/Table2[[#This Row],[200D EMA]]</f>
        <v>0.14211854165276411</v>
      </c>
      <c r="V202">
        <v>0.88842240710418696</v>
      </c>
      <c r="W202">
        <v>1613.65</v>
      </c>
      <c r="X202">
        <v>1643</v>
      </c>
      <c r="Y202">
        <v>1545.65</v>
      </c>
      <c r="Z202">
        <v>1647</v>
      </c>
      <c r="AA202">
        <v>1545.65</v>
      </c>
      <c r="AB202">
        <v>1739.4</v>
      </c>
      <c r="AC202" s="1">
        <f>(Table2[[#This Row],[Close Price]]/Table2[[#This Row],[Day Low]])-1</f>
        <v>1.5678740743035879E-2</v>
      </c>
      <c r="AD202" s="1">
        <f>(Table2[[#This Row],[Day High]]/Table2[[#This Row],[Close Price]])-1</f>
        <v>2.471094298178711E-3</v>
      </c>
      <c r="AE202" s="1">
        <f>(Table2[[#This Row],[Close Price]]/Table2[[#This Row],[Current Week Low]])-1</f>
        <v>6.0362954096981891E-2</v>
      </c>
      <c r="AF202" s="1">
        <f>(Table2[[#This Row],[Current Week High]]/Table2[[#This Row],[Close Price]])-1</f>
        <v>4.9116812593428261E-3</v>
      </c>
      <c r="AG202" s="1">
        <f>(Table2[[#This Row],[Close Price]]/Table2[[#This Row],[Current Month Low]])-1</f>
        <v>6.0362954096981891E-2</v>
      </c>
      <c r="AH202" s="1">
        <f>(Table2[[#This Row],[Current Month High]]/Table2[[#This Row],[Close Price]])-1</f>
        <v>6.1289240062234907E-2</v>
      </c>
      <c r="AI202">
        <v>9.1552518380670396</v>
      </c>
      <c r="AJ202">
        <v>60.831166282321703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-0.01</v>
      </c>
      <c r="AM202" t="s">
        <v>3188</v>
      </c>
      <c r="AN202">
        <v>-1.44</v>
      </c>
      <c r="AO202" t="s">
        <v>3188</v>
      </c>
      <c r="AP202">
        <v>9.2783719172858006E-2</v>
      </c>
      <c r="AQ202">
        <f>(Table2[[#This Row],[Sharpe Ratio]]-AVERAGE(Table2[Sharpe Ratio]))/_xlfn.STDEV.P(Table2[Sharpe Ratio])</f>
        <v>0.35717436781990591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353</v>
      </c>
      <c r="AT202">
        <f>_xlfn.RANK.AVG(Table2[[#This Row],[6M Return vs Nifty Z-Score]],Table2[6M Return vs Nifty Z-Score])</f>
        <v>127</v>
      </c>
      <c r="AU202">
        <f>_xlfn.RANK.AVG(Table2[[#This Row],[Sharpe Ratio Z-Score]],Table2[Sharpe Ratio Z-Score])</f>
        <v>245</v>
      </c>
      <c r="AV202">
        <f>(Table2[[#This Row],[Rank 1Y]]+Table2[[#This Row],[Rank 6M]]+Table2[[#This Row],[Rank Sharpe]])/3</f>
        <v>241.66666666666666</v>
      </c>
    </row>
    <row r="203" spans="1:48" x14ac:dyDescent="0.3">
      <c r="A203" t="s">
        <v>924</v>
      </c>
      <c r="B203" t="s">
        <v>925</v>
      </c>
      <c r="C203" t="s">
        <v>3145</v>
      </c>
      <c r="D203" t="s">
        <v>926</v>
      </c>
      <c r="E203">
        <v>16350.9619954799</v>
      </c>
      <c r="F203">
        <v>2694.3</v>
      </c>
      <c r="G203">
        <v>77.172545976349596</v>
      </c>
      <c r="H203">
        <f>(Table2[[#This Row],[1Y Return vs Nifty]]-AVERAGE(Table2[1Y Return vs Nifty]))/_xlfn.STDEV.P(Table2[1Y Return vs Nifty])</f>
        <v>0.85101725133377737</v>
      </c>
      <c r="I203">
        <v>-0.58804596236165096</v>
      </c>
      <c r="J203">
        <f>(Table2[[#This Row],[1M Return vs Nifty]]-AVERAGE(Table2[1M Return vs Nifty]))/_xlfn.STDEV.P(Table2[1M Return vs Nifty])</f>
        <v>0.10603955236544747</v>
      </c>
      <c r="K203">
        <v>48.955598321301999</v>
      </c>
      <c r="L203">
        <f>(Table2[[#This Row],[6M Return vs Nifty]]-AVERAGE(Table2[6M Return vs Nifty]))/_xlfn.STDEV.P(Table2[6M Return vs Nifty])</f>
        <v>1.1964374591644142</v>
      </c>
      <c r="M203">
        <v>6.1890743316802999</v>
      </c>
      <c r="N203">
        <f>(Table2[[#This Row],[1W Return vs Nifty]]-AVERAGE(Table2[1W Return vs Nifty]))/_xlfn.STDEV.P(Table2[1W Return vs Nifty])</f>
        <v>1.5095197167032983</v>
      </c>
      <c r="O203">
        <v>2659.6</v>
      </c>
      <c r="P203">
        <v>2561.3908099569999</v>
      </c>
      <c r="Q203">
        <v>1940.55653877998</v>
      </c>
      <c r="R203">
        <v>53.8310289157467</v>
      </c>
      <c r="S203" s="1">
        <f>(Table2[[#This Row],[Close Price]]-Table2[[#This Row],[20D EMA]])/Table2[[#This Row],[20D EMA]]</f>
        <v>1.3047074748082522E-2</v>
      </c>
      <c r="T203" s="1">
        <f>(Table2[[#This Row],[Close Price]]-Table2[[#This Row],[50D EMA]])/Table2[[#This Row],[50D EMA]]</f>
        <v>5.1889461587172461E-2</v>
      </c>
      <c r="U203" s="1">
        <f>(Table2[[#This Row],[Close Price]]-Table2[[#This Row],[200D EMA]])/Table2[[#This Row],[200D EMA]]</f>
        <v>0.38841613019628674</v>
      </c>
      <c r="V203">
        <v>0.69192545040245002</v>
      </c>
      <c r="W203">
        <v>2676.5</v>
      </c>
      <c r="X203">
        <v>2761.6</v>
      </c>
      <c r="Y203">
        <v>2431.3000000000002</v>
      </c>
      <c r="Z203">
        <v>2764.95</v>
      </c>
      <c r="AA203">
        <v>2431.3000000000002</v>
      </c>
      <c r="AB203">
        <v>2764.95</v>
      </c>
      <c r="AC203" s="1">
        <f>(Table2[[#This Row],[Close Price]]/Table2[[#This Row],[Day Low]])-1</f>
        <v>6.6504763683916668E-3</v>
      </c>
      <c r="AD203" s="1">
        <f>(Table2[[#This Row],[Day High]]/Table2[[#This Row],[Close Price]])-1</f>
        <v>2.4978658649742025E-2</v>
      </c>
      <c r="AE203" s="1">
        <f>(Table2[[#This Row],[Close Price]]/Table2[[#This Row],[Current Week Low]])-1</f>
        <v>0.10817258256899609</v>
      </c>
      <c r="AF203" s="1">
        <f>(Table2[[#This Row],[Current Week High]]/Table2[[#This Row],[Close Price]])-1</f>
        <v>2.6222024273466094E-2</v>
      </c>
      <c r="AG203" s="1">
        <f>(Table2[[#This Row],[Close Price]]/Table2[[#This Row],[Current Month Low]])-1</f>
        <v>0.10817258256899609</v>
      </c>
      <c r="AH203" s="1">
        <f>(Table2[[#This Row],[Current Month High]]/Table2[[#This Row],[Close Price]])-1</f>
        <v>2.6222024273466094E-2</v>
      </c>
      <c r="AI203">
        <v>10.418290465055801</v>
      </c>
      <c r="AJ203">
        <v>119.835182767624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0.08</v>
      </c>
      <c r="AM203" t="s">
        <v>3189</v>
      </c>
      <c r="AN203">
        <v>2.68</v>
      </c>
      <c r="AO203" t="s">
        <v>3189</v>
      </c>
      <c r="AQ203">
        <f>(Table2[[#This Row],[Sharpe Ratio]]-AVERAGE(Table2[Sharpe Ratio]))/_xlfn.STDEV.P(Table2[Sharpe Ratio])</f>
        <v>-0.71886351506777824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2.9441504644991592</v>
      </c>
      <c r="AS203">
        <f>_xlfn.RANK.AVG(Table2[[#This Row],[1Y Return vs Nifty Z-Score]],Table2[1Y Return vs Nifty Z-Score])</f>
        <v>122</v>
      </c>
      <c r="AT203">
        <f>_xlfn.RANK.AVG(Table2[[#This Row],[6M Return vs Nifty Z-Score]],Table2[6M Return vs Nifty Z-Score])</f>
        <v>74</v>
      </c>
      <c r="AU203">
        <f>_xlfn.RANK.AVG(Table2[[#This Row],[Sharpe Ratio Z-Score]],Table2[Sharpe Ratio Z-Score])</f>
        <v>530</v>
      </c>
      <c r="AV203">
        <f>(Table2[[#This Row],[Rank 1Y]]+Table2[[#This Row],[Rank 6M]]+Table2[[#This Row],[Rank Sharpe]])/3</f>
        <v>242</v>
      </c>
    </row>
    <row r="204" spans="1:48" x14ac:dyDescent="0.3">
      <c r="A204" t="s">
        <v>1147</v>
      </c>
      <c r="B204" t="s">
        <v>1148</v>
      </c>
      <c r="C204" t="s">
        <v>3154</v>
      </c>
      <c r="D204" t="s">
        <v>125</v>
      </c>
      <c r="E204">
        <v>11130.497309569901</v>
      </c>
      <c r="F204">
        <v>1308.8499999999999</v>
      </c>
      <c r="G204">
        <v>50.718490587391202</v>
      </c>
      <c r="H204">
        <f>(Table2[[#This Row],[1Y Return vs Nifty]]-AVERAGE(Table2[1Y Return vs Nifty]))/_xlfn.STDEV.P(Table2[1Y Return vs Nifty])</f>
        <v>0.40589705141546106</v>
      </c>
      <c r="I204">
        <v>2.8374097406351901</v>
      </c>
      <c r="J204">
        <f>(Table2[[#This Row],[1M Return vs Nifty]]-AVERAGE(Table2[1M Return vs Nifty]))/_xlfn.STDEV.P(Table2[1M Return vs Nifty])</f>
        <v>0.47259611312945482</v>
      </c>
      <c r="K204">
        <v>35.874902866766497</v>
      </c>
      <c r="L204">
        <f>(Table2[[#This Row],[6M Return vs Nifty]]-AVERAGE(Table2[6M Return vs Nifty]))/_xlfn.STDEV.P(Table2[6M Return vs Nifty])</f>
        <v>0.78366735018429756</v>
      </c>
      <c r="M204">
        <v>6.91835869553503</v>
      </c>
      <c r="N204">
        <f>(Table2[[#This Row],[1W Return vs Nifty]]-AVERAGE(Table2[1W Return vs Nifty]))/_xlfn.STDEV.P(Table2[1W Return vs Nifty])</f>
        <v>1.6799891052619189</v>
      </c>
      <c r="O204">
        <v>1211.69</v>
      </c>
      <c r="P204">
        <v>1198.9831773097601</v>
      </c>
      <c r="Q204">
        <v>1045.29188871209</v>
      </c>
      <c r="R204">
        <v>75.453776125494699</v>
      </c>
      <c r="S204" s="1">
        <f>(Table2[[#This Row],[Close Price]]-Table2[[#This Row],[20D EMA]])/Table2[[#This Row],[20D EMA]]</f>
        <v>8.0185526000874682E-2</v>
      </c>
      <c r="T204" s="1">
        <f>(Table2[[#This Row],[Close Price]]-Table2[[#This Row],[50D EMA]])/Table2[[#This Row],[50D EMA]]</f>
        <v>9.1633331283892949E-2</v>
      </c>
      <c r="U204" s="1">
        <f>(Table2[[#This Row],[Close Price]]-Table2[[#This Row],[200D EMA]])/Table2[[#This Row],[200D EMA]]</f>
        <v>0.25213829183410325</v>
      </c>
      <c r="V204">
        <v>1.0294198668663299</v>
      </c>
      <c r="W204">
        <v>1253.5</v>
      </c>
      <c r="X204">
        <v>1395</v>
      </c>
      <c r="Y204">
        <v>1127.3</v>
      </c>
      <c r="Z204">
        <v>1395</v>
      </c>
      <c r="AA204">
        <v>1127.3</v>
      </c>
      <c r="AB204">
        <v>1395</v>
      </c>
      <c r="AC204" s="1">
        <f>(Table2[[#This Row],[Close Price]]/Table2[[#This Row],[Day Low]])-1</f>
        <v>4.4156362185879372E-2</v>
      </c>
      <c r="AD204" s="1">
        <f>(Table2[[#This Row],[Day High]]/Table2[[#This Row],[Close Price]])-1</f>
        <v>6.5821140696030955E-2</v>
      </c>
      <c r="AE204" s="1">
        <f>(Table2[[#This Row],[Close Price]]/Table2[[#This Row],[Current Week Low]])-1</f>
        <v>0.16104852301960437</v>
      </c>
      <c r="AF204" s="1">
        <f>(Table2[[#This Row],[Current Week High]]/Table2[[#This Row],[Close Price]])-1</f>
        <v>6.5821140696030955E-2</v>
      </c>
      <c r="AG204" s="1">
        <f>(Table2[[#This Row],[Close Price]]/Table2[[#This Row],[Current Month Low]])-1</f>
        <v>0.16104852301960437</v>
      </c>
      <c r="AH204" s="1">
        <f>(Table2[[#This Row],[Current Month High]]/Table2[[#This Row],[Close Price]])-1</f>
        <v>6.5821140696030955E-2</v>
      </c>
      <c r="AI204">
        <v>6.5821140696030902</v>
      </c>
      <c r="AJ204">
        <v>88.053160919540204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-0.01</v>
      </c>
      <c r="AM204" t="s">
        <v>3188</v>
      </c>
      <c r="AN204">
        <v>10.81</v>
      </c>
      <c r="AO204" t="s">
        <v>3189</v>
      </c>
      <c r="AP204">
        <v>2.9646234674268E-2</v>
      </c>
      <c r="AQ204">
        <f>(Table2[[#This Row],[Sharpe Ratio]]-AVERAGE(Table2[Sharpe Ratio]))/_xlfn.STDEV.P(Table2[Sharpe Ratio])</f>
        <v>-0.37504811427467633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2.9671015057164558</v>
      </c>
      <c r="AS204">
        <f>_xlfn.RANK.AVG(Table2[[#This Row],[1Y Return vs Nifty Z-Score]],Table2[1Y Return vs Nifty Z-Score])</f>
        <v>184</v>
      </c>
      <c r="AT204">
        <f>_xlfn.RANK.AVG(Table2[[#This Row],[6M Return vs Nifty Z-Score]],Table2[6M Return vs Nifty Z-Score])</f>
        <v>114</v>
      </c>
      <c r="AU204">
        <f>_xlfn.RANK.AVG(Table2[[#This Row],[Sharpe Ratio Z-Score]],Table2[Sharpe Ratio Z-Score])</f>
        <v>429</v>
      </c>
      <c r="AV204">
        <f>(Table2[[#This Row],[Rank 1Y]]+Table2[[#This Row],[Rank 6M]]+Table2[[#This Row],[Rank Sharpe]])/3</f>
        <v>242.33333333333334</v>
      </c>
    </row>
    <row r="205" spans="1:48" x14ac:dyDescent="0.3">
      <c r="A205" t="s">
        <v>1893</v>
      </c>
      <c r="B205" t="s">
        <v>1894</v>
      </c>
      <c r="C205" t="s">
        <v>3157</v>
      </c>
      <c r="D205" t="s">
        <v>258</v>
      </c>
      <c r="E205">
        <v>3932.9591018400001</v>
      </c>
      <c r="F205">
        <v>158.04</v>
      </c>
      <c r="G205">
        <v>46.3347641679212</v>
      </c>
      <c r="H205">
        <f>(Table2[[#This Row],[1Y Return vs Nifty]]-AVERAGE(Table2[1Y Return vs Nifty]))/_xlfn.STDEV.P(Table2[1Y Return vs Nifty])</f>
        <v>0.33213576409933426</v>
      </c>
      <c r="I205">
        <v>-2.1530569157111401</v>
      </c>
      <c r="J205">
        <f>(Table2[[#This Row],[1M Return vs Nifty]]-AVERAGE(Table2[1M Return vs Nifty]))/_xlfn.STDEV.P(Table2[1M Return vs Nifty])</f>
        <v>-6.1431605447483703E-2</v>
      </c>
      <c r="K205">
        <v>42.981011102971003</v>
      </c>
      <c r="L205">
        <f>(Table2[[#This Row],[6M Return vs Nifty]]-AVERAGE(Table2[6M Return vs Nifty]))/_xlfn.STDEV.P(Table2[6M Return vs Nifty])</f>
        <v>1.0079053565867482</v>
      </c>
      <c r="M205">
        <v>6.7927712414902599</v>
      </c>
      <c r="N205">
        <f>(Table2[[#This Row],[1W Return vs Nifty]]-AVERAGE(Table2[1W Return vs Nifty]))/_xlfn.STDEV.P(Table2[1W Return vs Nifty])</f>
        <v>1.6506331810672925</v>
      </c>
      <c r="O205">
        <v>153.44999999999999</v>
      </c>
      <c r="P205">
        <v>151.617165617767</v>
      </c>
      <c r="Q205">
        <v>126.31490686678001</v>
      </c>
      <c r="R205">
        <v>59.497606528671199</v>
      </c>
      <c r="S205" s="1">
        <f>(Table2[[#This Row],[Close Price]]-Table2[[#This Row],[20D EMA]])/Table2[[#This Row],[20D EMA]]</f>
        <v>2.9912023460410581E-2</v>
      </c>
      <c r="T205" s="1">
        <f>(Table2[[#This Row],[Close Price]]-Table2[[#This Row],[50D EMA]])/Table2[[#This Row],[50D EMA]]</f>
        <v>4.2362184757003152E-2</v>
      </c>
      <c r="U205" s="1">
        <f>(Table2[[#This Row],[Close Price]]-Table2[[#This Row],[200D EMA]])/Table2[[#This Row],[200D EMA]]</f>
        <v>0.25115874222730777</v>
      </c>
      <c r="V205">
        <v>0.77680235330097103</v>
      </c>
      <c r="W205">
        <v>155.4</v>
      </c>
      <c r="X205">
        <v>161</v>
      </c>
      <c r="Y205">
        <v>138.12</v>
      </c>
      <c r="Z205">
        <v>162.9</v>
      </c>
      <c r="AA205">
        <v>138.12</v>
      </c>
      <c r="AB205">
        <v>162.9</v>
      </c>
      <c r="AC205" s="1">
        <f>(Table2[[#This Row],[Close Price]]/Table2[[#This Row],[Day Low]])-1</f>
        <v>1.698841698841691E-2</v>
      </c>
      <c r="AD205" s="1">
        <f>(Table2[[#This Row],[Day High]]/Table2[[#This Row],[Close Price]])-1</f>
        <v>1.8729435585927767E-2</v>
      </c>
      <c r="AE205" s="1">
        <f>(Table2[[#This Row],[Close Price]]/Table2[[#This Row],[Current Week Low]])-1</f>
        <v>0.14422241529105118</v>
      </c>
      <c r="AF205" s="1">
        <f>(Table2[[#This Row],[Current Week High]]/Table2[[#This Row],[Close Price]])-1</f>
        <v>3.0751708428246038E-2</v>
      </c>
      <c r="AG205" s="1">
        <f>(Table2[[#This Row],[Close Price]]/Table2[[#This Row],[Current Month Low]])-1</f>
        <v>0.14422241529105118</v>
      </c>
      <c r="AH205" s="1">
        <f>(Table2[[#This Row],[Current Month High]]/Table2[[#This Row],[Close Price]])-1</f>
        <v>3.0751708428246038E-2</v>
      </c>
      <c r="AI205">
        <v>11.996962794229299</v>
      </c>
      <c r="AJ205">
        <v>93.676470588235205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0.06</v>
      </c>
      <c r="AM205" t="s">
        <v>3189</v>
      </c>
      <c r="AN205">
        <v>-0.48</v>
      </c>
      <c r="AO205" t="s">
        <v>3188</v>
      </c>
      <c r="AP205">
        <v>2.4915256754636E-2</v>
      </c>
      <c r="AQ205">
        <f>(Table2[[#This Row],[Sharpe Ratio]]-AVERAGE(Table2[Sharpe Ratio]))/_xlfn.STDEV.P(Table2[Sharpe Ratio])</f>
        <v>-0.4299145446140884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2.4993281516918029</v>
      </c>
      <c r="AS205">
        <f>_xlfn.RANK.AVG(Table2[[#This Row],[1Y Return vs Nifty Z-Score]],Table2[1Y Return vs Nifty Z-Score])</f>
        <v>204</v>
      </c>
      <c r="AT205">
        <f>_xlfn.RANK.AVG(Table2[[#This Row],[6M Return vs Nifty Z-Score]],Table2[6M Return vs Nifty Z-Score])</f>
        <v>86</v>
      </c>
      <c r="AU205">
        <f>_xlfn.RANK.AVG(Table2[[#This Row],[Sharpe Ratio Z-Score]],Table2[Sharpe Ratio Z-Score])</f>
        <v>441</v>
      </c>
      <c r="AV205">
        <f>(Table2[[#This Row],[Rank 1Y]]+Table2[[#This Row],[Rank 6M]]+Table2[[#This Row],[Rank Sharpe]])/3</f>
        <v>243.66666666666666</v>
      </c>
    </row>
    <row r="206" spans="1:48" x14ac:dyDescent="0.3">
      <c r="A206" t="s">
        <v>295</v>
      </c>
      <c r="B206" t="s">
        <v>296</v>
      </c>
      <c r="C206" t="s">
        <v>3155</v>
      </c>
      <c r="D206" t="s">
        <v>159</v>
      </c>
      <c r="E206">
        <v>94015.710584999993</v>
      </c>
      <c r="F206">
        <v>270</v>
      </c>
      <c r="G206">
        <v>80.333303206144905</v>
      </c>
      <c r="H206">
        <f>(Table2[[#This Row],[1Y Return vs Nifty]]-AVERAGE(Table2[1Y Return vs Nifty]))/_xlfn.STDEV.P(Table2[1Y Return vs Nifty])</f>
        <v>0.90420066194260906</v>
      </c>
      <c r="I206">
        <v>2.5419244662973202</v>
      </c>
      <c r="J206">
        <f>(Table2[[#This Row],[1M Return vs Nifty]]-AVERAGE(Table2[1M Return vs Nifty]))/_xlfn.STDEV.P(Table2[1M Return vs Nifty])</f>
        <v>0.4409763593480997</v>
      </c>
      <c r="K206">
        <v>-6.8574982137991398</v>
      </c>
      <c r="L206">
        <f>(Table2[[#This Row],[6M Return vs Nifty]]-AVERAGE(Table2[6M Return vs Nifty]))/_xlfn.STDEV.P(Table2[6M Return vs Nifty])</f>
        <v>-0.56478219611954528</v>
      </c>
      <c r="M206">
        <v>1.0748883990039799</v>
      </c>
      <c r="N206">
        <f>(Table2[[#This Row],[1W Return vs Nifty]]-AVERAGE(Table2[1W Return vs Nifty]))/_xlfn.STDEV.P(Table2[1W Return vs Nifty])</f>
        <v>0.31408458587127203</v>
      </c>
      <c r="O206">
        <v>271.91000000000003</v>
      </c>
      <c r="P206">
        <v>279.55183342081398</v>
      </c>
      <c r="Q206">
        <v>255.982789931403</v>
      </c>
      <c r="R206">
        <v>49.2767969783132</v>
      </c>
      <c r="S206" s="1">
        <f>(Table2[[#This Row],[Close Price]]-Table2[[#This Row],[20D EMA]])/Table2[[#This Row],[20D EMA]]</f>
        <v>-7.0243830679269786E-3</v>
      </c>
      <c r="T206" s="1">
        <f>(Table2[[#This Row],[Close Price]]-Table2[[#This Row],[50D EMA]])/Table2[[#This Row],[50D EMA]]</f>
        <v>-3.4168380525108004E-2</v>
      </c>
      <c r="U206" s="1">
        <f>(Table2[[#This Row],[Close Price]]-Table2[[#This Row],[200D EMA]])/Table2[[#This Row],[200D EMA]]</f>
        <v>5.4758408064672075E-2</v>
      </c>
      <c r="V206">
        <v>1.0689411459079501</v>
      </c>
      <c r="W206">
        <v>268.5</v>
      </c>
      <c r="X206">
        <v>273.89999999999998</v>
      </c>
      <c r="Y206">
        <v>254.15</v>
      </c>
      <c r="Z206">
        <v>273.89999999999998</v>
      </c>
      <c r="AA206">
        <v>254.15</v>
      </c>
      <c r="AB206">
        <v>285.5</v>
      </c>
      <c r="AC206" s="1">
        <f>(Table2[[#This Row],[Close Price]]/Table2[[#This Row],[Day Low]])-1</f>
        <v>5.5865921787709993E-3</v>
      </c>
      <c r="AD206" s="1">
        <f>(Table2[[#This Row],[Day High]]/Table2[[#This Row],[Close Price]])-1</f>
        <v>1.444444444444426E-2</v>
      </c>
      <c r="AE206" s="1">
        <f>(Table2[[#This Row],[Close Price]]/Table2[[#This Row],[Current Week Low]])-1</f>
        <v>6.2364745229195329E-2</v>
      </c>
      <c r="AF206" s="1">
        <f>(Table2[[#This Row],[Current Week High]]/Table2[[#This Row],[Close Price]])-1</f>
        <v>1.444444444444426E-2</v>
      </c>
      <c r="AG206" s="1">
        <f>(Table2[[#This Row],[Close Price]]/Table2[[#This Row],[Current Month Low]])-1</f>
        <v>6.2364745229195329E-2</v>
      </c>
      <c r="AH206" s="1">
        <f>(Table2[[#This Row],[Current Month High]]/Table2[[#This Row],[Close Price]])-1</f>
        <v>5.7407407407407351E-2</v>
      </c>
      <c r="AI206">
        <v>24.203703703703699</v>
      </c>
      <c r="AJ206">
        <v>137.885462555066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-0.13</v>
      </c>
      <c r="AM206" t="s">
        <v>3188</v>
      </c>
      <c r="AN206">
        <v>-4.34</v>
      </c>
      <c r="AO206" t="s">
        <v>3188</v>
      </c>
      <c r="AP206">
        <v>0.14610848346982799</v>
      </c>
      <c r="AQ206">
        <f>(Table2[[#This Row],[Sharpe Ratio]]-AVERAGE(Table2[Sharpe Ratio]))/_xlfn.STDEV.P(Table2[Sharpe Ratio])</f>
        <v>0.9755960800676895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111</v>
      </c>
      <c r="AT206">
        <f>_xlfn.RANK.AVG(Table2[[#This Row],[6M Return vs Nifty Z-Score]],Table2[6M Return vs Nifty Z-Score])</f>
        <v>509</v>
      </c>
      <c r="AU206">
        <f>_xlfn.RANK.AVG(Table2[[#This Row],[Sharpe Ratio Z-Score]],Table2[Sharpe Ratio Z-Score])</f>
        <v>115</v>
      </c>
      <c r="AV206">
        <f>(Table2[[#This Row],[Rank 1Y]]+Table2[[#This Row],[Rank 6M]]+Table2[[#This Row],[Rank Sharpe]])/3</f>
        <v>245</v>
      </c>
    </row>
    <row r="207" spans="1:48" x14ac:dyDescent="0.3">
      <c r="A207" t="s">
        <v>1408</v>
      </c>
      <c r="B207" t="s">
        <v>1409</v>
      </c>
      <c r="C207" t="s">
        <v>3155</v>
      </c>
      <c r="D207" t="s">
        <v>769</v>
      </c>
      <c r="E207">
        <v>7844.3394093739998</v>
      </c>
      <c r="F207">
        <v>196.37</v>
      </c>
      <c r="G207">
        <v>29.1620310315494</v>
      </c>
      <c r="H207">
        <f>(Table2[[#This Row],[1Y Return vs Nifty]]-AVERAGE(Table2[1Y Return vs Nifty]))/_xlfn.STDEV.P(Table2[1Y Return vs Nifty])</f>
        <v>4.3184588394296751E-2</v>
      </c>
      <c r="I207">
        <v>-17.2312512237413</v>
      </c>
      <c r="J207">
        <f>(Table2[[#This Row],[1M Return vs Nifty]]-AVERAGE(Table2[1M Return vs Nifty]))/_xlfn.STDEV.P(Table2[1M Return vs Nifty])</f>
        <v>-1.6749427780624238</v>
      </c>
      <c r="K207">
        <v>5.8991357909950004</v>
      </c>
      <c r="L207">
        <f>(Table2[[#This Row],[6M Return vs Nifty]]-AVERAGE(Table2[6M Return vs Nifty]))/_xlfn.STDEV.P(Table2[6M Return vs Nifty])</f>
        <v>-0.1622380633033807</v>
      </c>
      <c r="M207">
        <v>-5.5306927836228699</v>
      </c>
      <c r="N207">
        <f>(Table2[[#This Row],[1W Return vs Nifty]]-AVERAGE(Table2[1W Return vs Nifty]))/_xlfn.STDEV.P(Table2[1W Return vs Nifty])</f>
        <v>-1.2299624842247376</v>
      </c>
      <c r="O207">
        <v>208.14</v>
      </c>
      <c r="P207">
        <v>222.24791015192599</v>
      </c>
      <c r="Q207">
        <v>202.92741079917801</v>
      </c>
      <c r="R207">
        <v>39.341647091639402</v>
      </c>
      <c r="S207" s="1">
        <f>(Table2[[#This Row],[Close Price]]-Table2[[#This Row],[20D EMA]])/Table2[[#This Row],[20D EMA]]</f>
        <v>-5.6548476986643524E-2</v>
      </c>
      <c r="T207" s="1">
        <f>(Table2[[#This Row],[Close Price]]-Table2[[#This Row],[50D EMA]])/Table2[[#This Row],[50D EMA]]</f>
        <v>-0.11643713605332064</v>
      </c>
      <c r="U207" s="1">
        <f>(Table2[[#This Row],[Close Price]]-Table2[[#This Row],[200D EMA]])/Table2[[#This Row],[200D EMA]]</f>
        <v>-3.2314071191039725E-2</v>
      </c>
      <c r="V207">
        <v>0.63598893666965395</v>
      </c>
      <c r="W207">
        <v>187.4</v>
      </c>
      <c r="X207">
        <v>198</v>
      </c>
      <c r="Y207">
        <v>184.55</v>
      </c>
      <c r="Z207">
        <v>206.7</v>
      </c>
      <c r="AA207">
        <v>184.55</v>
      </c>
      <c r="AB207">
        <v>211.7</v>
      </c>
      <c r="AC207" s="1">
        <f>(Table2[[#This Row],[Close Price]]/Table2[[#This Row],[Day Low]])-1</f>
        <v>4.7865528281750169E-2</v>
      </c>
      <c r="AD207" s="1">
        <f>(Table2[[#This Row],[Day High]]/Table2[[#This Row],[Close Price]])-1</f>
        <v>8.3006569231551808E-3</v>
      </c>
      <c r="AE207" s="1">
        <f>(Table2[[#This Row],[Close Price]]/Table2[[#This Row],[Current Week Low]])-1</f>
        <v>6.4047683554592227E-2</v>
      </c>
      <c r="AF207" s="1">
        <f>(Table2[[#This Row],[Current Week High]]/Table2[[#This Row],[Close Price]])-1</f>
        <v>5.2604776697051436E-2</v>
      </c>
      <c r="AG207" s="1">
        <f>(Table2[[#This Row],[Close Price]]/Table2[[#This Row],[Current Month Low]])-1</f>
        <v>6.4047683554592227E-2</v>
      </c>
      <c r="AH207" s="1">
        <f>(Table2[[#This Row],[Current Month High]]/Table2[[#This Row],[Close Price]])-1</f>
        <v>7.8066914498141182E-2</v>
      </c>
      <c r="AI207">
        <v>50.985384732902098</v>
      </c>
      <c r="AJ207">
        <v>77.389340560072199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-0.28000000000000003</v>
      </c>
      <c r="AM207" t="s">
        <v>3188</v>
      </c>
      <c r="AN207">
        <v>-10.16</v>
      </c>
      <c r="AO207" t="s">
        <v>3188</v>
      </c>
      <c r="AP207">
        <v>0.165693548206955</v>
      </c>
      <c r="AQ207">
        <f>(Table2[[#This Row],[Sharpe Ratio]]-AVERAGE(Table2[Sharpe Ratio]))/_xlfn.STDEV.P(Table2[Sharpe Ratio])</f>
        <v>1.2027293722425223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278</v>
      </c>
      <c r="AT207">
        <f>_xlfn.RANK.AVG(Table2[[#This Row],[6M Return vs Nifty Z-Score]],Table2[6M Return vs Nifty Z-Score])</f>
        <v>370</v>
      </c>
      <c r="AU207">
        <f>_xlfn.RANK.AVG(Table2[[#This Row],[Sharpe Ratio Z-Score]],Table2[Sharpe Ratio Z-Score])</f>
        <v>90</v>
      </c>
      <c r="AV207">
        <f>(Table2[[#This Row],[Rank 1Y]]+Table2[[#This Row],[Rank 6M]]+Table2[[#This Row],[Rank Sharpe]])/3</f>
        <v>246</v>
      </c>
    </row>
    <row r="208" spans="1:48" x14ac:dyDescent="0.3">
      <c r="A208" t="s">
        <v>1014</v>
      </c>
      <c r="B208" t="s">
        <v>1015</v>
      </c>
      <c r="C208" t="s">
        <v>3155</v>
      </c>
      <c r="D208" t="s">
        <v>48</v>
      </c>
      <c r="E208">
        <v>14197.72291712</v>
      </c>
      <c r="F208">
        <v>772.4</v>
      </c>
      <c r="G208">
        <v>4.2431133011200499</v>
      </c>
      <c r="H208">
        <f>(Table2[[#This Row],[1Y Return vs Nifty]]-AVERAGE(Table2[1Y Return vs Nifty]))/_xlfn.STDEV.P(Table2[1Y Return vs Nifty])</f>
        <v>-0.3761051378435345</v>
      </c>
      <c r="I208">
        <v>7.2073256004085797</v>
      </c>
      <c r="J208">
        <f>(Table2[[#This Row],[1M Return vs Nifty]]-AVERAGE(Table2[1M Return vs Nifty]))/_xlfn.STDEV.P(Table2[1M Return vs Nifty])</f>
        <v>0.94021895437222214</v>
      </c>
      <c r="K208">
        <v>41.130003006784797</v>
      </c>
      <c r="L208">
        <f>(Table2[[#This Row],[6M Return vs Nifty]]-AVERAGE(Table2[6M Return vs Nifty]))/_xlfn.STDEV.P(Table2[6M Return vs Nifty])</f>
        <v>0.94949555595791846</v>
      </c>
      <c r="M208">
        <v>3.4914515842409801</v>
      </c>
      <c r="N208">
        <f>(Table2[[#This Row],[1W Return vs Nifty]]-AVERAGE(Table2[1W Return vs Nifty]))/_xlfn.STDEV.P(Table2[1W Return vs Nifty])</f>
        <v>0.87895347517969857</v>
      </c>
      <c r="O208">
        <v>759.84</v>
      </c>
      <c r="P208">
        <v>739.12542378030605</v>
      </c>
      <c r="Q208">
        <v>637.10213866600702</v>
      </c>
      <c r="R208">
        <v>54.991782846188897</v>
      </c>
      <c r="S208" s="1">
        <f>(Table2[[#This Row],[Close Price]]-Table2[[#This Row],[20D EMA]])/Table2[[#This Row],[20D EMA]]</f>
        <v>1.652979574647287E-2</v>
      </c>
      <c r="T208" s="1">
        <f>(Table2[[#This Row],[Close Price]]-Table2[[#This Row],[50D EMA]])/Table2[[#This Row],[50D EMA]]</f>
        <v>4.5018849506635691E-2</v>
      </c>
      <c r="U208" s="1">
        <f>(Table2[[#This Row],[Close Price]]-Table2[[#This Row],[200D EMA]])/Table2[[#This Row],[200D EMA]]</f>
        <v>0.21236447521159743</v>
      </c>
      <c r="V208">
        <v>1.68010354992566</v>
      </c>
      <c r="W208">
        <v>769.3</v>
      </c>
      <c r="X208">
        <v>783.7</v>
      </c>
      <c r="Y208">
        <v>710.75</v>
      </c>
      <c r="Z208">
        <v>794</v>
      </c>
      <c r="AA208">
        <v>710.75</v>
      </c>
      <c r="AB208">
        <v>812</v>
      </c>
      <c r="AC208" s="1">
        <f>(Table2[[#This Row],[Close Price]]/Table2[[#This Row],[Day Low]])-1</f>
        <v>4.029637332640057E-3</v>
      </c>
      <c r="AD208" s="1">
        <f>(Table2[[#This Row],[Day High]]/Table2[[#This Row],[Close Price]])-1</f>
        <v>1.4629725530813209E-2</v>
      </c>
      <c r="AE208" s="1">
        <f>(Table2[[#This Row],[Close Price]]/Table2[[#This Row],[Current Week Low]])-1</f>
        <v>8.673935983116432E-2</v>
      </c>
      <c r="AF208" s="1">
        <f>(Table2[[#This Row],[Current Week High]]/Table2[[#This Row],[Close Price]])-1</f>
        <v>2.7964785085448085E-2</v>
      </c>
      <c r="AG208" s="1">
        <f>(Table2[[#This Row],[Close Price]]/Table2[[#This Row],[Current Month Low]])-1</f>
        <v>8.673935983116432E-2</v>
      </c>
      <c r="AH208" s="1">
        <f>(Table2[[#This Row],[Current Month High]]/Table2[[#This Row],[Close Price]])-1</f>
        <v>5.1268772656654527E-2</v>
      </c>
      <c r="AI208">
        <v>7.0300362506473304</v>
      </c>
      <c r="AJ208">
        <v>72.410714285714207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0.08</v>
      </c>
      <c r="AM208" t="s">
        <v>3189</v>
      </c>
      <c r="AN208">
        <v>1.87</v>
      </c>
      <c r="AO208" t="s">
        <v>3189</v>
      </c>
      <c r="AP208">
        <v>9.8403241995019999E-2</v>
      </c>
      <c r="AQ208">
        <f>(Table2[[#This Row],[Sharpe Ratio]]-AVERAGE(Table2[Sharpe Ratio]))/_xlfn.STDEV.P(Table2[Sharpe Ratio])</f>
        <v>0.42234549368448637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2.8149083413507912</v>
      </c>
      <c r="AS208">
        <f>_xlfn.RANK.AVG(Table2[[#This Row],[1Y Return vs Nifty Z-Score]],Table2[1Y Return vs Nifty Z-Score])</f>
        <v>418</v>
      </c>
      <c r="AT208">
        <f>_xlfn.RANK.AVG(Table2[[#This Row],[6M Return vs Nifty Z-Score]],Table2[6M Return vs Nifty Z-Score])</f>
        <v>95</v>
      </c>
      <c r="AU208">
        <f>_xlfn.RANK.AVG(Table2[[#This Row],[Sharpe Ratio Z-Score]],Table2[Sharpe Ratio Z-Score])</f>
        <v>228</v>
      </c>
      <c r="AV208">
        <f>(Table2[[#This Row],[Rank 1Y]]+Table2[[#This Row],[Rank 6M]]+Table2[[#This Row],[Rank Sharpe]])/3</f>
        <v>247</v>
      </c>
    </row>
    <row r="209" spans="1:48" x14ac:dyDescent="0.3">
      <c r="A209" t="s">
        <v>792</v>
      </c>
      <c r="B209" t="s">
        <v>793</v>
      </c>
      <c r="C209" t="s">
        <v>3144</v>
      </c>
      <c r="D209" t="s">
        <v>729</v>
      </c>
      <c r="E209">
        <v>20371.445872050001</v>
      </c>
      <c r="F209">
        <v>1189.5</v>
      </c>
      <c r="G209">
        <v>9.0838589682013708</v>
      </c>
      <c r="H209">
        <f>(Table2[[#This Row],[1Y Return vs Nifty]]-AVERAGE(Table2[1Y Return vs Nifty]))/_xlfn.STDEV.P(Table2[1Y Return vs Nifty])</f>
        <v>-0.29465397100337165</v>
      </c>
      <c r="I209">
        <v>-7.6101012014060299</v>
      </c>
      <c r="J209">
        <f>(Table2[[#This Row],[1M Return vs Nifty]]-AVERAGE(Table2[1M Return vs Nifty]))/_xlfn.STDEV.P(Table2[1M Return vs Nifty])</f>
        <v>-0.64538759809137469</v>
      </c>
      <c r="K209">
        <v>42.007297704568202</v>
      </c>
      <c r="L209">
        <f>(Table2[[#This Row],[6M Return vs Nifty]]-AVERAGE(Table2[6M Return vs Nifty]))/_xlfn.STDEV.P(Table2[6M Return vs Nifty])</f>
        <v>0.97717917792361264</v>
      </c>
      <c r="M209">
        <v>2.88367198065853</v>
      </c>
      <c r="N209">
        <f>(Table2[[#This Row],[1W Return vs Nifty]]-AVERAGE(Table2[1W Return vs Nifty]))/_xlfn.STDEV.P(Table2[1W Return vs Nifty])</f>
        <v>0.73688568580126168</v>
      </c>
      <c r="O209">
        <v>1208.45</v>
      </c>
      <c r="P209">
        <v>1239.0715292150001</v>
      </c>
      <c r="Q209">
        <v>1110.3184970370401</v>
      </c>
      <c r="R209">
        <v>47.8755349402525</v>
      </c>
      <c r="S209" s="1">
        <f>(Table2[[#This Row],[Close Price]]-Table2[[#This Row],[20D EMA]])/Table2[[#This Row],[20D EMA]]</f>
        <v>-1.5681244569489879E-2</v>
      </c>
      <c r="T209" s="1">
        <f>(Table2[[#This Row],[Close Price]]-Table2[[#This Row],[50D EMA]])/Table2[[#This Row],[50D EMA]]</f>
        <v>-4.000699559807136E-2</v>
      </c>
      <c r="U209" s="1">
        <f>(Table2[[#This Row],[Close Price]]-Table2[[#This Row],[200D EMA]])/Table2[[#This Row],[200D EMA]]</f>
        <v>7.1314224859138284E-2</v>
      </c>
      <c r="V209">
        <v>0.84184172775461297</v>
      </c>
      <c r="W209">
        <v>1185</v>
      </c>
      <c r="X209">
        <v>1211.4000000000001</v>
      </c>
      <c r="Y209">
        <v>1105.3</v>
      </c>
      <c r="Z209">
        <v>1233.95</v>
      </c>
      <c r="AA209">
        <v>1105.3</v>
      </c>
      <c r="AB209">
        <v>1233.95</v>
      </c>
      <c r="AC209" s="1">
        <f>(Table2[[#This Row],[Close Price]]/Table2[[#This Row],[Day Low]])-1</f>
        <v>3.7974683544304E-3</v>
      </c>
      <c r="AD209" s="1">
        <f>(Table2[[#This Row],[Day High]]/Table2[[#This Row],[Close Price]])-1</f>
        <v>1.8411097099621854E-2</v>
      </c>
      <c r="AE209" s="1">
        <f>(Table2[[#This Row],[Close Price]]/Table2[[#This Row],[Current Week Low]])-1</f>
        <v>7.6178413100515652E-2</v>
      </c>
      <c r="AF209" s="1">
        <f>(Table2[[#This Row],[Current Week High]]/Table2[[#This Row],[Close Price]])-1</f>
        <v>3.7368642286675025E-2</v>
      </c>
      <c r="AG209" s="1">
        <f>(Table2[[#This Row],[Close Price]]/Table2[[#This Row],[Current Month Low]])-1</f>
        <v>7.6178413100515652E-2</v>
      </c>
      <c r="AH209" s="1">
        <f>(Table2[[#This Row],[Current Month High]]/Table2[[#This Row],[Close Price]])-1</f>
        <v>3.7368642286675025E-2</v>
      </c>
      <c r="AI209">
        <v>25.683060109289599</v>
      </c>
      <c r="AJ209">
        <v>82.648752399232194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-0.13</v>
      </c>
      <c r="AM209" t="s">
        <v>3188</v>
      </c>
      <c r="AN209">
        <v>-6.03</v>
      </c>
      <c r="AO209" t="s">
        <v>3188</v>
      </c>
      <c r="AP209">
        <v>8.7041689011816997E-2</v>
      </c>
      <c r="AQ209">
        <f>(Table2[[#This Row],[Sharpe Ratio]]-AVERAGE(Table2[Sharpe Ratio]))/_xlfn.STDEV.P(Table2[Sharpe Ratio])</f>
        <v>0.29058249121650254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391</v>
      </c>
      <c r="AT209">
        <f>_xlfn.RANK.AVG(Table2[[#This Row],[6M Return vs Nifty Z-Score]],Table2[6M Return vs Nifty Z-Score])</f>
        <v>89</v>
      </c>
      <c r="AU209">
        <f>_xlfn.RANK.AVG(Table2[[#This Row],[Sharpe Ratio Z-Score]],Table2[Sharpe Ratio Z-Score])</f>
        <v>263</v>
      </c>
      <c r="AV209">
        <f>(Table2[[#This Row],[Rank 1Y]]+Table2[[#This Row],[Rank 6M]]+Table2[[#This Row],[Rank Sharpe]])/3</f>
        <v>247.66666666666666</v>
      </c>
    </row>
    <row r="210" spans="1:48" x14ac:dyDescent="0.3">
      <c r="A210" t="s">
        <v>690</v>
      </c>
      <c r="B210" t="s">
        <v>691</v>
      </c>
      <c r="C210" t="s">
        <v>3146</v>
      </c>
      <c r="D210" t="s">
        <v>48</v>
      </c>
      <c r="E210">
        <v>26585.394</v>
      </c>
      <c r="F210">
        <v>998.7</v>
      </c>
      <c r="G210">
        <v>26.871907325549699</v>
      </c>
      <c r="H210">
        <f>(Table2[[#This Row],[1Y Return vs Nifty]]-AVERAGE(Table2[1Y Return vs Nifty]))/_xlfn.STDEV.P(Table2[1Y Return vs Nifty])</f>
        <v>4.6505977881630906E-3</v>
      </c>
      <c r="I210">
        <v>4.0417689768931</v>
      </c>
      <c r="J210">
        <f>(Table2[[#This Row],[1M Return vs Nifty]]-AVERAGE(Table2[1M Return vs Nifty]))/_xlfn.STDEV.P(Table2[1M Return vs Nifty])</f>
        <v>0.60147408378335621</v>
      </c>
      <c r="K210">
        <v>24.033852299889599</v>
      </c>
      <c r="L210">
        <f>(Table2[[#This Row],[6M Return vs Nifty]]-AVERAGE(Table2[6M Return vs Nifty]))/_xlfn.STDEV.P(Table2[6M Return vs Nifty])</f>
        <v>0.4100150661817562</v>
      </c>
      <c r="M210">
        <v>-0.48685810532037399</v>
      </c>
      <c r="N210">
        <f>(Table2[[#This Row],[1W Return vs Nifty]]-AVERAGE(Table2[1W Return vs Nifty]))/_xlfn.STDEV.P(Table2[1W Return vs Nifty])</f>
        <v>-5.0971878891720265E-2</v>
      </c>
      <c r="O210">
        <v>997.6</v>
      </c>
      <c r="P210">
        <v>952.46991782023201</v>
      </c>
      <c r="Q210">
        <v>815.57276475402102</v>
      </c>
      <c r="R210">
        <v>46.899299918228401</v>
      </c>
      <c r="S210" s="1">
        <f>(Table2[[#This Row],[Close Price]]-Table2[[#This Row],[20D EMA]])/Table2[[#This Row],[20D EMA]]</f>
        <v>1.1026463512430059E-3</v>
      </c>
      <c r="T210" s="1">
        <f>(Table2[[#This Row],[Close Price]]-Table2[[#This Row],[50D EMA]])/Table2[[#This Row],[50D EMA]]</f>
        <v>4.853705226257176E-2</v>
      </c>
      <c r="U210" s="1">
        <f>(Table2[[#This Row],[Close Price]]-Table2[[#This Row],[200D EMA]])/Table2[[#This Row],[200D EMA]]</f>
        <v>0.22453819347585827</v>
      </c>
      <c r="V210">
        <v>0.55609168007695597</v>
      </c>
      <c r="W210">
        <v>996</v>
      </c>
      <c r="X210">
        <v>1019.95</v>
      </c>
      <c r="Y210">
        <v>968.15</v>
      </c>
      <c r="Z210">
        <v>1027.5</v>
      </c>
      <c r="AA210">
        <v>968.15</v>
      </c>
      <c r="AB210">
        <v>1061</v>
      </c>
      <c r="AC210" s="1">
        <f>(Table2[[#This Row],[Close Price]]/Table2[[#This Row],[Day Low]])-1</f>
        <v>2.7108433734939208E-3</v>
      </c>
      <c r="AD210" s="1">
        <f>(Table2[[#This Row],[Day High]]/Table2[[#This Row],[Close Price]])-1</f>
        <v>2.1277660959247102E-2</v>
      </c>
      <c r="AE210" s="1">
        <f>(Table2[[#This Row],[Close Price]]/Table2[[#This Row],[Current Week Low]])-1</f>
        <v>3.1555027630016053E-2</v>
      </c>
      <c r="AF210" s="1">
        <f>(Table2[[#This Row],[Current Week High]]/Table2[[#This Row],[Close Price]])-1</f>
        <v>2.8837488735355965E-2</v>
      </c>
      <c r="AG210" s="1">
        <f>(Table2[[#This Row],[Close Price]]/Table2[[#This Row],[Current Month Low]])-1</f>
        <v>3.1555027630016053E-2</v>
      </c>
      <c r="AH210" s="1">
        <f>(Table2[[#This Row],[Current Month High]]/Table2[[#This Row],[Close Price]])-1</f>
        <v>6.2381095424051125E-2</v>
      </c>
      <c r="AI210">
        <v>6.9390207269450297</v>
      </c>
      <c r="AJ210">
        <v>81.565312244341399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0.12</v>
      </c>
      <c r="AM210" t="s">
        <v>3189</v>
      </c>
      <c r="AN210">
        <v>1.62</v>
      </c>
      <c r="AO210" t="s">
        <v>3189</v>
      </c>
      <c r="AP210">
        <v>8.6046346944018998E-2</v>
      </c>
      <c r="AQ210">
        <f>(Table2[[#This Row],[Sharpe Ratio]]-AVERAGE(Table2[Sharpe Ratio]))/_xlfn.STDEV.P(Table2[Sharpe Ratio])</f>
        <v>0.27903924008440395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1.2442071089459594</v>
      </c>
      <c r="AS210">
        <f>_xlfn.RANK.AVG(Table2[[#This Row],[1Y Return vs Nifty Z-Score]],Table2[1Y Return vs Nifty Z-Score])</f>
        <v>293</v>
      </c>
      <c r="AT210">
        <f>_xlfn.RANK.AVG(Table2[[#This Row],[6M Return vs Nifty Z-Score]],Table2[6M Return vs Nifty Z-Score])</f>
        <v>184</v>
      </c>
      <c r="AU210">
        <f>_xlfn.RANK.AVG(Table2[[#This Row],[Sharpe Ratio Z-Score]],Table2[Sharpe Ratio Z-Score])</f>
        <v>269</v>
      </c>
      <c r="AV210">
        <f>(Table2[[#This Row],[Rank 1Y]]+Table2[[#This Row],[Rank 6M]]+Table2[[#This Row],[Rank Sharpe]])/3</f>
        <v>248.66666666666666</v>
      </c>
    </row>
    <row r="211" spans="1:48" x14ac:dyDescent="0.3">
      <c r="A211" t="s">
        <v>1134</v>
      </c>
      <c r="B211" t="s">
        <v>1135</v>
      </c>
      <c r="C211" t="s">
        <v>3160</v>
      </c>
      <c r="D211" t="s">
        <v>1136</v>
      </c>
      <c r="E211">
        <v>11300.955526350001</v>
      </c>
      <c r="F211">
        <v>587.65</v>
      </c>
      <c r="G211">
        <v>38.1840711181028</v>
      </c>
      <c r="H211">
        <f>(Table2[[#This Row],[1Y Return vs Nifty]]-AVERAGE(Table2[1Y Return vs Nifty]))/_xlfn.STDEV.P(Table2[1Y Return vs Nifty])</f>
        <v>0.19499088909002671</v>
      </c>
      <c r="I211">
        <v>14.221860823212801</v>
      </c>
      <c r="J211">
        <f>(Table2[[#This Row],[1M Return vs Nifty]]-AVERAGE(Table2[1M Return vs Nifty]))/_xlfn.STDEV.P(Table2[1M Return vs Nifty])</f>
        <v>1.6908413910832294</v>
      </c>
      <c r="K211">
        <v>42.546014454385102</v>
      </c>
      <c r="L211">
        <f>(Table2[[#This Row],[6M Return vs Nifty]]-AVERAGE(Table2[6M Return vs Nifty]))/_xlfn.STDEV.P(Table2[6M Return vs Nifty])</f>
        <v>0.99417874589797706</v>
      </c>
      <c r="M211">
        <v>-5.4838940927373798</v>
      </c>
      <c r="N211">
        <f>(Table2[[#This Row],[1W Return vs Nifty]]-AVERAGE(Table2[1W Return vs Nifty]))/_xlfn.STDEV.P(Table2[1W Return vs Nifty])</f>
        <v>-1.2190233435877083</v>
      </c>
      <c r="O211">
        <v>584.23</v>
      </c>
      <c r="P211">
        <v>552.95330423362896</v>
      </c>
      <c r="Q211">
        <v>479.819274483828</v>
      </c>
      <c r="R211">
        <v>47.6526785781166</v>
      </c>
      <c r="S211" s="1">
        <f>(Table2[[#This Row],[Close Price]]-Table2[[#This Row],[20D EMA]])/Table2[[#This Row],[20D EMA]]</f>
        <v>5.8538589254231365E-3</v>
      </c>
      <c r="T211" s="1">
        <f>(Table2[[#This Row],[Close Price]]-Table2[[#This Row],[50D EMA]])/Table2[[#This Row],[50D EMA]]</f>
        <v>6.2747967144276759E-2</v>
      </c>
      <c r="U211" s="1">
        <f>(Table2[[#This Row],[Close Price]]-Table2[[#This Row],[200D EMA]])/Table2[[#This Row],[200D EMA]]</f>
        <v>0.22473195899054352</v>
      </c>
      <c r="V211">
        <v>3.3936938392333902</v>
      </c>
      <c r="W211">
        <v>584.04999999999995</v>
      </c>
      <c r="X211">
        <v>608.54999999999995</v>
      </c>
      <c r="Y211">
        <v>575.54999999999995</v>
      </c>
      <c r="Z211">
        <v>649.9</v>
      </c>
      <c r="AA211">
        <v>575.54999999999995</v>
      </c>
      <c r="AB211">
        <v>688.9</v>
      </c>
      <c r="AC211" s="1">
        <f>(Table2[[#This Row],[Close Price]]/Table2[[#This Row],[Day Low]])-1</f>
        <v>6.1638558342607119E-3</v>
      </c>
      <c r="AD211" s="1">
        <f>(Table2[[#This Row],[Day High]]/Table2[[#This Row],[Close Price]])-1</f>
        <v>3.5565387560622774E-2</v>
      </c>
      <c r="AE211" s="1">
        <f>(Table2[[#This Row],[Close Price]]/Table2[[#This Row],[Current Week Low]])-1</f>
        <v>2.102336895143786E-2</v>
      </c>
      <c r="AF211" s="1">
        <f>(Table2[[#This Row],[Current Week High]]/Table2[[#This Row],[Close Price]])-1</f>
        <v>0.10593040074874494</v>
      </c>
      <c r="AG211" s="1">
        <f>(Table2[[#This Row],[Close Price]]/Table2[[#This Row],[Current Month Low]])-1</f>
        <v>2.102336895143786E-2</v>
      </c>
      <c r="AH211" s="1">
        <f>(Table2[[#This Row],[Current Month High]]/Table2[[#This Row],[Close Price]])-1</f>
        <v>0.17229643495277802</v>
      </c>
      <c r="AI211">
        <v>17.229643495277799</v>
      </c>
      <c r="AJ211">
        <v>89.809431524547705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0.06</v>
      </c>
      <c r="AM211" t="s">
        <v>3189</v>
      </c>
      <c r="AN211">
        <v>11.1</v>
      </c>
      <c r="AO211" t="s">
        <v>3189</v>
      </c>
      <c r="AP211">
        <v>3.5013258234911998E-2</v>
      </c>
      <c r="AQ211">
        <f>(Table2[[#This Row],[Sharpe Ratio]]-AVERAGE(Table2[Sharpe Ratio]))/_xlfn.STDEV.P(Table2[Sharpe Ratio])</f>
        <v>-0.31280529062967322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1.3481823918538518</v>
      </c>
      <c r="AS211">
        <f>_xlfn.RANK.AVG(Table2[[#This Row],[1Y Return vs Nifty Z-Score]],Table2[1Y Return vs Nifty Z-Score])</f>
        <v>242</v>
      </c>
      <c r="AT211">
        <f>_xlfn.RANK.AVG(Table2[[#This Row],[6M Return vs Nifty Z-Score]],Table2[6M Return vs Nifty Z-Score])</f>
        <v>88</v>
      </c>
      <c r="AU211">
        <f>_xlfn.RANK.AVG(Table2[[#This Row],[Sharpe Ratio Z-Score]],Table2[Sharpe Ratio Z-Score])</f>
        <v>417</v>
      </c>
      <c r="AV211">
        <f>(Table2[[#This Row],[Rank 1Y]]+Table2[[#This Row],[Rank 6M]]+Table2[[#This Row],[Rank Sharpe]])/3</f>
        <v>249</v>
      </c>
    </row>
    <row r="212" spans="1:48" x14ac:dyDescent="0.3">
      <c r="A212" t="s">
        <v>567</v>
      </c>
      <c r="B212" t="s">
        <v>568</v>
      </c>
      <c r="C212" t="s">
        <v>3143</v>
      </c>
      <c r="D212" t="s">
        <v>220</v>
      </c>
      <c r="E212">
        <v>35661.082479680001</v>
      </c>
      <c r="F212">
        <v>7048.3</v>
      </c>
      <c r="G212">
        <v>91.981069327752394</v>
      </c>
      <c r="H212">
        <f>(Table2[[#This Row],[1Y Return vs Nifty]]-AVERAGE(Table2[1Y Return vs Nifty]))/_xlfn.STDEV.P(Table2[1Y Return vs Nifty])</f>
        <v>1.1001878521265283</v>
      </c>
      <c r="I212">
        <v>-2.2040373124246999</v>
      </c>
      <c r="J212">
        <f>(Table2[[#This Row],[1M Return vs Nifty]]-AVERAGE(Table2[1M Return vs Nifty]))/_xlfn.STDEV.P(Table2[1M Return vs Nifty])</f>
        <v>-6.6886996059996442E-2</v>
      </c>
      <c r="K212">
        <v>-8.3301573575049499</v>
      </c>
      <c r="L212">
        <f>(Table2[[#This Row],[6M Return vs Nifty]]-AVERAGE(Table2[6M Return vs Nifty]))/_xlfn.STDEV.P(Table2[6M Return vs Nifty])</f>
        <v>-0.61125294206350389</v>
      </c>
      <c r="M212">
        <v>4.07600113071849</v>
      </c>
      <c r="N212">
        <f>(Table2[[#This Row],[1W Return vs Nifty]]-AVERAGE(Table2[1W Return vs Nifty]))/_xlfn.STDEV.P(Table2[1W Return vs Nifty])</f>
        <v>1.0155912651955685</v>
      </c>
      <c r="O212">
        <v>6783.79</v>
      </c>
      <c r="P212">
        <v>6719.7854744975402</v>
      </c>
      <c r="Q212">
        <v>6056.80873088731</v>
      </c>
      <c r="R212">
        <v>67.397026444020497</v>
      </c>
      <c r="S212" s="1">
        <f>(Table2[[#This Row],[Close Price]]-Table2[[#This Row],[20D EMA]])/Table2[[#This Row],[20D EMA]]</f>
        <v>3.8991478214980155E-2</v>
      </c>
      <c r="T212" s="1">
        <f>(Table2[[#This Row],[Close Price]]-Table2[[#This Row],[50D EMA]])/Table2[[#This Row],[50D EMA]]</f>
        <v>4.8887650766414388E-2</v>
      </c>
      <c r="U212" s="1">
        <f>(Table2[[#This Row],[Close Price]]-Table2[[#This Row],[200D EMA]])/Table2[[#This Row],[200D EMA]]</f>
        <v>0.16369862631726836</v>
      </c>
      <c r="V212">
        <v>1.7012088918456301</v>
      </c>
      <c r="W212">
        <v>6919</v>
      </c>
      <c r="X212">
        <v>7270.3</v>
      </c>
      <c r="Y212">
        <v>6351.5</v>
      </c>
      <c r="Z212">
        <v>7545</v>
      </c>
      <c r="AA212">
        <v>6351.5</v>
      </c>
      <c r="AB212">
        <v>7545</v>
      </c>
      <c r="AC212" s="1">
        <f>(Table2[[#This Row],[Close Price]]/Table2[[#This Row],[Day Low]])-1</f>
        <v>1.8687671628848213E-2</v>
      </c>
      <c r="AD212" s="1">
        <f>(Table2[[#This Row],[Day High]]/Table2[[#This Row],[Close Price]])-1</f>
        <v>3.1496956712966151E-2</v>
      </c>
      <c r="AE212" s="1">
        <f>(Table2[[#This Row],[Close Price]]/Table2[[#This Row],[Current Week Low]])-1</f>
        <v>0.10970636857435245</v>
      </c>
      <c r="AF212" s="1">
        <f>(Table2[[#This Row],[Current Week High]]/Table2[[#This Row],[Close Price]])-1</f>
        <v>7.047089369067705E-2</v>
      </c>
      <c r="AG212" s="1">
        <f>(Table2[[#This Row],[Close Price]]/Table2[[#This Row],[Current Month Low]])-1</f>
        <v>0.10970636857435245</v>
      </c>
      <c r="AH212" s="1">
        <f>(Table2[[#This Row],[Current Month High]]/Table2[[#This Row],[Close Price]])-1</f>
        <v>7.047089369067705E-2</v>
      </c>
      <c r="AI212">
        <v>38.428415362569602</v>
      </c>
      <c r="AJ212">
        <v>144.308492201039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7.0000000000000007E-2</v>
      </c>
      <c r="AM212" t="s">
        <v>3189</v>
      </c>
      <c r="AN212">
        <v>1.19</v>
      </c>
      <c r="AO212" t="s">
        <v>3189</v>
      </c>
      <c r="AP212">
        <v>0.13447390034871801</v>
      </c>
      <c r="AQ212">
        <f>(Table2[[#This Row],[Sharpe Ratio]]-AVERAGE(Table2[Sharpe Ratio]))/_xlfn.STDEV.P(Table2[Sharpe Ratio])</f>
        <v>0.84066667325444944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2.2783058524530455</v>
      </c>
      <c r="AS212">
        <f>_xlfn.RANK.AVG(Table2[[#This Row],[1Y Return vs Nifty Z-Score]],Table2[1Y Return vs Nifty Z-Score])</f>
        <v>88</v>
      </c>
      <c r="AT212">
        <f>_xlfn.RANK.AVG(Table2[[#This Row],[6M Return vs Nifty Z-Score]],Table2[6M Return vs Nifty Z-Score])</f>
        <v>524</v>
      </c>
      <c r="AU212">
        <f>_xlfn.RANK.AVG(Table2[[#This Row],[Sharpe Ratio Z-Score]],Table2[Sharpe Ratio Z-Score])</f>
        <v>136</v>
      </c>
      <c r="AV212">
        <f>(Table2[[#This Row],[Rank 1Y]]+Table2[[#This Row],[Rank 6M]]+Table2[[#This Row],[Rank Sharpe]])/3</f>
        <v>249.33333333333334</v>
      </c>
    </row>
    <row r="213" spans="1:48" x14ac:dyDescent="0.3">
      <c r="A213" t="s">
        <v>493</v>
      </c>
      <c r="B213" t="s">
        <v>494</v>
      </c>
      <c r="C213" t="s">
        <v>3143</v>
      </c>
      <c r="D213" t="s">
        <v>220</v>
      </c>
      <c r="E213">
        <v>44341.78831915</v>
      </c>
      <c r="F213">
        <v>700.25</v>
      </c>
      <c r="G213">
        <v>73.690718315079906</v>
      </c>
      <c r="H213">
        <f>(Table2[[#This Row],[1Y Return vs Nifty]]-AVERAGE(Table2[1Y Return vs Nifty]))/_xlfn.STDEV.P(Table2[1Y Return vs Nifty])</f>
        <v>0.79243145789386615</v>
      </c>
      <c r="I213">
        <v>-5.5549077140984098</v>
      </c>
      <c r="J213">
        <f>(Table2[[#This Row],[1M Return vs Nifty]]-AVERAGE(Table2[1M Return vs Nifty]))/_xlfn.STDEV.P(Table2[1M Return vs Nifty])</f>
        <v>-0.42546221538886703</v>
      </c>
      <c r="K213">
        <v>19.304244235368401</v>
      </c>
      <c r="L213">
        <f>(Table2[[#This Row],[6M Return vs Nifty]]-AVERAGE(Table2[6M Return vs Nifty]))/_xlfn.STDEV.P(Table2[6M Return vs Nifty])</f>
        <v>0.2607691149239621</v>
      </c>
      <c r="M213">
        <v>-3.6517910122197899</v>
      </c>
      <c r="N213">
        <f>(Table2[[#This Row],[1W Return vs Nifty]]-AVERAGE(Table2[1W Return vs Nifty]))/_xlfn.STDEV.P(Table2[1W Return vs Nifty])</f>
        <v>-0.790771337386173</v>
      </c>
      <c r="O213">
        <v>664.11</v>
      </c>
      <c r="P213">
        <v>663.767834438911</v>
      </c>
      <c r="Q213">
        <v>582.54867924368205</v>
      </c>
      <c r="R213">
        <v>65.803290571934198</v>
      </c>
      <c r="S213" s="1">
        <f>(Table2[[#This Row],[Close Price]]-Table2[[#This Row],[20D EMA]])/Table2[[#This Row],[20D EMA]]</f>
        <v>5.4418695698001812E-2</v>
      </c>
      <c r="T213" s="1">
        <f>(Table2[[#This Row],[Close Price]]-Table2[[#This Row],[50D EMA]])/Table2[[#This Row],[50D EMA]]</f>
        <v>5.4962237801004191E-2</v>
      </c>
      <c r="U213" s="1">
        <f>(Table2[[#This Row],[Close Price]]-Table2[[#This Row],[200D EMA]])/Table2[[#This Row],[200D EMA]]</f>
        <v>0.20204546838751497</v>
      </c>
      <c r="V213">
        <v>1.28975697776558</v>
      </c>
      <c r="W213">
        <v>644.29999999999995</v>
      </c>
      <c r="X213">
        <v>708.45</v>
      </c>
      <c r="Y213">
        <v>625</v>
      </c>
      <c r="Z213">
        <v>708.45</v>
      </c>
      <c r="AA213">
        <v>625</v>
      </c>
      <c r="AB213">
        <v>708.45</v>
      </c>
      <c r="AC213" s="1">
        <f>(Table2[[#This Row],[Close Price]]/Table2[[#This Row],[Day Low]])-1</f>
        <v>8.6838429303119691E-2</v>
      </c>
      <c r="AD213" s="1">
        <f>(Table2[[#This Row],[Day High]]/Table2[[#This Row],[Close Price]])-1</f>
        <v>1.171010353445201E-2</v>
      </c>
      <c r="AE213" s="1">
        <f>(Table2[[#This Row],[Close Price]]/Table2[[#This Row],[Current Week Low]])-1</f>
        <v>0.12040000000000006</v>
      </c>
      <c r="AF213" s="1">
        <f>(Table2[[#This Row],[Current Week High]]/Table2[[#This Row],[Close Price]])-1</f>
        <v>1.171010353445201E-2</v>
      </c>
      <c r="AG213" s="1">
        <f>(Table2[[#This Row],[Close Price]]/Table2[[#This Row],[Current Month Low]])-1</f>
        <v>0.12040000000000006</v>
      </c>
      <c r="AH213" s="1">
        <f>(Table2[[#This Row],[Current Month High]]/Table2[[#This Row],[Close Price]])-1</f>
        <v>1.171010353445201E-2</v>
      </c>
      <c r="AI213">
        <v>5.59800071403071</v>
      </c>
      <c r="AJ213">
        <v>104.15451895043699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0.09</v>
      </c>
      <c r="AM213" t="s">
        <v>3189</v>
      </c>
      <c r="AN213">
        <v>2.6</v>
      </c>
      <c r="AO213" t="s">
        <v>3189</v>
      </c>
      <c r="AP213">
        <v>4.5546394242782E-2</v>
      </c>
      <c r="AQ213">
        <f>(Table2[[#This Row],[Sharpe Ratio]]-AVERAGE(Table2[Sharpe Ratio]))/_xlfn.STDEV.P(Table2[Sharpe Ratio])</f>
        <v>-0.19064966385466875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-0.35368264381188053</v>
      </c>
      <c r="AS213">
        <f>_xlfn.RANK.AVG(Table2[[#This Row],[1Y Return vs Nifty Z-Score]],Table2[1Y Return vs Nifty Z-Score])</f>
        <v>129</v>
      </c>
      <c r="AT213">
        <f>_xlfn.RANK.AVG(Table2[[#This Row],[6M Return vs Nifty Z-Score]],Table2[6M Return vs Nifty Z-Score])</f>
        <v>227</v>
      </c>
      <c r="AU213">
        <f>_xlfn.RANK.AVG(Table2[[#This Row],[Sharpe Ratio Z-Score]],Table2[Sharpe Ratio Z-Score])</f>
        <v>395</v>
      </c>
      <c r="AV213">
        <f>(Table2[[#This Row],[Rank 1Y]]+Table2[[#This Row],[Rank 6M]]+Table2[[#This Row],[Rank Sharpe]])/3</f>
        <v>250.33333333333334</v>
      </c>
    </row>
    <row r="214" spans="1:48" x14ac:dyDescent="0.3">
      <c r="A214" t="s">
        <v>1066</v>
      </c>
      <c r="B214" t="s">
        <v>1067</v>
      </c>
      <c r="C214" t="s">
        <v>3152</v>
      </c>
      <c r="D214" t="s">
        <v>452</v>
      </c>
      <c r="E214">
        <v>12763.036674499999</v>
      </c>
      <c r="F214">
        <v>2611</v>
      </c>
      <c r="G214">
        <v>-9.0845562294296105</v>
      </c>
      <c r="H214">
        <f>(Table2[[#This Row],[1Y Return vs Nifty]]-AVERAGE(Table2[1Y Return vs Nifty]))/_xlfn.STDEV.P(Table2[1Y Return vs Nifty])</f>
        <v>-0.6003586535581662</v>
      </c>
      <c r="I214">
        <v>5.6338733766820397</v>
      </c>
      <c r="J214">
        <f>(Table2[[#This Row],[1M Return vs Nifty]]-AVERAGE(Table2[1M Return vs Nifty]))/_xlfn.STDEV.P(Table2[1M Return vs Nifty])</f>
        <v>0.77184449979933478</v>
      </c>
      <c r="K214">
        <v>22.2807080014001</v>
      </c>
      <c r="L214">
        <f>(Table2[[#This Row],[6M Return vs Nifty]]-AVERAGE(Table2[6M Return vs Nifty]))/_xlfn.STDEV.P(Table2[6M Return vs Nifty])</f>
        <v>0.3546934232568405</v>
      </c>
      <c r="M214">
        <v>9.1510992556264092</v>
      </c>
      <c r="N214">
        <f>(Table2[[#This Row],[1W Return vs Nifty]]-AVERAGE(Table2[1W Return vs Nifty]))/_xlfn.STDEV.P(Table2[1W Return vs Nifty])</f>
        <v>2.2018896655276343</v>
      </c>
      <c r="O214">
        <v>2499.5100000000002</v>
      </c>
      <c r="P214">
        <v>2409.2251073703701</v>
      </c>
      <c r="Q214">
        <v>2137.53955869734</v>
      </c>
      <c r="R214">
        <v>60.438548121303299</v>
      </c>
      <c r="S214" s="1">
        <f>(Table2[[#This Row],[Close Price]]-Table2[[#This Row],[20D EMA]])/Table2[[#This Row],[20D EMA]]</f>
        <v>4.4604742529535696E-2</v>
      </c>
      <c r="T214" s="1">
        <f>(Table2[[#This Row],[Close Price]]-Table2[[#This Row],[50D EMA]])/Table2[[#This Row],[50D EMA]]</f>
        <v>8.3750950466336418E-2</v>
      </c>
      <c r="U214" s="1">
        <f>(Table2[[#This Row],[Close Price]]-Table2[[#This Row],[200D EMA]])/Table2[[#This Row],[200D EMA]]</f>
        <v>0.22149786158399631</v>
      </c>
      <c r="V214">
        <v>0.95709610617979102</v>
      </c>
      <c r="W214">
        <v>2582</v>
      </c>
      <c r="X214">
        <v>2652.35</v>
      </c>
      <c r="Y214">
        <v>2373.15</v>
      </c>
      <c r="Z214">
        <v>2700</v>
      </c>
      <c r="AA214">
        <v>2345.0500000000002</v>
      </c>
      <c r="AB214">
        <v>2700</v>
      </c>
      <c r="AC214" s="1">
        <f>(Table2[[#This Row],[Close Price]]/Table2[[#This Row],[Day Low]])-1</f>
        <v>1.1231603408210722E-2</v>
      </c>
      <c r="AD214" s="1">
        <f>(Table2[[#This Row],[Day High]]/Table2[[#This Row],[Close Price]])-1</f>
        <v>1.5836844121026372E-2</v>
      </c>
      <c r="AE214" s="1">
        <f>(Table2[[#This Row],[Close Price]]/Table2[[#This Row],[Current Week Low]])-1</f>
        <v>0.10022543876282564</v>
      </c>
      <c r="AF214" s="1">
        <f>(Table2[[#This Row],[Current Week High]]/Table2[[#This Row],[Close Price]])-1</f>
        <v>3.4086556874760587E-2</v>
      </c>
      <c r="AG214" s="1">
        <f>(Table2[[#This Row],[Close Price]]/Table2[[#This Row],[Current Month Low]])-1</f>
        <v>0.11340909575488789</v>
      </c>
      <c r="AH214" s="1">
        <f>(Table2[[#This Row],[Current Month High]]/Table2[[#This Row],[Close Price]])-1</f>
        <v>3.4086556874760587E-2</v>
      </c>
      <c r="AI214">
        <v>3.4086556874760499</v>
      </c>
      <c r="AJ214">
        <v>58.376804561446001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0.22</v>
      </c>
      <c r="AM214" t="s">
        <v>3189</v>
      </c>
      <c r="AN214">
        <v>8</v>
      </c>
      <c r="AO214" t="s">
        <v>3189</v>
      </c>
      <c r="AP214">
        <v>0.212287118583774</v>
      </c>
      <c r="AQ214">
        <f>(Table2[[#This Row],[Sharpe Ratio]]-AVERAGE(Table2[Sharpe Ratio]))/_xlfn.STDEV.P(Table2[Sharpe Ratio])</f>
        <v>1.7430876082714679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4.471156543297111</v>
      </c>
      <c r="AS214">
        <f>_xlfn.RANK.AVG(Table2[[#This Row],[1Y Return vs Nifty Z-Score]],Table2[1Y Return vs Nifty Z-Score])</f>
        <v>517</v>
      </c>
      <c r="AT214">
        <f>_xlfn.RANK.AVG(Table2[[#This Row],[6M Return vs Nifty Z-Score]],Table2[6M Return vs Nifty Z-Score])</f>
        <v>206</v>
      </c>
      <c r="AU214">
        <f>_xlfn.RANK.AVG(Table2[[#This Row],[Sharpe Ratio Z-Score]],Table2[Sharpe Ratio Z-Score])</f>
        <v>28</v>
      </c>
      <c r="AV214">
        <f>(Table2[[#This Row],[Rank 1Y]]+Table2[[#This Row],[Rank 6M]]+Table2[[#This Row],[Rank Sharpe]])/3</f>
        <v>250.33333333333334</v>
      </c>
    </row>
    <row r="215" spans="1:48" x14ac:dyDescent="0.3">
      <c r="A215" t="s">
        <v>385</v>
      </c>
      <c r="B215" t="s">
        <v>386</v>
      </c>
      <c r="C215" t="s">
        <v>3150</v>
      </c>
      <c r="D215" t="s">
        <v>119</v>
      </c>
      <c r="E215">
        <v>62124.022491659998</v>
      </c>
      <c r="F215">
        <v>754.45</v>
      </c>
      <c r="G215">
        <v>36.220029961153898</v>
      </c>
      <c r="H215">
        <f>(Table2[[#This Row],[1Y Return vs Nifty]]-AVERAGE(Table2[1Y Return vs Nifty]))/_xlfn.STDEV.P(Table2[1Y Return vs Nifty])</f>
        <v>0.1619436160131815</v>
      </c>
      <c r="I215">
        <v>2.1441425179935001</v>
      </c>
      <c r="J215">
        <f>(Table2[[#This Row],[1M Return vs Nifty]]-AVERAGE(Table2[1M Return vs Nifty]))/_xlfn.STDEV.P(Table2[1M Return vs Nifty])</f>
        <v>0.39840988190783116</v>
      </c>
      <c r="K215">
        <v>0.76273482596824604</v>
      </c>
      <c r="L215">
        <f>(Table2[[#This Row],[6M Return vs Nifty]]-AVERAGE(Table2[6M Return vs Nifty]))/_xlfn.STDEV.P(Table2[6M Return vs Nifty])</f>
        <v>-0.32432063708309089</v>
      </c>
      <c r="M215">
        <v>-1.79495839411313</v>
      </c>
      <c r="N215">
        <f>(Table2[[#This Row],[1W Return vs Nifty]]-AVERAGE(Table2[1W Return vs Nifty]))/_xlfn.STDEV.P(Table2[1W Return vs Nifty])</f>
        <v>-0.35673882996853606</v>
      </c>
      <c r="O215">
        <v>760</v>
      </c>
      <c r="P215">
        <v>752.91722870637898</v>
      </c>
      <c r="Q215">
        <v>686.36309118915801</v>
      </c>
      <c r="R215">
        <v>44.703739003610202</v>
      </c>
      <c r="S215" s="1">
        <f>(Table2[[#This Row],[Close Price]]-Table2[[#This Row],[20D EMA]])/Table2[[#This Row],[20D EMA]]</f>
        <v>-7.3026315789473089E-3</v>
      </c>
      <c r="T215" s="1">
        <f>(Table2[[#This Row],[Close Price]]-Table2[[#This Row],[50D EMA]])/Table2[[#This Row],[50D EMA]]</f>
        <v>2.0357766234870077E-3</v>
      </c>
      <c r="U215" s="1">
        <f>(Table2[[#This Row],[Close Price]]-Table2[[#This Row],[200D EMA]])/Table2[[#This Row],[200D EMA]]</f>
        <v>9.9199548584231259E-2</v>
      </c>
      <c r="V215">
        <v>0.61099368228062201</v>
      </c>
      <c r="W215">
        <v>749.55</v>
      </c>
      <c r="X215">
        <v>772</v>
      </c>
      <c r="Y215">
        <v>735.1</v>
      </c>
      <c r="Z215">
        <v>782.7</v>
      </c>
      <c r="AA215">
        <v>735.1</v>
      </c>
      <c r="AB215">
        <v>793.7</v>
      </c>
      <c r="AC215" s="1">
        <f>(Table2[[#This Row],[Close Price]]/Table2[[#This Row],[Day Low]])-1</f>
        <v>6.5372556867455689E-3</v>
      </c>
      <c r="AD215" s="1">
        <f>(Table2[[#This Row],[Day High]]/Table2[[#This Row],[Close Price]])-1</f>
        <v>2.3261978925044779E-2</v>
      </c>
      <c r="AE215" s="1">
        <f>(Table2[[#This Row],[Close Price]]/Table2[[#This Row],[Current Week Low]])-1</f>
        <v>2.6322949258604345E-2</v>
      </c>
      <c r="AF215" s="1">
        <f>(Table2[[#This Row],[Current Week High]]/Table2[[#This Row],[Close Price]])-1</f>
        <v>3.7444495990456517E-2</v>
      </c>
      <c r="AG215" s="1">
        <f>(Table2[[#This Row],[Close Price]]/Table2[[#This Row],[Current Month Low]])-1</f>
        <v>2.6322949258604345E-2</v>
      </c>
      <c r="AH215" s="1">
        <f>(Table2[[#This Row],[Current Month High]]/Table2[[#This Row],[Close Price]])-1</f>
        <v>5.2024653721253866E-2</v>
      </c>
      <c r="AI215">
        <v>12.3997614156007</v>
      </c>
      <c r="AJ215">
        <v>76.624136720121697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-0.06</v>
      </c>
      <c r="AM215" t="s">
        <v>3188</v>
      </c>
      <c r="AN215">
        <v>-3.96</v>
      </c>
      <c r="AO215" t="s">
        <v>3188</v>
      </c>
      <c r="AP215">
        <v>0.17276774057973099</v>
      </c>
      <c r="AQ215">
        <f>(Table2[[#This Row],[Sharpe Ratio]]-AVERAGE(Table2[Sharpe Ratio]))/_xlfn.STDEV.P(Table2[Sharpe Ratio])</f>
        <v>1.2847706942740369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1.1640647251434226</v>
      </c>
      <c r="AS215">
        <f>_xlfn.RANK.AVG(Table2[[#This Row],[1Y Return vs Nifty Z-Score]],Table2[1Y Return vs Nifty Z-Score])</f>
        <v>249</v>
      </c>
      <c r="AT215">
        <f>_xlfn.RANK.AVG(Table2[[#This Row],[6M Return vs Nifty Z-Score]],Table2[6M Return vs Nifty Z-Score])</f>
        <v>427</v>
      </c>
      <c r="AU215">
        <f>_xlfn.RANK.AVG(Table2[[#This Row],[Sharpe Ratio Z-Score]],Table2[Sharpe Ratio Z-Score])</f>
        <v>76</v>
      </c>
      <c r="AV215">
        <f>(Table2[[#This Row],[Rank 1Y]]+Table2[[#This Row],[Rank 6M]]+Table2[[#This Row],[Rank Sharpe]])/3</f>
        <v>250.66666666666666</v>
      </c>
    </row>
    <row r="216" spans="1:48" x14ac:dyDescent="0.3">
      <c r="A216" t="s">
        <v>1859</v>
      </c>
      <c r="B216" t="s">
        <v>1860</v>
      </c>
      <c r="C216" t="s">
        <v>3155</v>
      </c>
      <c r="D216" t="s">
        <v>119</v>
      </c>
      <c r="E216">
        <v>4099.2882296999996</v>
      </c>
      <c r="F216">
        <v>2012.7</v>
      </c>
      <c r="G216">
        <v>33.015169118442302</v>
      </c>
      <c r="H216">
        <f>(Table2[[#This Row],[1Y Return vs Nifty]]-AVERAGE(Table2[1Y Return vs Nifty]))/_xlfn.STDEV.P(Table2[1Y Return vs Nifty])</f>
        <v>0.1080181109046682</v>
      </c>
      <c r="I216">
        <v>-9.6545454228369998</v>
      </c>
      <c r="J216">
        <f>(Table2[[#This Row],[1M Return vs Nifty]]-AVERAGE(Table2[1M Return vs Nifty]))/_xlfn.STDEV.P(Table2[1M Return vs Nifty])</f>
        <v>-0.86416270641519599</v>
      </c>
      <c r="K216">
        <v>-5.0636596592690397</v>
      </c>
      <c r="L216">
        <f>(Table2[[#This Row],[6M Return vs Nifty]]-AVERAGE(Table2[6M Return vs Nifty]))/_xlfn.STDEV.P(Table2[6M Return vs Nifty])</f>
        <v>-0.50817641868059515</v>
      </c>
      <c r="M216">
        <v>-3.6276265234016298</v>
      </c>
      <c r="N216">
        <f>(Table2[[#This Row],[1W Return vs Nifty]]-AVERAGE(Table2[1W Return vs Nifty]))/_xlfn.STDEV.P(Table2[1W Return vs Nifty])</f>
        <v>-0.7851229156760321</v>
      </c>
      <c r="O216">
        <v>2129.2199999999998</v>
      </c>
      <c r="P216">
        <v>2166.6584584861398</v>
      </c>
      <c r="Q216">
        <v>1941.8106331276999</v>
      </c>
      <c r="R216">
        <v>29.490718553915201</v>
      </c>
      <c r="S216" s="1">
        <f>(Table2[[#This Row],[Close Price]]-Table2[[#This Row],[20D EMA]])/Table2[[#This Row],[20D EMA]]</f>
        <v>-5.472426522388469E-2</v>
      </c>
      <c r="T216" s="1">
        <f>(Table2[[#This Row],[Close Price]]-Table2[[#This Row],[50D EMA]])/Table2[[#This Row],[50D EMA]]</f>
        <v>-7.1058019266087596E-2</v>
      </c>
      <c r="U216" s="1">
        <f>(Table2[[#This Row],[Close Price]]-Table2[[#This Row],[200D EMA]])/Table2[[#This Row],[200D EMA]]</f>
        <v>3.6506838340934246E-2</v>
      </c>
      <c r="V216">
        <v>0.66208668823416905</v>
      </c>
      <c r="W216">
        <v>2005.25</v>
      </c>
      <c r="X216">
        <v>2055</v>
      </c>
      <c r="Y216">
        <v>1970.15</v>
      </c>
      <c r="Z216">
        <v>2159.9499999999998</v>
      </c>
      <c r="AA216">
        <v>1970.15</v>
      </c>
      <c r="AB216">
        <v>2189.15</v>
      </c>
      <c r="AC216" s="1">
        <f>(Table2[[#This Row],[Close Price]]/Table2[[#This Row],[Day Low]])-1</f>
        <v>3.7152474753772147E-3</v>
      </c>
      <c r="AD216" s="1">
        <f>(Table2[[#This Row],[Day High]]/Table2[[#This Row],[Close Price]])-1</f>
        <v>2.1016544939633341E-2</v>
      </c>
      <c r="AE216" s="1">
        <f>(Table2[[#This Row],[Close Price]]/Table2[[#This Row],[Current Week Low]])-1</f>
        <v>2.1597340304037704E-2</v>
      </c>
      <c r="AF216" s="1">
        <f>(Table2[[#This Row],[Current Week High]]/Table2[[#This Row],[Close Price]])-1</f>
        <v>7.3160431261489522E-2</v>
      </c>
      <c r="AG216" s="1">
        <f>(Table2[[#This Row],[Close Price]]/Table2[[#This Row],[Current Month Low]])-1</f>
        <v>2.1597340304037704E-2</v>
      </c>
      <c r="AH216" s="1">
        <f>(Table2[[#This Row],[Current Month High]]/Table2[[#This Row],[Close Price]])-1</f>
        <v>8.7668306255278994E-2</v>
      </c>
      <c r="AI216">
        <v>21.744422914492901</v>
      </c>
      <c r="AJ216">
        <v>62.965062143232998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-0.15</v>
      </c>
      <c r="AM216" t="s">
        <v>3188</v>
      </c>
      <c r="AN216">
        <v>-7.98</v>
      </c>
      <c r="AO216" t="s">
        <v>3188</v>
      </c>
      <c r="AP216">
        <v>0.26448795521590401</v>
      </c>
      <c r="AQ216">
        <f>(Table2[[#This Row],[Sharpe Ratio]]-AVERAGE(Table2[Sharpe Ratio]))/_xlfn.STDEV.P(Table2[Sharpe Ratio])</f>
        <v>2.3484748274446616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259</v>
      </c>
      <c r="AT216">
        <f>_xlfn.RANK.AVG(Table2[[#This Row],[6M Return vs Nifty Z-Score]],Table2[6M Return vs Nifty Z-Score])</f>
        <v>490</v>
      </c>
      <c r="AU216">
        <f>_xlfn.RANK.AVG(Table2[[#This Row],[Sharpe Ratio Z-Score]],Table2[Sharpe Ratio Z-Score])</f>
        <v>5</v>
      </c>
      <c r="AV216">
        <f>(Table2[[#This Row],[Rank 1Y]]+Table2[[#This Row],[Rank 6M]]+Table2[[#This Row],[Rank Sharpe]])/3</f>
        <v>251.33333333333334</v>
      </c>
    </row>
    <row r="217" spans="1:48" x14ac:dyDescent="0.3">
      <c r="A217" t="s">
        <v>147</v>
      </c>
      <c r="B217" t="s">
        <v>148</v>
      </c>
      <c r="C217" t="s">
        <v>3145</v>
      </c>
      <c r="D217" t="s">
        <v>149</v>
      </c>
      <c r="E217">
        <v>192435.406085175</v>
      </c>
      <c r="F217">
        <v>592.35</v>
      </c>
      <c r="G217">
        <v>35.367048817541502</v>
      </c>
      <c r="H217">
        <f>(Table2[[#This Row],[1Y Return vs Nifty]]-AVERAGE(Table2[1Y Return vs Nifty]))/_xlfn.STDEV.P(Table2[1Y Return vs Nifty])</f>
        <v>0.14759121780470957</v>
      </c>
      <c r="I217">
        <v>-2.62181334359139</v>
      </c>
      <c r="J217">
        <f>(Table2[[#This Row],[1M Return vs Nifty]]-AVERAGE(Table2[1M Return vs Nifty]))/_xlfn.STDEV.P(Table2[1M Return vs Nifty])</f>
        <v>-0.1115930318204711</v>
      </c>
      <c r="K217">
        <v>-2.85783838666881</v>
      </c>
      <c r="L217">
        <f>(Table2[[#This Row],[6M Return vs Nifty]]-AVERAGE(Table2[6M Return vs Nifty]))/_xlfn.STDEV.P(Table2[6M Return vs Nifty])</f>
        <v>-0.43857025054936188</v>
      </c>
      <c r="M217">
        <v>-1.6903842156180799</v>
      </c>
      <c r="N217">
        <f>(Table2[[#This Row],[1W Return vs Nifty]]-AVERAGE(Table2[1W Return vs Nifty]))/_xlfn.STDEV.P(Table2[1W Return vs Nifty])</f>
        <v>-0.33229473497540357</v>
      </c>
      <c r="O217">
        <v>604.44000000000005</v>
      </c>
      <c r="P217">
        <v>612.71547917764894</v>
      </c>
      <c r="Q217">
        <v>567.44715124885204</v>
      </c>
      <c r="R217">
        <v>45.9708152174424</v>
      </c>
      <c r="S217" s="1">
        <f>(Table2[[#This Row],[Close Price]]-Table2[[#This Row],[20D EMA]])/Table2[[#This Row],[20D EMA]]</f>
        <v>-2.0001985308715556E-2</v>
      </c>
      <c r="T217" s="1">
        <f>(Table2[[#This Row],[Close Price]]-Table2[[#This Row],[50D EMA]])/Table2[[#This Row],[50D EMA]]</f>
        <v>-3.3238068679091119E-2</v>
      </c>
      <c r="U217" s="1">
        <f>(Table2[[#This Row],[Close Price]]-Table2[[#This Row],[200D EMA]])/Table2[[#This Row],[200D EMA]]</f>
        <v>4.3885758693723576E-2</v>
      </c>
      <c r="V217">
        <v>1.39459898073516</v>
      </c>
      <c r="W217">
        <v>586.04999999999995</v>
      </c>
      <c r="X217">
        <v>595.9</v>
      </c>
      <c r="Y217">
        <v>536.85</v>
      </c>
      <c r="Z217">
        <v>606.20000000000005</v>
      </c>
      <c r="AA217">
        <v>536.85</v>
      </c>
      <c r="AB217">
        <v>618</v>
      </c>
      <c r="AC217" s="1">
        <f>(Table2[[#This Row],[Close Price]]/Table2[[#This Row],[Day Low]])-1</f>
        <v>1.0749936012285799E-2</v>
      </c>
      <c r="AD217" s="1">
        <f>(Table2[[#This Row],[Day High]]/Table2[[#This Row],[Close Price]])-1</f>
        <v>5.9930784164765605E-3</v>
      </c>
      <c r="AE217" s="1">
        <f>(Table2[[#This Row],[Close Price]]/Table2[[#This Row],[Current Week Low]])-1</f>
        <v>0.10338083263481423</v>
      </c>
      <c r="AF217" s="1">
        <f>(Table2[[#This Row],[Current Week High]]/Table2[[#This Row],[Close Price]])-1</f>
        <v>2.3381446779775494E-2</v>
      </c>
      <c r="AG217" s="1">
        <f>(Table2[[#This Row],[Close Price]]/Table2[[#This Row],[Current Month Low]])-1</f>
        <v>0.10338083263481423</v>
      </c>
      <c r="AH217" s="1">
        <f>(Table2[[#This Row],[Current Month High]]/Table2[[#This Row],[Close Price]])-1</f>
        <v>4.3302101797923376E-2</v>
      </c>
      <c r="AI217">
        <v>14.9860724233983</v>
      </c>
      <c r="AJ217">
        <v>78.817243253033794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-0.08</v>
      </c>
      <c r="AM217" t="s">
        <v>3188</v>
      </c>
      <c r="AN217">
        <v>-8.43</v>
      </c>
      <c r="AO217" t="s">
        <v>3188</v>
      </c>
      <c r="AP217">
        <v>0.206985891039805</v>
      </c>
      <c r="AQ217">
        <f>(Table2[[#This Row],[Sharpe Ratio]]-AVERAGE(Table2[Sharpe Ratio]))/_xlfn.STDEV.P(Table2[Sharpe Ratio])</f>
        <v>1.6816078388251601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252</v>
      </c>
      <c r="AT217">
        <f>_xlfn.RANK.AVG(Table2[[#This Row],[6M Return vs Nifty Z-Score]],Table2[6M Return vs Nifty Z-Score])</f>
        <v>473</v>
      </c>
      <c r="AU217">
        <f>_xlfn.RANK.AVG(Table2[[#This Row],[Sharpe Ratio Z-Score]],Table2[Sharpe Ratio Z-Score])</f>
        <v>31</v>
      </c>
      <c r="AV217">
        <f>(Table2[[#This Row],[Rank 1Y]]+Table2[[#This Row],[Rank 6M]]+Table2[[#This Row],[Rank Sharpe]])/3</f>
        <v>252</v>
      </c>
    </row>
    <row r="218" spans="1:48" x14ac:dyDescent="0.3">
      <c r="A218" t="s">
        <v>1822</v>
      </c>
      <c r="B218" t="s">
        <v>1823</v>
      </c>
      <c r="C218" t="s">
        <v>3155</v>
      </c>
      <c r="D218" t="s">
        <v>100</v>
      </c>
      <c r="E218">
        <v>4375.287614025</v>
      </c>
      <c r="F218">
        <v>1085.8499999999999</v>
      </c>
      <c r="G218">
        <v>22.971434071637798</v>
      </c>
      <c r="H218">
        <f>(Table2[[#This Row],[1Y Return vs Nifty]]-AVERAGE(Table2[1Y Return vs Nifty]))/_xlfn.STDEV.P(Table2[1Y Return vs Nifty])</f>
        <v>-6.0979393872093723E-2</v>
      </c>
      <c r="I218">
        <v>-8.2719725087874192</v>
      </c>
      <c r="J218">
        <f>(Table2[[#This Row],[1M Return vs Nifty]]-AVERAGE(Table2[1M Return vs Nifty]))/_xlfn.STDEV.P(Table2[1M Return vs Nifty])</f>
        <v>-0.71621416574771413</v>
      </c>
      <c r="K218">
        <v>45.473296616638301</v>
      </c>
      <c r="L218">
        <f>(Table2[[#This Row],[6M Return vs Nifty]]-AVERAGE(Table2[6M Return vs Nifty]))/_xlfn.STDEV.P(Table2[6M Return vs Nifty])</f>
        <v>1.0865510957725282</v>
      </c>
      <c r="M218">
        <v>-0.68553415162101405</v>
      </c>
      <c r="N218">
        <f>(Table2[[#This Row],[1W Return vs Nifty]]-AVERAGE(Table2[1W Return vs Nifty]))/_xlfn.STDEV.P(Table2[1W Return vs Nifty])</f>
        <v>-9.7412178194312554E-2</v>
      </c>
      <c r="O218">
        <v>1107.07</v>
      </c>
      <c r="P218">
        <v>1152.80911757525</v>
      </c>
      <c r="Q218">
        <v>1012.62064976499</v>
      </c>
      <c r="R218">
        <v>47.458805005626701</v>
      </c>
      <c r="S218" s="1">
        <f>(Table2[[#This Row],[Close Price]]-Table2[[#This Row],[20D EMA]])/Table2[[#This Row],[20D EMA]]</f>
        <v>-1.9167712972079479E-2</v>
      </c>
      <c r="T218" s="1">
        <f>(Table2[[#This Row],[Close Price]]-Table2[[#This Row],[50D EMA]])/Table2[[#This Row],[50D EMA]]</f>
        <v>-5.8083438580090227E-2</v>
      </c>
      <c r="U218" s="1">
        <f>(Table2[[#This Row],[Close Price]]-Table2[[#This Row],[200D EMA]])/Table2[[#This Row],[200D EMA]]</f>
        <v>7.2316666909770205E-2</v>
      </c>
      <c r="V218">
        <v>0.77034782945504299</v>
      </c>
      <c r="W218">
        <v>1075</v>
      </c>
      <c r="X218">
        <v>1114</v>
      </c>
      <c r="Y218">
        <v>972.05</v>
      </c>
      <c r="Z218">
        <v>1135.0999999999999</v>
      </c>
      <c r="AA218">
        <v>972.05</v>
      </c>
      <c r="AB218">
        <v>1140</v>
      </c>
      <c r="AC218" s="1">
        <f>(Table2[[#This Row],[Close Price]]/Table2[[#This Row],[Day Low]])-1</f>
        <v>1.0093023255813849E-2</v>
      </c>
      <c r="AD218" s="1">
        <f>(Table2[[#This Row],[Day High]]/Table2[[#This Row],[Close Price]])-1</f>
        <v>2.5924391030068605E-2</v>
      </c>
      <c r="AE218" s="1">
        <f>(Table2[[#This Row],[Close Price]]/Table2[[#This Row],[Current Week Low]])-1</f>
        <v>0.11707216706959511</v>
      </c>
      <c r="AF218" s="1">
        <f>(Table2[[#This Row],[Current Week High]]/Table2[[#This Row],[Close Price]])-1</f>
        <v>4.535617258369018E-2</v>
      </c>
      <c r="AG218" s="1">
        <f>(Table2[[#This Row],[Close Price]]/Table2[[#This Row],[Current Month Low]])-1</f>
        <v>0.11707216706959511</v>
      </c>
      <c r="AH218" s="1">
        <f>(Table2[[#This Row],[Current Month High]]/Table2[[#This Row],[Close Price]])-1</f>
        <v>4.986876640419946E-2</v>
      </c>
      <c r="AI218">
        <v>46.677717916839299</v>
      </c>
      <c r="AJ218">
        <v>78.008196721311407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0</v>
      </c>
      <c r="AM218">
        <v>0</v>
      </c>
      <c r="AN218">
        <v>-1.87</v>
      </c>
      <c r="AO218" t="s">
        <v>3188</v>
      </c>
      <c r="AP218">
        <v>5.2969796518350001E-2</v>
      </c>
      <c r="AQ218">
        <f>(Table2[[#This Row],[Sharpe Ratio]]-AVERAGE(Table2[Sharpe Ratio]))/_xlfn.STDEV.P(Table2[Sharpe Ratio])</f>
        <v>-0.10455846014311829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307</v>
      </c>
      <c r="AT218">
        <f>_xlfn.RANK.AVG(Table2[[#This Row],[6M Return vs Nifty Z-Score]],Table2[6M Return vs Nifty Z-Score])</f>
        <v>85</v>
      </c>
      <c r="AU218">
        <f>_xlfn.RANK.AVG(Table2[[#This Row],[Sharpe Ratio Z-Score]],Table2[Sharpe Ratio Z-Score])</f>
        <v>365</v>
      </c>
      <c r="AV218">
        <f>(Table2[[#This Row],[Rank 1Y]]+Table2[[#This Row],[Rank 6M]]+Table2[[#This Row],[Rank Sharpe]])/3</f>
        <v>252.33333333333334</v>
      </c>
    </row>
    <row r="219" spans="1:48" x14ac:dyDescent="0.3">
      <c r="A219" t="s">
        <v>244</v>
      </c>
      <c r="B219" t="s">
        <v>245</v>
      </c>
      <c r="C219" t="s">
        <v>3149</v>
      </c>
      <c r="D219" t="s">
        <v>77</v>
      </c>
      <c r="E219">
        <v>109515.11202034001</v>
      </c>
      <c r="F219">
        <v>5476.3</v>
      </c>
      <c r="G219">
        <v>50.596576575251902</v>
      </c>
      <c r="H219">
        <f>(Table2[[#This Row],[1Y Return vs Nifty]]-AVERAGE(Table2[1Y Return vs Nifty]))/_xlfn.STDEV.P(Table2[1Y Return vs Nifty])</f>
        <v>0.40384570659674041</v>
      </c>
      <c r="I219">
        <v>-3.5600779443700699</v>
      </c>
      <c r="J219">
        <f>(Table2[[#This Row],[1M Return vs Nifty]]-AVERAGE(Table2[1M Return vs Nifty]))/_xlfn.STDEV.P(Table2[1M Return vs Nifty])</f>
        <v>-0.21199632848174585</v>
      </c>
      <c r="K219">
        <v>13.603229582994199</v>
      </c>
      <c r="L219">
        <f>(Table2[[#This Row],[6M Return vs Nifty]]-AVERAGE(Table2[6M Return vs Nifty]))/_xlfn.STDEV.P(Table2[6M Return vs Nifty])</f>
        <v>8.0869777955467223E-2</v>
      </c>
      <c r="M219">
        <v>-2.9606290722242501</v>
      </c>
      <c r="N219">
        <f>(Table2[[#This Row],[1W Return vs Nifty]]-AVERAGE(Table2[1W Return vs Nifty]))/_xlfn.STDEV.P(Table2[1W Return vs Nifty])</f>
        <v>-0.62921302193941642</v>
      </c>
      <c r="O219">
        <v>5677.74</v>
      </c>
      <c r="P219">
        <v>5616.4521134651104</v>
      </c>
      <c r="Q219">
        <v>4984.4292868638504</v>
      </c>
      <c r="R219">
        <v>29.027734229361499</v>
      </c>
      <c r="S219" s="1">
        <f>(Table2[[#This Row],[Close Price]]-Table2[[#This Row],[20D EMA]])/Table2[[#This Row],[20D EMA]]</f>
        <v>-3.5478905339096117E-2</v>
      </c>
      <c r="T219" s="1">
        <f>(Table2[[#This Row],[Close Price]]-Table2[[#This Row],[50D EMA]])/Table2[[#This Row],[50D EMA]]</f>
        <v>-2.4953851761524658E-2</v>
      </c>
      <c r="U219" s="1">
        <f>(Table2[[#This Row],[Close Price]]-Table2[[#This Row],[200D EMA]])/Table2[[#This Row],[200D EMA]]</f>
        <v>9.8681450739494705E-2</v>
      </c>
      <c r="V219">
        <v>1.06076107564736</v>
      </c>
      <c r="W219">
        <v>5440</v>
      </c>
      <c r="X219">
        <v>5488.35</v>
      </c>
      <c r="Y219">
        <v>5411</v>
      </c>
      <c r="Z219">
        <v>5608.45</v>
      </c>
      <c r="AA219">
        <v>5411</v>
      </c>
      <c r="AB219">
        <v>5794</v>
      </c>
      <c r="AC219" s="1">
        <f>(Table2[[#This Row],[Close Price]]/Table2[[#This Row],[Day Low]])-1</f>
        <v>6.6727941176469852E-3</v>
      </c>
      <c r="AD219" s="1">
        <f>(Table2[[#This Row],[Day High]]/Table2[[#This Row],[Close Price]])-1</f>
        <v>2.2003907747931706E-3</v>
      </c>
      <c r="AE219" s="1">
        <f>(Table2[[#This Row],[Close Price]]/Table2[[#This Row],[Current Week Low]])-1</f>
        <v>1.2068009610053609E-2</v>
      </c>
      <c r="AF219" s="1">
        <f>(Table2[[#This Row],[Current Week High]]/Table2[[#This Row],[Close Price]])-1</f>
        <v>2.4131256505304677E-2</v>
      </c>
      <c r="AG219" s="1">
        <f>(Table2[[#This Row],[Close Price]]/Table2[[#This Row],[Current Month Low]])-1</f>
        <v>1.2068009610053609E-2</v>
      </c>
      <c r="AH219" s="1">
        <f>(Table2[[#This Row],[Current Month High]]/Table2[[#This Row],[Close Price]])-1</f>
        <v>5.8013622336248849E-2</v>
      </c>
      <c r="AI219">
        <v>14.059675328232499</v>
      </c>
      <c r="AJ219">
        <v>83.304045120583694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-0.03</v>
      </c>
      <c r="AM219" t="s">
        <v>3188</v>
      </c>
      <c r="AN219">
        <v>-10.61</v>
      </c>
      <c r="AO219" t="s">
        <v>3188</v>
      </c>
      <c r="AP219">
        <v>8.0610569267401996E-2</v>
      </c>
      <c r="AQ219">
        <f>(Table2[[#This Row],[Sharpe Ratio]]-AVERAGE(Table2[Sharpe Ratio]))/_xlfn.STDEV.P(Table2[Sharpe Ratio])</f>
        <v>0.21599905636318351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-0.14049480950577109</v>
      </c>
      <c r="AS219">
        <f>_xlfn.RANK.AVG(Table2[[#This Row],[1Y Return vs Nifty Z-Score]],Table2[1Y Return vs Nifty Z-Score])</f>
        <v>186</v>
      </c>
      <c r="AT219">
        <f>_xlfn.RANK.AVG(Table2[[#This Row],[6M Return vs Nifty Z-Score]],Table2[6M Return vs Nifty Z-Score])</f>
        <v>284</v>
      </c>
      <c r="AU219">
        <f>_xlfn.RANK.AVG(Table2[[#This Row],[Sharpe Ratio Z-Score]],Table2[Sharpe Ratio Z-Score])</f>
        <v>288</v>
      </c>
      <c r="AV219">
        <f>(Table2[[#This Row],[Rank 1Y]]+Table2[[#This Row],[Rank 6M]]+Table2[[#This Row],[Rank Sharpe]])/3</f>
        <v>252.66666666666666</v>
      </c>
    </row>
    <row r="220" spans="1:48" x14ac:dyDescent="0.3">
      <c r="A220" t="s">
        <v>337</v>
      </c>
      <c r="B220" t="s">
        <v>338</v>
      </c>
      <c r="C220" t="s">
        <v>3143</v>
      </c>
      <c r="D220" t="s">
        <v>125</v>
      </c>
      <c r="E220">
        <v>74346.309162930003</v>
      </c>
      <c r="F220">
        <v>1639.05</v>
      </c>
      <c r="G220">
        <v>93.158444614572701</v>
      </c>
      <c r="H220">
        <f>(Table2[[#This Row],[1Y Return vs Nifty]]-AVERAGE(Table2[1Y Return vs Nifty]))/_xlfn.STDEV.P(Table2[1Y Return vs Nifty])</f>
        <v>1.1199985584754339</v>
      </c>
      <c r="I220">
        <v>-6.9856270812729697</v>
      </c>
      <c r="J220">
        <f>(Table2[[#This Row],[1M Return vs Nifty]]-AVERAGE(Table2[1M Return vs Nifty]))/_xlfn.STDEV.P(Table2[1M Return vs Nifty])</f>
        <v>-0.57856288756838037</v>
      </c>
      <c r="K220">
        <v>19.941649717334698</v>
      </c>
      <c r="L220">
        <f>(Table2[[#This Row],[6M Return vs Nifty]]-AVERAGE(Table2[6M Return vs Nifty]))/_xlfn.STDEV.P(Table2[6M Return vs Nifty])</f>
        <v>0.28088287196159167</v>
      </c>
      <c r="M220">
        <v>-3.1851363518642</v>
      </c>
      <c r="N220">
        <f>(Table2[[#This Row],[1W Return vs Nifty]]-AVERAGE(Table2[1W Return vs Nifty]))/_xlfn.STDEV.P(Table2[1W Return vs Nifty])</f>
        <v>-0.68169134258363229</v>
      </c>
      <c r="O220">
        <v>1706.31</v>
      </c>
      <c r="P220">
        <v>1667.60039185286</v>
      </c>
      <c r="Q220">
        <v>1349.6976266489401</v>
      </c>
      <c r="R220">
        <v>35.608127181496201</v>
      </c>
      <c r="S220" s="1">
        <f>(Table2[[#This Row],[Close Price]]-Table2[[#This Row],[20D EMA]])/Table2[[#This Row],[20D EMA]]</f>
        <v>-3.9418394078449985E-2</v>
      </c>
      <c r="T220" s="1">
        <f>(Table2[[#This Row],[Close Price]]-Table2[[#This Row],[50D EMA]])/Table2[[#This Row],[50D EMA]]</f>
        <v>-1.712064352607752E-2</v>
      </c>
      <c r="U220" s="1">
        <f>(Table2[[#This Row],[Close Price]]-Table2[[#This Row],[200D EMA]])/Table2[[#This Row],[200D EMA]]</f>
        <v>0.21438310895564849</v>
      </c>
      <c r="V220">
        <v>1.5379395212831399</v>
      </c>
      <c r="W220">
        <v>1605</v>
      </c>
      <c r="X220">
        <v>1656</v>
      </c>
      <c r="Y220">
        <v>1605</v>
      </c>
      <c r="Z220">
        <v>1747.8</v>
      </c>
      <c r="AA220">
        <v>1595.4</v>
      </c>
      <c r="AB220">
        <v>1779</v>
      </c>
      <c r="AC220" s="1">
        <f>(Table2[[#This Row],[Close Price]]/Table2[[#This Row],[Day Low]])-1</f>
        <v>2.1214953271027959E-2</v>
      </c>
      <c r="AD220" s="1">
        <f>(Table2[[#This Row],[Day High]]/Table2[[#This Row],[Close Price]])-1</f>
        <v>1.0341356273451119E-2</v>
      </c>
      <c r="AE220" s="1">
        <f>(Table2[[#This Row],[Close Price]]/Table2[[#This Row],[Current Week Low]])-1</f>
        <v>2.1214953271027959E-2</v>
      </c>
      <c r="AF220" s="1">
        <f>(Table2[[#This Row],[Current Week High]]/Table2[[#This Row],[Close Price]])-1</f>
        <v>6.6349409719044461E-2</v>
      </c>
      <c r="AG220" s="1">
        <f>(Table2[[#This Row],[Close Price]]/Table2[[#This Row],[Current Month Low]])-1</f>
        <v>2.7359909740503952E-2</v>
      </c>
      <c r="AH220" s="1">
        <f>(Table2[[#This Row],[Current Month High]]/Table2[[#This Row],[Close Price]])-1</f>
        <v>8.5384826576370587E-2</v>
      </c>
      <c r="AI220">
        <v>19.978036057472298</v>
      </c>
      <c r="AJ220">
        <v>147.85271435052101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0.04</v>
      </c>
      <c r="AM220" t="s">
        <v>3189</v>
      </c>
      <c r="AN220">
        <v>-10.86</v>
      </c>
      <c r="AO220" t="s">
        <v>3188</v>
      </c>
      <c r="AP220">
        <v>2.1056399650384E-2</v>
      </c>
      <c r="AQ220">
        <f>(Table2[[#This Row],[Sharpe Ratio]]-AVERAGE(Table2[Sharpe Ratio]))/_xlfn.STDEV.P(Table2[Sharpe Ratio])</f>
        <v>-0.47466675400860137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-0.3340395537235884</v>
      </c>
      <c r="AS220">
        <f>_xlfn.RANK.AVG(Table2[[#This Row],[1Y Return vs Nifty Z-Score]],Table2[1Y Return vs Nifty Z-Score])</f>
        <v>84</v>
      </c>
      <c r="AT220">
        <f>_xlfn.RANK.AVG(Table2[[#This Row],[6M Return vs Nifty Z-Score]],Table2[6M Return vs Nifty Z-Score])</f>
        <v>223</v>
      </c>
      <c r="AU220">
        <f>_xlfn.RANK.AVG(Table2[[#This Row],[Sharpe Ratio Z-Score]],Table2[Sharpe Ratio Z-Score])</f>
        <v>455</v>
      </c>
      <c r="AV220">
        <f>(Table2[[#This Row],[Rank 1Y]]+Table2[[#This Row],[Rank 6M]]+Table2[[#This Row],[Rank Sharpe]])/3</f>
        <v>254</v>
      </c>
    </row>
    <row r="221" spans="1:48" x14ac:dyDescent="0.3">
      <c r="A221" t="s">
        <v>404</v>
      </c>
      <c r="B221" t="s">
        <v>405</v>
      </c>
      <c r="C221" t="s">
        <v>3156</v>
      </c>
      <c r="D221" t="s">
        <v>135</v>
      </c>
      <c r="E221">
        <v>58233.307812589999</v>
      </c>
      <c r="F221">
        <v>1628.95</v>
      </c>
      <c r="G221">
        <v>43.293285418634703</v>
      </c>
      <c r="H221">
        <f>(Table2[[#This Row],[1Y Return vs Nifty]]-AVERAGE(Table2[1Y Return vs Nifty]))/_xlfn.STDEV.P(Table2[1Y Return vs Nifty])</f>
        <v>0.28095935242920578</v>
      </c>
      <c r="I221">
        <v>-7.3585564304760096</v>
      </c>
      <c r="J221">
        <f>(Table2[[#This Row],[1M Return vs Nifty]]-AVERAGE(Table2[1M Return vs Nifty]))/_xlfn.STDEV.P(Table2[1M Return vs Nifty])</f>
        <v>-0.61846989892813342</v>
      </c>
      <c r="K221">
        <v>-0.998386524273987</v>
      </c>
      <c r="L221">
        <f>(Table2[[#This Row],[6M Return vs Nifty]]-AVERAGE(Table2[6M Return vs Nifty]))/_xlfn.STDEV.P(Table2[6M Return vs Nifty])</f>
        <v>-0.37989400122059508</v>
      </c>
      <c r="M221">
        <v>2.7212578659225799</v>
      </c>
      <c r="N221">
        <f>(Table2[[#This Row],[1W Return vs Nifty]]-AVERAGE(Table2[1W Return vs Nifty]))/_xlfn.STDEV.P(Table2[1W Return vs Nifty])</f>
        <v>0.69892157165793145</v>
      </c>
      <c r="O221">
        <v>1729.15</v>
      </c>
      <c r="P221">
        <v>1751.4910739854599</v>
      </c>
      <c r="Q221">
        <v>1562.80317701337</v>
      </c>
      <c r="R221">
        <v>34.4806237404133</v>
      </c>
      <c r="S221" s="1">
        <f>(Table2[[#This Row],[Close Price]]-Table2[[#This Row],[20D EMA]])/Table2[[#This Row],[20D EMA]]</f>
        <v>-5.794754648237576E-2</v>
      </c>
      <c r="T221" s="1">
        <f>(Table2[[#This Row],[Close Price]]-Table2[[#This Row],[50D EMA]])/Table2[[#This Row],[50D EMA]]</f>
        <v>-6.9963858683345578E-2</v>
      </c>
      <c r="U221" s="1">
        <f>(Table2[[#This Row],[Close Price]]-Table2[[#This Row],[200D EMA]])/Table2[[#This Row],[200D EMA]]</f>
        <v>4.232575410618334E-2</v>
      </c>
      <c r="V221">
        <v>1.4594743492004101</v>
      </c>
      <c r="W221">
        <v>1622.05</v>
      </c>
      <c r="X221">
        <v>1667.5</v>
      </c>
      <c r="Y221">
        <v>1622.05</v>
      </c>
      <c r="Z221">
        <v>1756.75</v>
      </c>
      <c r="AA221">
        <v>1560</v>
      </c>
      <c r="AB221">
        <v>1850.85</v>
      </c>
      <c r="AC221" s="1">
        <f>(Table2[[#This Row],[Close Price]]/Table2[[#This Row],[Day Low]])-1</f>
        <v>4.2538762676860298E-3</v>
      </c>
      <c r="AD221" s="1">
        <f>(Table2[[#This Row],[Day High]]/Table2[[#This Row],[Close Price]])-1</f>
        <v>2.3665551428834419E-2</v>
      </c>
      <c r="AE221" s="1">
        <f>(Table2[[#This Row],[Close Price]]/Table2[[#This Row],[Current Week Low]])-1</f>
        <v>4.2538762676860298E-3</v>
      </c>
      <c r="AF221" s="1">
        <f>(Table2[[#This Row],[Current Week High]]/Table2[[#This Row],[Close Price]])-1</f>
        <v>7.8455446760183012E-2</v>
      </c>
      <c r="AG221" s="1">
        <f>(Table2[[#This Row],[Close Price]]/Table2[[#This Row],[Current Month Low]])-1</f>
        <v>4.4198717948717992E-2</v>
      </c>
      <c r="AH221" s="1">
        <f>(Table2[[#This Row],[Current Month High]]/Table2[[#This Row],[Close Price]])-1</f>
        <v>0.13622272015715642</v>
      </c>
      <c r="AI221">
        <v>26.983639767948599</v>
      </c>
      <c r="AJ221">
        <v>88.530424466884597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-0.06</v>
      </c>
      <c r="AM221" t="s">
        <v>3188</v>
      </c>
      <c r="AN221">
        <v>-10.51</v>
      </c>
      <c r="AO221" t="s">
        <v>3188</v>
      </c>
      <c r="AP221">
        <v>0.162855056351834</v>
      </c>
      <c r="AQ221">
        <f>(Table2[[#This Row],[Sharpe Ratio]]-AVERAGE(Table2[Sharpe Ratio]))/_xlfn.STDEV.P(Table2[Sharpe Ratio])</f>
        <v>1.1698106145810832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219</v>
      </c>
      <c r="AT221">
        <f>_xlfn.RANK.AVG(Table2[[#This Row],[6M Return vs Nifty Z-Score]],Table2[6M Return vs Nifty Z-Score])</f>
        <v>448</v>
      </c>
      <c r="AU221">
        <f>_xlfn.RANK.AVG(Table2[[#This Row],[Sharpe Ratio Z-Score]],Table2[Sharpe Ratio Z-Score])</f>
        <v>95</v>
      </c>
      <c r="AV221">
        <f>(Table2[[#This Row],[Rank 1Y]]+Table2[[#This Row],[Rank 6M]]+Table2[[#This Row],[Rank Sharpe]])/3</f>
        <v>254</v>
      </c>
    </row>
    <row r="222" spans="1:48" x14ac:dyDescent="0.3">
      <c r="A222" t="s">
        <v>84</v>
      </c>
      <c r="B222" t="s">
        <v>85</v>
      </c>
      <c r="C222" t="s">
        <v>3148</v>
      </c>
      <c r="D222" t="s">
        <v>86</v>
      </c>
      <c r="E222">
        <v>306966.429046095</v>
      </c>
      <c r="F222">
        <v>330.05</v>
      </c>
      <c r="G222">
        <v>40.262202507265599</v>
      </c>
      <c r="H222">
        <f>(Table2[[#This Row],[1Y Return vs Nifty]]-AVERAGE(Table2[1Y Return vs Nifty]))/_xlfn.STDEV.P(Table2[1Y Return vs Nifty])</f>
        <v>0.22995786280350752</v>
      </c>
      <c r="I222">
        <v>-0.67487098271704105</v>
      </c>
      <c r="J222">
        <f>(Table2[[#This Row],[1M Return vs Nifty]]-AVERAGE(Table2[1M Return vs Nifty]))/_xlfn.STDEV.P(Table2[1M Return vs Nifty])</f>
        <v>9.6748443792099778E-2</v>
      </c>
      <c r="K222">
        <v>10.1945324077137</v>
      </c>
      <c r="L222">
        <f>(Table2[[#This Row],[6M Return vs Nifty]]-AVERAGE(Table2[6M Return vs Nifty]))/_xlfn.STDEV.P(Table2[6M Return vs Nifty])</f>
        <v>-2.6693945197562265E-2</v>
      </c>
      <c r="M222">
        <v>-2.6604258580740101</v>
      </c>
      <c r="N222">
        <f>(Table2[[#This Row],[1W Return vs Nifty]]-AVERAGE(Table2[1W Return vs Nifty]))/_xlfn.STDEV.P(Table2[1W Return vs Nifty])</f>
        <v>-0.55904086290802135</v>
      </c>
      <c r="O222">
        <v>338.93</v>
      </c>
      <c r="P222">
        <v>337.999369128441</v>
      </c>
      <c r="Q222">
        <v>303.491135157249</v>
      </c>
      <c r="R222">
        <v>36.558289484360898</v>
      </c>
      <c r="S222" s="1">
        <f>(Table2[[#This Row],[Close Price]]-Table2[[#This Row],[20D EMA]])/Table2[[#This Row],[20D EMA]]</f>
        <v>-2.6200100315699394E-2</v>
      </c>
      <c r="T222" s="1">
        <f>(Table2[[#This Row],[Close Price]]-Table2[[#This Row],[50D EMA]])/Table2[[#This Row],[50D EMA]]</f>
        <v>-2.3518887472894077E-2</v>
      </c>
      <c r="U222" s="1">
        <f>(Table2[[#This Row],[Close Price]]-Table2[[#This Row],[200D EMA]])/Table2[[#This Row],[200D EMA]]</f>
        <v>8.7511171715081437E-2</v>
      </c>
      <c r="V222">
        <v>1.1518402013852</v>
      </c>
      <c r="W222">
        <v>329.5</v>
      </c>
      <c r="X222">
        <v>335.35</v>
      </c>
      <c r="Y222">
        <v>322.35000000000002</v>
      </c>
      <c r="Z222">
        <v>340</v>
      </c>
      <c r="AA222">
        <v>322.35000000000002</v>
      </c>
      <c r="AB222">
        <v>356</v>
      </c>
      <c r="AC222" s="1">
        <f>(Table2[[#This Row],[Close Price]]/Table2[[#This Row],[Day Low]])-1</f>
        <v>1.6691957511381084E-3</v>
      </c>
      <c r="AD222" s="1">
        <f>(Table2[[#This Row],[Day High]]/Table2[[#This Row],[Close Price]])-1</f>
        <v>1.6058173004090293E-2</v>
      </c>
      <c r="AE222" s="1">
        <f>(Table2[[#This Row],[Close Price]]/Table2[[#This Row],[Current Week Low]])-1</f>
        <v>2.3887079261672106E-2</v>
      </c>
      <c r="AF222" s="1">
        <f>(Table2[[#This Row],[Current Week High]]/Table2[[#This Row],[Close Price]])-1</f>
        <v>3.0146947432207138E-2</v>
      </c>
      <c r="AG222" s="1">
        <f>(Table2[[#This Row],[Close Price]]/Table2[[#This Row],[Current Month Low]])-1</f>
        <v>2.3887079261672106E-2</v>
      </c>
      <c r="AH222" s="1">
        <f>(Table2[[#This Row],[Current Month High]]/Table2[[#This Row],[Close Price]])-1</f>
        <v>7.8624450840781623E-2</v>
      </c>
      <c r="AI222">
        <v>10.9680351461899</v>
      </c>
      <c r="AJ222">
        <v>68.135506877228707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</v>
      </c>
      <c r="AM222" t="s">
        <v>3190</v>
      </c>
      <c r="AN222">
        <v>-5.71</v>
      </c>
      <c r="AO222" t="s">
        <v>3188</v>
      </c>
      <c r="AP222">
        <v>0.104365510425867</v>
      </c>
      <c r="AQ222">
        <f>(Table2[[#This Row],[Sharpe Ratio]]-AVERAGE(Table2[Sharpe Ratio]))/_xlfn.STDEV.P(Table2[Sharpe Ratio])</f>
        <v>0.49149153306219484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0.23246303155221848</v>
      </c>
      <c r="AS222">
        <f>_xlfn.RANK.AVG(Table2[[#This Row],[1Y Return vs Nifty Z-Score]],Table2[1Y Return vs Nifty Z-Score])</f>
        <v>231</v>
      </c>
      <c r="AT222">
        <f>_xlfn.RANK.AVG(Table2[[#This Row],[6M Return vs Nifty Z-Score]],Table2[6M Return vs Nifty Z-Score])</f>
        <v>318</v>
      </c>
      <c r="AU222">
        <f>_xlfn.RANK.AVG(Table2[[#This Row],[Sharpe Ratio Z-Score]],Table2[Sharpe Ratio Z-Score])</f>
        <v>214</v>
      </c>
      <c r="AV222">
        <f>(Table2[[#This Row],[Rank 1Y]]+Table2[[#This Row],[Rank 6M]]+Table2[[#This Row],[Rank Sharpe]])/3</f>
        <v>254.33333333333334</v>
      </c>
    </row>
    <row r="223" spans="1:48" x14ac:dyDescent="0.3">
      <c r="A223" t="s">
        <v>246</v>
      </c>
      <c r="B223" t="s">
        <v>247</v>
      </c>
      <c r="C223" t="s">
        <v>3154</v>
      </c>
      <c r="D223" t="s">
        <v>125</v>
      </c>
      <c r="E223">
        <v>108198.74355378</v>
      </c>
      <c r="F223">
        <v>8363.2999999999993</v>
      </c>
      <c r="G223">
        <v>70.067812077223294</v>
      </c>
      <c r="H223">
        <f>(Table2[[#This Row],[1Y Return vs Nifty]]-AVERAGE(Table2[1Y Return vs Nifty]))/_xlfn.STDEV.P(Table2[1Y Return vs Nifty])</f>
        <v>0.73147185358483668</v>
      </c>
      <c r="I223">
        <v>10.592416517700199</v>
      </c>
      <c r="J223">
        <f>(Table2[[#This Row],[1M Return vs Nifty]]-AVERAGE(Table2[1M Return vs Nifty]))/_xlfn.STDEV.P(Table2[1M Return vs Nifty])</f>
        <v>1.3024560965516783</v>
      </c>
      <c r="K223">
        <v>30.290883282248199</v>
      </c>
      <c r="L223">
        <f>(Table2[[#This Row],[6M Return vs Nifty]]-AVERAGE(Table2[6M Return vs Nifty]))/_xlfn.STDEV.P(Table2[6M Return vs Nifty])</f>
        <v>0.60745987096731624</v>
      </c>
      <c r="M223">
        <v>2.35891791902888</v>
      </c>
      <c r="N223">
        <f>(Table2[[#This Row],[1W Return vs Nifty]]-AVERAGE(Table2[1W Return vs Nifty]))/_xlfn.STDEV.P(Table2[1W Return vs Nifty])</f>
        <v>0.6142250221928508</v>
      </c>
      <c r="O223">
        <v>8063.8</v>
      </c>
      <c r="P223">
        <v>7686.54442557329</v>
      </c>
      <c r="Q223">
        <v>6473.0104203333804</v>
      </c>
      <c r="R223">
        <v>63.6862360852599</v>
      </c>
      <c r="S223" s="1">
        <f>(Table2[[#This Row],[Close Price]]-Table2[[#This Row],[20D EMA]])/Table2[[#This Row],[20D EMA]]</f>
        <v>3.7141298147275362E-2</v>
      </c>
      <c r="T223" s="1">
        <f>(Table2[[#This Row],[Close Price]]-Table2[[#This Row],[50D EMA]])/Table2[[#This Row],[50D EMA]]</f>
        <v>8.804418955481863E-2</v>
      </c>
      <c r="U223" s="1">
        <f>(Table2[[#This Row],[Close Price]]-Table2[[#This Row],[200D EMA]])/Table2[[#This Row],[200D EMA]]</f>
        <v>0.29202634584500842</v>
      </c>
      <c r="V223">
        <v>0.90384625805074204</v>
      </c>
      <c r="W223">
        <v>8259.75</v>
      </c>
      <c r="X223">
        <v>8390.7999999999993</v>
      </c>
      <c r="Y223">
        <v>7910.05</v>
      </c>
      <c r="Z223">
        <v>8472</v>
      </c>
      <c r="AA223">
        <v>7910.05</v>
      </c>
      <c r="AB223">
        <v>8472</v>
      </c>
      <c r="AC223" s="1">
        <f>(Table2[[#This Row],[Close Price]]/Table2[[#This Row],[Day Low]])-1</f>
        <v>1.253669905263477E-2</v>
      </c>
      <c r="AD223" s="1">
        <f>(Table2[[#This Row],[Day High]]/Table2[[#This Row],[Close Price]])-1</f>
        <v>3.28817572011042E-3</v>
      </c>
      <c r="AE223" s="1">
        <f>(Table2[[#This Row],[Close Price]]/Table2[[#This Row],[Current Week Low]])-1</f>
        <v>5.7300522752700589E-2</v>
      </c>
      <c r="AF223" s="1">
        <f>(Table2[[#This Row],[Current Week High]]/Table2[[#This Row],[Close Price]])-1</f>
        <v>1.2997261846400487E-2</v>
      </c>
      <c r="AG223" s="1">
        <f>(Table2[[#This Row],[Close Price]]/Table2[[#This Row],[Current Month Low]])-1</f>
        <v>5.7300522752700589E-2</v>
      </c>
      <c r="AH223" s="1">
        <f>(Table2[[#This Row],[Current Month High]]/Table2[[#This Row],[Close Price]])-1</f>
        <v>1.2997261846400487E-2</v>
      </c>
      <c r="AI223">
        <v>1.2997261846400401</v>
      </c>
      <c r="AJ223">
        <v>110.553744288213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0.14000000000000001</v>
      </c>
      <c r="AM223" t="s">
        <v>3189</v>
      </c>
      <c r="AN223">
        <v>3.45</v>
      </c>
      <c r="AO223" t="s">
        <v>3189</v>
      </c>
      <c r="AP223">
        <v>5.5476473436410004E-3</v>
      </c>
      <c r="AQ223">
        <f>(Table2[[#This Row],[Sharpe Ratio]]-AVERAGE(Table2[Sharpe Ratio]))/_xlfn.STDEV.P(Table2[Sharpe Ratio])</f>
        <v>-0.65452594856499891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2.601086894731683</v>
      </c>
      <c r="AS223">
        <f>_xlfn.RANK.AVG(Table2[[#This Row],[1Y Return vs Nifty Z-Score]],Table2[1Y Return vs Nifty Z-Score])</f>
        <v>132</v>
      </c>
      <c r="AT223">
        <f>_xlfn.RANK.AVG(Table2[[#This Row],[6M Return vs Nifty Z-Score]],Table2[6M Return vs Nifty Z-Score])</f>
        <v>141</v>
      </c>
      <c r="AU223">
        <f>_xlfn.RANK.AVG(Table2[[#This Row],[Sharpe Ratio Z-Score]],Table2[Sharpe Ratio Z-Score])</f>
        <v>492</v>
      </c>
      <c r="AV223">
        <f>(Table2[[#This Row],[Rank 1Y]]+Table2[[#This Row],[Rank 6M]]+Table2[[#This Row],[Rank Sharpe]])/3</f>
        <v>255</v>
      </c>
    </row>
    <row r="224" spans="1:48" x14ac:dyDescent="0.3">
      <c r="A224" t="s">
        <v>662</v>
      </c>
      <c r="B224" t="s">
        <v>663</v>
      </c>
      <c r="C224" t="s">
        <v>3145</v>
      </c>
      <c r="D224" t="s">
        <v>238</v>
      </c>
      <c r="E224">
        <v>28768.38819342</v>
      </c>
      <c r="F224">
        <v>2150.6999999999998</v>
      </c>
      <c r="G224">
        <v>49.500199743761399</v>
      </c>
      <c r="H224">
        <f>(Table2[[#This Row],[1Y Return vs Nifty]]-AVERAGE(Table2[1Y Return vs Nifty]))/_xlfn.STDEV.P(Table2[1Y Return vs Nifty])</f>
        <v>0.38539789331278712</v>
      </c>
      <c r="I224">
        <v>3.7279405805047201</v>
      </c>
      <c r="J224">
        <f>(Table2[[#This Row],[1M Return vs Nifty]]-AVERAGE(Table2[1M Return vs Nifty]))/_xlfn.STDEV.P(Table2[1M Return vs Nifty])</f>
        <v>0.56789144029753735</v>
      </c>
      <c r="K224">
        <v>11.8865801995185</v>
      </c>
      <c r="L224">
        <f>(Table2[[#This Row],[6M Return vs Nifty]]-AVERAGE(Table2[6M Return vs Nifty]))/_xlfn.STDEV.P(Table2[6M Return vs Nifty])</f>
        <v>2.6699756524976196E-2</v>
      </c>
      <c r="M224">
        <v>3.5290776035114302</v>
      </c>
      <c r="N224">
        <f>(Table2[[#This Row],[1W Return vs Nifty]]-AVERAGE(Table2[1W Return vs Nifty]))/_xlfn.STDEV.P(Table2[1W Return vs Nifty])</f>
        <v>0.8877485142849193</v>
      </c>
      <c r="O224">
        <v>2065.62</v>
      </c>
      <c r="P224">
        <v>1969.9690604180901</v>
      </c>
      <c r="Q224">
        <v>1739.87830372138</v>
      </c>
      <c r="R224">
        <v>64.809473987539107</v>
      </c>
      <c r="S224" s="1">
        <f>(Table2[[#This Row],[Close Price]]-Table2[[#This Row],[20D EMA]])/Table2[[#This Row],[20D EMA]]</f>
        <v>4.118860196938446E-2</v>
      </c>
      <c r="T224" s="1">
        <f>(Table2[[#This Row],[Close Price]]-Table2[[#This Row],[50D EMA]])/Table2[[#This Row],[50D EMA]]</f>
        <v>9.1743034554843672E-2</v>
      </c>
      <c r="U224" s="1">
        <f>(Table2[[#This Row],[Close Price]]-Table2[[#This Row],[200D EMA]])/Table2[[#This Row],[200D EMA]]</f>
        <v>0.23612093753909344</v>
      </c>
      <c r="V224">
        <v>0.66783720696933901</v>
      </c>
      <c r="W224">
        <v>2093.0500000000002</v>
      </c>
      <c r="X224">
        <v>2161.3000000000002</v>
      </c>
      <c r="Y224">
        <v>1927.75</v>
      </c>
      <c r="Z224">
        <v>2170</v>
      </c>
      <c r="AA224">
        <v>1927.75</v>
      </c>
      <c r="AB224">
        <v>2170</v>
      </c>
      <c r="AC224" s="1">
        <f>(Table2[[#This Row],[Close Price]]/Table2[[#This Row],[Day Low]])-1</f>
        <v>2.7543536943694491E-2</v>
      </c>
      <c r="AD224" s="1">
        <f>(Table2[[#This Row],[Day High]]/Table2[[#This Row],[Close Price]])-1</f>
        <v>4.9286278885944945E-3</v>
      </c>
      <c r="AE224" s="1">
        <f>(Table2[[#This Row],[Close Price]]/Table2[[#This Row],[Current Week Low]])-1</f>
        <v>0.11565296329918295</v>
      </c>
      <c r="AF224" s="1">
        <f>(Table2[[#This Row],[Current Week High]]/Table2[[#This Row],[Close Price]])-1</f>
        <v>8.9738224764031038E-3</v>
      </c>
      <c r="AG224" s="1">
        <f>(Table2[[#This Row],[Close Price]]/Table2[[#This Row],[Current Month Low]])-1</f>
        <v>0.11565296329918295</v>
      </c>
      <c r="AH224" s="1">
        <f>(Table2[[#This Row],[Current Month High]]/Table2[[#This Row],[Close Price]])-1</f>
        <v>8.9738224764031038E-3</v>
      </c>
      <c r="AI224">
        <v>8.46236109173757</v>
      </c>
      <c r="AJ224">
        <v>88.451259583789593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0.16</v>
      </c>
      <c r="AM224" t="s">
        <v>3189</v>
      </c>
      <c r="AN224">
        <v>0.06</v>
      </c>
      <c r="AO224" t="s">
        <v>3189</v>
      </c>
      <c r="AP224">
        <v>8.2285472492400993E-2</v>
      </c>
      <c r="AQ224">
        <f>(Table2[[#This Row],[Sharpe Ratio]]-AVERAGE(Table2[Sharpe Ratio]))/_xlfn.STDEV.P(Table2[Sharpe Ratio])</f>
        <v>0.23542336201008293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2.1031609664303028</v>
      </c>
      <c r="AS224">
        <f>_xlfn.RANK.AVG(Table2[[#This Row],[1Y Return vs Nifty Z-Score]],Table2[1Y Return vs Nifty Z-Score])</f>
        <v>191</v>
      </c>
      <c r="AT224">
        <f>_xlfn.RANK.AVG(Table2[[#This Row],[6M Return vs Nifty Z-Score]],Table2[6M Return vs Nifty Z-Score])</f>
        <v>298</v>
      </c>
      <c r="AU224">
        <f>_xlfn.RANK.AVG(Table2[[#This Row],[Sharpe Ratio Z-Score]],Table2[Sharpe Ratio Z-Score])</f>
        <v>280</v>
      </c>
      <c r="AV224">
        <f>(Table2[[#This Row],[Rank 1Y]]+Table2[[#This Row],[Rank 6M]]+Table2[[#This Row],[Rank Sharpe]])/3</f>
        <v>256.33333333333331</v>
      </c>
    </row>
    <row r="225" spans="1:48" x14ac:dyDescent="0.3">
      <c r="A225" t="s">
        <v>1034</v>
      </c>
      <c r="B225" t="s">
        <v>1035</v>
      </c>
      <c r="C225" t="s">
        <v>3141</v>
      </c>
      <c r="D225" t="s">
        <v>18</v>
      </c>
      <c r="E225">
        <v>13536.046259999999</v>
      </c>
      <c r="F225">
        <v>909</v>
      </c>
      <c r="G225">
        <v>52.435391886977399</v>
      </c>
      <c r="H225">
        <f>(Table2[[#This Row],[1Y Return vs Nifty]]-AVERAGE(Table2[1Y Return vs Nifty]))/_xlfn.STDEV.P(Table2[1Y Return vs Nifty])</f>
        <v>0.43478590941758061</v>
      </c>
      <c r="I225">
        <v>0.69129102051577196</v>
      </c>
      <c r="J225">
        <f>(Table2[[#This Row],[1M Return vs Nifty]]-AVERAGE(Table2[1M Return vs Nifty]))/_xlfn.STDEV.P(Table2[1M Return vs Nifty])</f>
        <v>0.24294085985906899</v>
      </c>
      <c r="K225">
        <v>-8.2410978693344905</v>
      </c>
      <c r="L225">
        <f>(Table2[[#This Row],[6M Return vs Nifty]]-AVERAGE(Table2[6M Return vs Nifty]))/_xlfn.STDEV.P(Table2[6M Return vs Nifty])</f>
        <v>-0.60844261024547452</v>
      </c>
      <c r="M225">
        <v>-1.2901175054068901</v>
      </c>
      <c r="N225">
        <f>(Table2[[#This Row],[1W Return vs Nifty]]-AVERAGE(Table2[1W Return vs Nifty]))/_xlfn.STDEV.P(Table2[1W Return vs Nifty])</f>
        <v>-0.23873284782699927</v>
      </c>
      <c r="O225">
        <v>919.12</v>
      </c>
      <c r="P225">
        <v>935.31580039620803</v>
      </c>
      <c r="Q225">
        <v>875.23630374511902</v>
      </c>
      <c r="R225">
        <v>44.626664599329501</v>
      </c>
      <c r="S225" s="1">
        <f>(Table2[[#This Row],[Close Price]]-Table2[[#This Row],[20D EMA]])/Table2[[#This Row],[20D EMA]]</f>
        <v>-1.1010531813038564E-2</v>
      </c>
      <c r="T225" s="1">
        <f>(Table2[[#This Row],[Close Price]]-Table2[[#This Row],[50D EMA]])/Table2[[#This Row],[50D EMA]]</f>
        <v>-2.8135738095155058E-2</v>
      </c>
      <c r="U225" s="1">
        <f>(Table2[[#This Row],[Close Price]]-Table2[[#This Row],[200D EMA]])/Table2[[#This Row],[200D EMA]]</f>
        <v>3.8576663365546868E-2</v>
      </c>
      <c r="V225">
        <v>0.46407584048068301</v>
      </c>
      <c r="W225">
        <v>893.7</v>
      </c>
      <c r="X225">
        <v>913.4</v>
      </c>
      <c r="Y225">
        <v>882.7</v>
      </c>
      <c r="Z225">
        <v>951.3</v>
      </c>
      <c r="AA225">
        <v>882.7</v>
      </c>
      <c r="AB225">
        <v>964.5</v>
      </c>
      <c r="AC225" s="1">
        <f>(Table2[[#This Row],[Close Price]]/Table2[[#This Row],[Day Low]])-1</f>
        <v>1.7119838872104776E-2</v>
      </c>
      <c r="AD225" s="1">
        <f>(Table2[[#This Row],[Day High]]/Table2[[#This Row],[Close Price]])-1</f>
        <v>4.8404840484048695E-3</v>
      </c>
      <c r="AE225" s="1">
        <f>(Table2[[#This Row],[Close Price]]/Table2[[#This Row],[Current Week Low]])-1</f>
        <v>2.9794947320720411E-2</v>
      </c>
      <c r="AF225" s="1">
        <f>(Table2[[#This Row],[Current Week High]]/Table2[[#This Row],[Close Price]])-1</f>
        <v>4.6534653465346576E-2</v>
      </c>
      <c r="AG225" s="1">
        <f>(Table2[[#This Row],[Close Price]]/Table2[[#This Row],[Current Month Low]])-1</f>
        <v>2.9794947320720411E-2</v>
      </c>
      <c r="AH225" s="1">
        <f>(Table2[[#This Row],[Current Month High]]/Table2[[#This Row],[Close Price]])-1</f>
        <v>6.1056105610560962E-2</v>
      </c>
      <c r="AI225">
        <v>40.264026402640198</v>
      </c>
      <c r="AJ225">
        <v>80.428741564112698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-0.09</v>
      </c>
      <c r="AM225" t="s">
        <v>3188</v>
      </c>
      <c r="AN225">
        <v>-1.35</v>
      </c>
      <c r="AO225" t="s">
        <v>3188</v>
      </c>
      <c r="AP225">
        <v>0.17695415689989599</v>
      </c>
      <c r="AQ225">
        <f>(Table2[[#This Row],[Sharpe Ratio]]-AVERAGE(Table2[Sharpe Ratio]))/_xlfn.STDEV.P(Table2[Sharpe Ratio])</f>
        <v>1.3333216964778221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176</v>
      </c>
      <c r="AT225">
        <f>_xlfn.RANK.AVG(Table2[[#This Row],[6M Return vs Nifty Z-Score]],Table2[6M Return vs Nifty Z-Score])</f>
        <v>523</v>
      </c>
      <c r="AU225">
        <f>_xlfn.RANK.AVG(Table2[[#This Row],[Sharpe Ratio Z-Score]],Table2[Sharpe Ratio Z-Score])</f>
        <v>70</v>
      </c>
      <c r="AV225">
        <f>(Table2[[#This Row],[Rank 1Y]]+Table2[[#This Row],[Rank 6M]]+Table2[[#This Row],[Rank Sharpe]])/3</f>
        <v>256.33333333333331</v>
      </c>
    </row>
    <row r="226" spans="1:48" x14ac:dyDescent="0.3">
      <c r="A226" t="s">
        <v>1490</v>
      </c>
      <c r="B226" t="s">
        <v>1491</v>
      </c>
      <c r="C226" t="s">
        <v>3161</v>
      </c>
      <c r="D226" t="s">
        <v>159</v>
      </c>
      <c r="E226">
        <v>6994.97298155099</v>
      </c>
      <c r="F226">
        <v>190.59</v>
      </c>
      <c r="G226">
        <v>162.98182255374701</v>
      </c>
      <c r="H226">
        <f>(Table2[[#This Row],[1Y Return vs Nifty]]-AVERAGE(Table2[1Y Return vs Nifty]))/_xlfn.STDEV.P(Table2[1Y Return vs Nifty])</f>
        <v>2.2948579700206961</v>
      </c>
      <c r="I226">
        <v>-5.7515651219111898</v>
      </c>
      <c r="J226">
        <f>(Table2[[#This Row],[1M Return vs Nifty]]-AVERAGE(Table2[1M Return vs Nifty]))/_xlfn.STDEV.P(Table2[1M Return vs Nifty])</f>
        <v>-0.44650644112313981</v>
      </c>
      <c r="K226">
        <v>20.915927811854399</v>
      </c>
      <c r="L226">
        <f>(Table2[[#This Row],[6M Return vs Nifty]]-AVERAGE(Table2[6M Return vs Nifty]))/_xlfn.STDEV.P(Table2[6M Return vs Nifty])</f>
        <v>0.31162686998903583</v>
      </c>
      <c r="M226">
        <v>-2.3882686598386198</v>
      </c>
      <c r="N226">
        <f>(Table2[[#This Row],[1W Return vs Nifty]]-AVERAGE(Table2[1W Return vs Nifty]))/_xlfn.STDEV.P(Table2[1W Return vs Nifty])</f>
        <v>-0.49542442812010107</v>
      </c>
      <c r="O226">
        <v>200.24</v>
      </c>
      <c r="P226">
        <v>194.992075703095</v>
      </c>
      <c r="Q226">
        <v>154.77847462273201</v>
      </c>
      <c r="R226">
        <v>36.004084420846503</v>
      </c>
      <c r="S226" s="1">
        <f>(Table2[[#This Row],[Close Price]]-Table2[[#This Row],[20D EMA]])/Table2[[#This Row],[20D EMA]]</f>
        <v>-4.8192169396723959E-2</v>
      </c>
      <c r="T226" s="1">
        <f>(Table2[[#This Row],[Close Price]]-Table2[[#This Row],[50D EMA]])/Table2[[#This Row],[50D EMA]]</f>
        <v>-2.2575664612124142E-2</v>
      </c>
      <c r="U226" s="1">
        <f>(Table2[[#This Row],[Close Price]]-Table2[[#This Row],[200D EMA]])/Table2[[#This Row],[200D EMA]]</f>
        <v>0.23137277625042849</v>
      </c>
      <c r="V226">
        <v>0.432818734853958</v>
      </c>
      <c r="W226">
        <v>189.5</v>
      </c>
      <c r="X226">
        <v>194.4</v>
      </c>
      <c r="Y226">
        <v>182</v>
      </c>
      <c r="Z226">
        <v>200.4</v>
      </c>
      <c r="AA226">
        <v>182</v>
      </c>
      <c r="AB226">
        <v>212.64</v>
      </c>
      <c r="AC226" s="1">
        <f>(Table2[[#This Row],[Close Price]]/Table2[[#This Row],[Day Low]])-1</f>
        <v>5.7519788918205528E-3</v>
      </c>
      <c r="AD226" s="1">
        <f>(Table2[[#This Row],[Day High]]/Table2[[#This Row],[Close Price]])-1</f>
        <v>1.9990555643003338E-2</v>
      </c>
      <c r="AE226" s="1">
        <f>(Table2[[#This Row],[Close Price]]/Table2[[#This Row],[Current Week Low]])-1</f>
        <v>4.7197802197802119E-2</v>
      </c>
      <c r="AF226" s="1">
        <f>(Table2[[#This Row],[Current Week High]]/Table2[[#This Row],[Close Price]])-1</f>
        <v>5.1471745631984867E-2</v>
      </c>
      <c r="AG226" s="1">
        <f>(Table2[[#This Row],[Close Price]]/Table2[[#This Row],[Current Month Low]])-1</f>
        <v>4.7197802197802119E-2</v>
      </c>
      <c r="AH226" s="1">
        <f>(Table2[[#This Row],[Current Month High]]/Table2[[#This Row],[Close Price]])-1</f>
        <v>0.11569337320950712</v>
      </c>
      <c r="AI226">
        <v>17.870822183745201</v>
      </c>
      <c r="AJ226">
        <v>215.54635761589401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0.14000000000000001</v>
      </c>
      <c r="AM226" t="s">
        <v>3189</v>
      </c>
      <c r="AN226">
        <v>-9.65</v>
      </c>
      <c r="AO226" t="s">
        <v>3188</v>
      </c>
      <c r="AQ226">
        <f>(Table2[[#This Row],[Sharpe Ratio]]-AVERAGE(Table2[Sharpe Ratio]))/_xlfn.STDEV.P(Table2[Sharpe Ratio])</f>
        <v>-0.71886351506777824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0.94569045569871291</v>
      </c>
      <c r="AS226">
        <f>_xlfn.RANK.AVG(Table2[[#This Row],[1Y Return vs Nifty Z-Score]],Table2[1Y Return vs Nifty Z-Score])</f>
        <v>24</v>
      </c>
      <c r="AT226">
        <f>_xlfn.RANK.AVG(Table2[[#This Row],[6M Return vs Nifty Z-Score]],Table2[6M Return vs Nifty Z-Score])</f>
        <v>216</v>
      </c>
      <c r="AU226">
        <f>_xlfn.RANK.AVG(Table2[[#This Row],[Sharpe Ratio Z-Score]],Table2[Sharpe Ratio Z-Score])</f>
        <v>530</v>
      </c>
      <c r="AV226">
        <f>(Table2[[#This Row],[Rank 1Y]]+Table2[[#This Row],[Rank 6M]]+Table2[[#This Row],[Rank Sharpe]])/3</f>
        <v>256.66666666666669</v>
      </c>
    </row>
    <row r="227" spans="1:48" x14ac:dyDescent="0.3">
      <c r="A227" t="s">
        <v>557</v>
      </c>
      <c r="B227" t="s">
        <v>558</v>
      </c>
      <c r="C227" t="s">
        <v>3159</v>
      </c>
      <c r="D227" t="s">
        <v>172</v>
      </c>
      <c r="E227">
        <v>36791.849483694998</v>
      </c>
      <c r="F227">
        <v>1092.55</v>
      </c>
      <c r="G227">
        <v>37.276666464451601</v>
      </c>
      <c r="H227">
        <f>(Table2[[#This Row],[1Y Return vs Nifty]]-AVERAGE(Table2[1Y Return vs Nifty]))/_xlfn.STDEV.P(Table2[1Y Return vs Nifty])</f>
        <v>0.1797227521294979</v>
      </c>
      <c r="I227">
        <v>-9.5814594091225391</v>
      </c>
      <c r="J227">
        <f>(Table2[[#This Row],[1M Return vs Nifty]]-AVERAGE(Table2[1M Return vs Nifty]))/_xlfn.STDEV.P(Table2[1M Return vs Nifty])</f>
        <v>-0.85634180311065577</v>
      </c>
      <c r="K227">
        <v>20.6145966721094</v>
      </c>
      <c r="L227">
        <f>(Table2[[#This Row],[6M Return vs Nifty]]-AVERAGE(Table2[6M Return vs Nifty]))/_xlfn.STDEV.P(Table2[6M Return vs Nifty])</f>
        <v>0.30211816398605956</v>
      </c>
      <c r="M227">
        <v>-1.18436777316666</v>
      </c>
      <c r="N227">
        <f>(Table2[[#This Row],[1W Return vs Nifty]]-AVERAGE(Table2[1W Return vs Nifty]))/_xlfn.STDEV.P(Table2[1W Return vs Nifty])</f>
        <v>-0.21401396848623672</v>
      </c>
      <c r="O227">
        <v>1144.6400000000001</v>
      </c>
      <c r="P227">
        <v>1090.0941112058399</v>
      </c>
      <c r="Q227">
        <v>901.22377750710302</v>
      </c>
      <c r="R227">
        <v>30.294113581867101</v>
      </c>
      <c r="S227" s="1">
        <f>(Table2[[#This Row],[Close Price]]-Table2[[#This Row],[20D EMA]])/Table2[[#This Row],[20D EMA]]</f>
        <v>-4.5507757897679746E-2</v>
      </c>
      <c r="T227" s="1">
        <f>(Table2[[#This Row],[Close Price]]-Table2[[#This Row],[50D EMA]])/Table2[[#This Row],[50D EMA]]</f>
        <v>2.2529144675805944E-3</v>
      </c>
      <c r="U227" s="1">
        <f>(Table2[[#This Row],[Close Price]]-Table2[[#This Row],[200D EMA]])/Table2[[#This Row],[200D EMA]]</f>
        <v>0.21229602155208227</v>
      </c>
      <c r="V227">
        <v>0.43130219054185398</v>
      </c>
      <c r="W227">
        <v>1076.55</v>
      </c>
      <c r="X227">
        <v>1097.05</v>
      </c>
      <c r="Y227">
        <v>1062</v>
      </c>
      <c r="Z227">
        <v>1140.0999999999999</v>
      </c>
      <c r="AA227">
        <v>1062</v>
      </c>
      <c r="AB227">
        <v>1245.7</v>
      </c>
      <c r="AC227" s="1">
        <f>(Table2[[#This Row],[Close Price]]/Table2[[#This Row],[Day Low]])-1</f>
        <v>1.4862291579582854E-2</v>
      </c>
      <c r="AD227" s="1">
        <f>(Table2[[#This Row],[Day High]]/Table2[[#This Row],[Close Price]])-1</f>
        <v>4.1188046313669346E-3</v>
      </c>
      <c r="AE227" s="1">
        <f>(Table2[[#This Row],[Close Price]]/Table2[[#This Row],[Current Week Low]])-1</f>
        <v>2.876647834274948E-2</v>
      </c>
      <c r="AF227" s="1">
        <f>(Table2[[#This Row],[Current Week High]]/Table2[[#This Row],[Close Price]])-1</f>
        <v>4.3522035604777853E-2</v>
      </c>
      <c r="AG227" s="1">
        <f>(Table2[[#This Row],[Close Price]]/Table2[[#This Row],[Current Month Low]])-1</f>
        <v>2.876647834274948E-2</v>
      </c>
      <c r="AH227" s="1">
        <f>(Table2[[#This Row],[Current Month High]]/Table2[[#This Row],[Close Price]])-1</f>
        <v>0.14017665095418974</v>
      </c>
      <c r="AI227">
        <v>20.269095235915898</v>
      </c>
      <c r="AJ227">
        <v>81.366201859229704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0.21</v>
      </c>
      <c r="AM227" t="s">
        <v>3189</v>
      </c>
      <c r="AN227">
        <v>-11.34</v>
      </c>
      <c r="AO227" t="s">
        <v>3188</v>
      </c>
      <c r="AP227">
        <v>7.367066477624E-2</v>
      </c>
      <c r="AQ227">
        <f>(Table2[[#This Row],[Sharpe Ratio]]-AVERAGE(Table2[Sharpe Ratio]))/_xlfn.STDEV.P(Table2[Sharpe Ratio])</f>
        <v>0.13551510721041901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-0.45299974827091605</v>
      </c>
      <c r="AS227">
        <f>_xlfn.RANK.AVG(Table2[[#This Row],[1Y Return vs Nifty Z-Score]],Table2[1Y Return vs Nifty Z-Score])</f>
        <v>246</v>
      </c>
      <c r="AT227">
        <f>_xlfn.RANK.AVG(Table2[[#This Row],[6M Return vs Nifty Z-Score]],Table2[6M Return vs Nifty Z-Score])</f>
        <v>219</v>
      </c>
      <c r="AU227">
        <f>_xlfn.RANK.AVG(Table2[[#This Row],[Sharpe Ratio Z-Score]],Table2[Sharpe Ratio Z-Score])</f>
        <v>307</v>
      </c>
      <c r="AV227">
        <f>(Table2[[#This Row],[Rank 1Y]]+Table2[[#This Row],[Rank 6M]]+Table2[[#This Row],[Rank Sharpe]])/3</f>
        <v>257.33333333333331</v>
      </c>
    </row>
    <row r="228" spans="1:48" x14ac:dyDescent="0.3">
      <c r="A228" t="s">
        <v>837</v>
      </c>
      <c r="B228" t="s">
        <v>838</v>
      </c>
      <c r="C228" t="s">
        <v>3145</v>
      </c>
      <c r="D228" t="s">
        <v>37</v>
      </c>
      <c r="E228">
        <v>19361.075754900001</v>
      </c>
      <c r="F228">
        <v>527.25</v>
      </c>
      <c r="G228">
        <v>16.953828148599499</v>
      </c>
      <c r="H228">
        <f>(Table2[[#This Row],[1Y Return vs Nifty]]-AVERAGE(Table2[1Y Return vs Nifty]))/_xlfn.STDEV.P(Table2[1Y Return vs Nifty])</f>
        <v>-0.16223260106884174</v>
      </c>
      <c r="I228">
        <v>-5.1660375648028003</v>
      </c>
      <c r="J228">
        <f>(Table2[[#This Row],[1M Return vs Nifty]]-AVERAGE(Table2[1M Return vs Nifty]))/_xlfn.STDEV.P(Table2[1M Return vs Nifty])</f>
        <v>-0.38384938577764838</v>
      </c>
      <c r="K228">
        <v>11.4922554807821</v>
      </c>
      <c r="L228">
        <f>(Table2[[#This Row],[6M Return vs Nifty]]-AVERAGE(Table2[6M Return vs Nifty]))/_xlfn.STDEV.P(Table2[6M Return vs Nifty])</f>
        <v>1.4256575832321096E-2</v>
      </c>
      <c r="M228">
        <v>-1.0812419999571199</v>
      </c>
      <c r="N228">
        <f>(Table2[[#This Row],[1W Return vs Nifty]]-AVERAGE(Table2[1W Return vs Nifty]))/_xlfn.STDEV.P(Table2[1W Return vs Nifty])</f>
        <v>-0.18990843657719517</v>
      </c>
      <c r="O228">
        <v>540.07000000000005</v>
      </c>
      <c r="P228">
        <v>534.85679429438005</v>
      </c>
      <c r="Q228">
        <v>475.47779397453598</v>
      </c>
      <c r="R228">
        <v>38.304267478119101</v>
      </c>
      <c r="S228" s="1">
        <f>(Table2[[#This Row],[Close Price]]-Table2[[#This Row],[20D EMA]])/Table2[[#This Row],[20D EMA]]</f>
        <v>-2.3737663636195398E-2</v>
      </c>
      <c r="T228" s="1">
        <f>(Table2[[#This Row],[Close Price]]-Table2[[#This Row],[50D EMA]])/Table2[[#This Row],[50D EMA]]</f>
        <v>-1.4222113985511689E-2</v>
      </c>
      <c r="U228" s="1">
        <f>(Table2[[#This Row],[Close Price]]-Table2[[#This Row],[200D EMA]])/Table2[[#This Row],[200D EMA]]</f>
        <v>0.10888459289065486</v>
      </c>
      <c r="V228">
        <v>0.53281598011195097</v>
      </c>
      <c r="W228">
        <v>526</v>
      </c>
      <c r="X228">
        <v>538.29999999999995</v>
      </c>
      <c r="Y228">
        <v>519.9</v>
      </c>
      <c r="Z228">
        <v>548.85</v>
      </c>
      <c r="AA228">
        <v>519.9</v>
      </c>
      <c r="AB228">
        <v>573.20000000000005</v>
      </c>
      <c r="AC228" s="1">
        <f>(Table2[[#This Row],[Close Price]]/Table2[[#This Row],[Day Low]])-1</f>
        <v>2.3764258555132312E-3</v>
      </c>
      <c r="AD228" s="1">
        <f>(Table2[[#This Row],[Day High]]/Table2[[#This Row],[Close Price]])-1</f>
        <v>2.0957799905168217E-2</v>
      </c>
      <c r="AE228" s="1">
        <f>(Table2[[#This Row],[Close Price]]/Table2[[#This Row],[Current Week Low]])-1</f>
        <v>1.4137334102712007E-2</v>
      </c>
      <c r="AF228" s="1">
        <f>(Table2[[#This Row],[Current Week High]]/Table2[[#This Row],[Close Price]])-1</f>
        <v>4.0967283072546268E-2</v>
      </c>
      <c r="AG228" s="1">
        <f>(Table2[[#This Row],[Close Price]]/Table2[[#This Row],[Current Month Low]])-1</f>
        <v>1.4137334102712007E-2</v>
      </c>
      <c r="AH228" s="1">
        <f>(Table2[[#This Row],[Current Month High]]/Table2[[#This Row],[Close Price]])-1</f>
        <v>8.7150308202939897E-2</v>
      </c>
      <c r="AI228">
        <v>13.0109056424845</v>
      </c>
      <c r="AJ228">
        <v>58.3333333333333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0.04</v>
      </c>
      <c r="AM228" t="s">
        <v>3189</v>
      </c>
      <c r="AN228">
        <v>-1.67</v>
      </c>
      <c r="AO228" t="s">
        <v>3188</v>
      </c>
      <c r="AP228">
        <v>0.14584745593082399</v>
      </c>
      <c r="AQ228">
        <f>(Table2[[#This Row],[Sharpe Ratio]]-AVERAGE(Table2[Sharpe Ratio]))/_xlfn.STDEV.P(Table2[Sharpe Ratio])</f>
        <v>0.97256887310779194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0.25083502551642778</v>
      </c>
      <c r="AS228">
        <f>_xlfn.RANK.AVG(Table2[[#This Row],[1Y Return vs Nifty Z-Score]],Table2[1Y Return vs Nifty Z-Score])</f>
        <v>352</v>
      </c>
      <c r="AT228">
        <f>_xlfn.RANK.AVG(Table2[[#This Row],[6M Return vs Nifty Z-Score]],Table2[6M Return vs Nifty Z-Score])</f>
        <v>304</v>
      </c>
      <c r="AU228">
        <f>_xlfn.RANK.AVG(Table2[[#This Row],[Sharpe Ratio Z-Score]],Table2[Sharpe Ratio Z-Score])</f>
        <v>116</v>
      </c>
      <c r="AV228">
        <f>(Table2[[#This Row],[Rank 1Y]]+Table2[[#This Row],[Rank 6M]]+Table2[[#This Row],[Rank Sharpe]])/3</f>
        <v>257.33333333333331</v>
      </c>
    </row>
    <row r="229" spans="1:48" x14ac:dyDescent="0.3">
      <c r="A229" t="s">
        <v>177</v>
      </c>
      <c r="B229" t="s">
        <v>178</v>
      </c>
      <c r="C229" t="s">
        <v>3141</v>
      </c>
      <c r="D229" t="s">
        <v>179</v>
      </c>
      <c r="E229">
        <v>150832.32701042001</v>
      </c>
      <c r="F229">
        <v>229.4</v>
      </c>
      <c r="G229">
        <v>59.663978473715702</v>
      </c>
      <c r="H229">
        <f>(Table2[[#This Row],[1Y Return vs Nifty]]-AVERAGE(Table2[1Y Return vs Nifty]))/_xlfn.STDEV.P(Table2[1Y Return vs Nifty])</f>
        <v>0.55641527245122713</v>
      </c>
      <c r="I229">
        <v>2.3800698885309899</v>
      </c>
      <c r="J229">
        <f>(Table2[[#This Row],[1M Return vs Nifty]]-AVERAGE(Table2[1M Return vs Nifty]))/_xlfn.STDEV.P(Table2[1M Return vs Nifty])</f>
        <v>0.42365636968423359</v>
      </c>
      <c r="K229">
        <v>4.3579596252290598</v>
      </c>
      <c r="L229">
        <f>(Table2[[#This Row],[6M Return vs Nifty]]-AVERAGE(Table2[6M Return vs Nifty]))/_xlfn.STDEV.P(Table2[6M Return vs Nifty])</f>
        <v>-0.21087090978404632</v>
      </c>
      <c r="M229">
        <v>-6.3549403694111302</v>
      </c>
      <c r="N229">
        <f>(Table2[[#This Row],[1W Return vs Nifty]]-AVERAGE(Table2[1W Return vs Nifty]))/_xlfn.STDEV.P(Table2[1W Return vs Nifty])</f>
        <v>-1.4226294176381524</v>
      </c>
      <c r="O229">
        <v>227.41</v>
      </c>
      <c r="P229">
        <v>226.29327000569799</v>
      </c>
      <c r="Q229">
        <v>201.18192638168301</v>
      </c>
      <c r="R229">
        <v>53.698321293197303</v>
      </c>
      <c r="S229" s="1">
        <f>(Table2[[#This Row],[Close Price]]-Table2[[#This Row],[20D EMA]])/Table2[[#This Row],[20D EMA]]</f>
        <v>8.7507145684007255E-3</v>
      </c>
      <c r="T229" s="1">
        <f>(Table2[[#This Row],[Close Price]]-Table2[[#This Row],[50D EMA]])/Table2[[#This Row],[50D EMA]]</f>
        <v>1.3728777679618082E-2</v>
      </c>
      <c r="U229" s="1">
        <f>(Table2[[#This Row],[Close Price]]-Table2[[#This Row],[200D EMA]])/Table2[[#This Row],[200D EMA]]</f>
        <v>0.14026147440690856</v>
      </c>
      <c r="V229">
        <v>1.0580533720513301</v>
      </c>
      <c r="W229">
        <v>225.42</v>
      </c>
      <c r="X229">
        <v>230.5</v>
      </c>
      <c r="Y229">
        <v>221.08</v>
      </c>
      <c r="Z229">
        <v>234.25</v>
      </c>
      <c r="AA229">
        <v>221.08</v>
      </c>
      <c r="AB229">
        <v>244.5</v>
      </c>
      <c r="AC229" s="1">
        <f>(Table2[[#This Row],[Close Price]]/Table2[[#This Row],[Day Low]])-1</f>
        <v>1.7655931150740933E-2</v>
      </c>
      <c r="AD229" s="1">
        <f>(Table2[[#This Row],[Day High]]/Table2[[#This Row],[Close Price]])-1</f>
        <v>4.7951176983433985E-3</v>
      </c>
      <c r="AE229" s="1">
        <f>(Table2[[#This Row],[Close Price]]/Table2[[#This Row],[Current Week Low]])-1</f>
        <v>3.7633435860322084E-2</v>
      </c>
      <c r="AF229" s="1">
        <f>(Table2[[#This Row],[Current Week High]]/Table2[[#This Row],[Close Price]])-1</f>
        <v>2.1142109851787216E-2</v>
      </c>
      <c r="AG229" s="1">
        <f>(Table2[[#This Row],[Close Price]]/Table2[[#This Row],[Current Month Low]])-1</f>
        <v>3.7633435860322084E-2</v>
      </c>
      <c r="AH229" s="1">
        <f>(Table2[[#This Row],[Current Month High]]/Table2[[#This Row],[Close Price]])-1</f>
        <v>6.5823888404533459E-2</v>
      </c>
      <c r="AI229">
        <v>7.3670444638186598</v>
      </c>
      <c r="AJ229">
        <v>97.503228583727903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0.04</v>
      </c>
      <c r="AM229" t="s">
        <v>3189</v>
      </c>
      <c r="AN229">
        <v>3.02</v>
      </c>
      <c r="AO229" t="s">
        <v>3189</v>
      </c>
      <c r="AP229">
        <v>9.7939720544942002E-2</v>
      </c>
      <c r="AQ229">
        <f>(Table2[[#This Row],[Sharpe Ratio]]-AVERAGE(Table2[Sharpe Ratio]))/_xlfn.STDEV.P(Table2[Sharpe Ratio])</f>
        <v>0.41696991007713236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-0.23645877520960545</v>
      </c>
      <c r="AS229">
        <f>_xlfn.RANK.AVG(Table2[[#This Row],[1Y Return vs Nifty Z-Score]],Table2[1Y Return vs Nifty Z-Score])</f>
        <v>158</v>
      </c>
      <c r="AT229">
        <f>_xlfn.RANK.AVG(Table2[[#This Row],[6M Return vs Nifty Z-Score]],Table2[6M Return vs Nifty Z-Score])</f>
        <v>387</v>
      </c>
      <c r="AU229">
        <f>_xlfn.RANK.AVG(Table2[[#This Row],[Sharpe Ratio Z-Score]],Table2[Sharpe Ratio Z-Score])</f>
        <v>232</v>
      </c>
      <c r="AV229">
        <f>(Table2[[#This Row],[Rank 1Y]]+Table2[[#This Row],[Rank 6M]]+Table2[[#This Row],[Rank Sharpe]])/3</f>
        <v>259</v>
      </c>
    </row>
    <row r="230" spans="1:48" x14ac:dyDescent="0.3">
      <c r="A230" t="s">
        <v>1454</v>
      </c>
      <c r="B230" t="s">
        <v>1455</v>
      </c>
      <c r="C230" t="s">
        <v>3152</v>
      </c>
      <c r="D230" t="s">
        <v>182</v>
      </c>
      <c r="E230">
        <v>7291.3573402000002</v>
      </c>
      <c r="F230">
        <v>1799.5</v>
      </c>
      <c r="G230">
        <v>76.044956725546498</v>
      </c>
      <c r="H230">
        <f>(Table2[[#This Row],[1Y Return vs Nifty]]-AVERAGE(Table2[1Y Return vs Nifty]))/_xlfn.STDEV.P(Table2[1Y Return vs Nifty])</f>
        <v>0.83204425285155936</v>
      </c>
      <c r="I230">
        <v>-5.0204730589586104</v>
      </c>
      <c r="J230">
        <f>(Table2[[#This Row],[1M Return vs Nifty]]-AVERAGE(Table2[1M Return vs Nifty]))/_xlfn.STDEV.P(Table2[1M Return vs Nifty])</f>
        <v>-0.36827258979547373</v>
      </c>
      <c r="K230">
        <v>17.082145851267601</v>
      </c>
      <c r="L230">
        <f>(Table2[[#This Row],[6M Return vs Nifty]]-AVERAGE(Table2[6M Return vs Nifty]))/_xlfn.STDEV.P(Table2[6M Return vs Nifty])</f>
        <v>0.19064931163385493</v>
      </c>
      <c r="M230">
        <v>0.15432112508173601</v>
      </c>
      <c r="N230">
        <f>(Table2[[#This Row],[1W Return vs Nifty]]-AVERAGE(Table2[1W Return vs Nifty]))/_xlfn.STDEV.P(Table2[1W Return vs Nifty])</f>
        <v>9.890303517527986E-2</v>
      </c>
      <c r="O230">
        <v>1836.32</v>
      </c>
      <c r="P230">
        <v>1844.9193061936601</v>
      </c>
      <c r="Q230">
        <v>1568.09248782693</v>
      </c>
      <c r="R230">
        <v>44.163527043873998</v>
      </c>
      <c r="S230" s="1">
        <f>(Table2[[#This Row],[Close Price]]-Table2[[#This Row],[20D EMA]])/Table2[[#This Row],[20D EMA]]</f>
        <v>-2.0050971508233824E-2</v>
      </c>
      <c r="T230" s="1">
        <f>(Table2[[#This Row],[Close Price]]-Table2[[#This Row],[50D EMA]])/Table2[[#This Row],[50D EMA]]</f>
        <v>-2.461858686240689E-2</v>
      </c>
      <c r="U230" s="1">
        <f>(Table2[[#This Row],[Close Price]]-Table2[[#This Row],[200D EMA]])/Table2[[#This Row],[200D EMA]]</f>
        <v>0.14757261702959604</v>
      </c>
      <c r="V230">
        <v>0.31740006039283097</v>
      </c>
      <c r="W230">
        <v>1781</v>
      </c>
      <c r="X230">
        <v>1810</v>
      </c>
      <c r="Y230">
        <v>1698</v>
      </c>
      <c r="Z230">
        <v>1845</v>
      </c>
      <c r="AA230">
        <v>1698</v>
      </c>
      <c r="AB230">
        <v>1887.25</v>
      </c>
      <c r="AC230" s="1">
        <f>(Table2[[#This Row],[Close Price]]/Table2[[#This Row],[Day Low]])-1</f>
        <v>1.0387422796181989E-2</v>
      </c>
      <c r="AD230" s="1">
        <f>(Table2[[#This Row],[Day High]]/Table2[[#This Row],[Close Price]])-1</f>
        <v>5.8349541539315375E-3</v>
      </c>
      <c r="AE230" s="1">
        <f>(Table2[[#This Row],[Close Price]]/Table2[[#This Row],[Current Week Low]])-1</f>
        <v>5.977620730270905E-2</v>
      </c>
      <c r="AF230" s="1">
        <f>(Table2[[#This Row],[Current Week High]]/Table2[[#This Row],[Close Price]])-1</f>
        <v>2.5284801333703699E-2</v>
      </c>
      <c r="AG230" s="1">
        <f>(Table2[[#This Row],[Close Price]]/Table2[[#This Row],[Current Month Low]])-1</f>
        <v>5.977620730270905E-2</v>
      </c>
      <c r="AH230" s="1">
        <f>(Table2[[#This Row],[Current Month High]]/Table2[[#This Row],[Close Price]])-1</f>
        <v>4.8763545429285848E-2</v>
      </c>
      <c r="AI230">
        <v>20.700194498471799</v>
      </c>
      <c r="AJ230">
        <v>111.705882352941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-0.03</v>
      </c>
      <c r="AM230" t="s">
        <v>3188</v>
      </c>
      <c r="AN230">
        <v>-2.68</v>
      </c>
      <c r="AO230" t="s">
        <v>3188</v>
      </c>
      <c r="AP230">
        <v>4.1542410555815E-2</v>
      </c>
      <c r="AQ230">
        <f>(Table2[[#This Row],[Sharpe Ratio]]-AVERAGE(Table2[Sharpe Ratio]))/_xlfn.STDEV.P(Table2[Sharpe Ratio])</f>
        <v>-0.23708494547572648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124</v>
      </c>
      <c r="AT230">
        <f>_xlfn.RANK.AVG(Table2[[#This Row],[6M Return vs Nifty Z-Score]],Table2[6M Return vs Nifty Z-Score])</f>
        <v>252</v>
      </c>
      <c r="AU230">
        <f>_xlfn.RANK.AVG(Table2[[#This Row],[Sharpe Ratio Z-Score]],Table2[Sharpe Ratio Z-Score])</f>
        <v>402</v>
      </c>
      <c r="AV230">
        <f>(Table2[[#This Row],[Rank 1Y]]+Table2[[#This Row],[Rank 6M]]+Table2[[#This Row],[Rank Sharpe]])/3</f>
        <v>259.33333333333331</v>
      </c>
    </row>
    <row r="231" spans="1:48" x14ac:dyDescent="0.3">
      <c r="A231" t="s">
        <v>835</v>
      </c>
      <c r="B231" t="s">
        <v>836</v>
      </c>
      <c r="C231" t="s">
        <v>3156</v>
      </c>
      <c r="D231" t="s">
        <v>135</v>
      </c>
      <c r="E231">
        <v>19377.673645639999</v>
      </c>
      <c r="F231">
        <v>1709.1</v>
      </c>
      <c r="G231">
        <v>106.331794181015</v>
      </c>
      <c r="H231">
        <f>(Table2[[#This Row],[1Y Return vs Nifty]]-AVERAGE(Table2[1Y Return vs Nifty]))/_xlfn.STDEV.P(Table2[1Y Return vs Nifty])</f>
        <v>1.3416554616002421</v>
      </c>
      <c r="I231">
        <v>-1.4057895692390801</v>
      </c>
      <c r="J231">
        <f>(Table2[[#This Row],[1M Return vs Nifty]]-AVERAGE(Table2[1M Return vs Nifty]))/_xlfn.STDEV.P(Table2[1M Return vs Nifty])</f>
        <v>1.853315610362978E-2</v>
      </c>
      <c r="K231">
        <v>-5.8618860316414598E-2</v>
      </c>
      <c r="L231">
        <f>(Table2[[#This Row],[6M Return vs Nifty]]-AVERAGE(Table2[6M Return vs Nifty]))/_xlfn.STDEV.P(Table2[6M Return vs Nifty])</f>
        <v>-0.35023900295112181</v>
      </c>
      <c r="M231">
        <v>-5.8890095076687903</v>
      </c>
      <c r="N231">
        <f>(Table2[[#This Row],[1W Return vs Nifty]]-AVERAGE(Table2[1W Return vs Nifty]))/_xlfn.STDEV.P(Table2[1W Return vs Nifty])</f>
        <v>-1.313718609936221</v>
      </c>
      <c r="O231">
        <v>1807.57</v>
      </c>
      <c r="P231">
        <v>1808.8964866638</v>
      </c>
      <c r="Q231">
        <v>1599.0569632904001</v>
      </c>
      <c r="R231">
        <v>27.382762468945401</v>
      </c>
      <c r="S231" s="1">
        <f>(Table2[[#This Row],[Close Price]]-Table2[[#This Row],[20D EMA]])/Table2[[#This Row],[20D EMA]]</f>
        <v>-5.4476451810994891E-2</v>
      </c>
      <c r="T231" s="1">
        <f>(Table2[[#This Row],[Close Price]]-Table2[[#This Row],[50D EMA]])/Table2[[#This Row],[50D EMA]]</f>
        <v>-5.5169816183267439E-2</v>
      </c>
      <c r="U231" s="1">
        <f>(Table2[[#This Row],[Close Price]]-Table2[[#This Row],[200D EMA]])/Table2[[#This Row],[200D EMA]]</f>
        <v>6.8817458812200707E-2</v>
      </c>
      <c r="V231">
        <v>0.90019341078238602</v>
      </c>
      <c r="W231">
        <v>1690.9</v>
      </c>
      <c r="X231">
        <v>1727.05</v>
      </c>
      <c r="Y231">
        <v>1675.55</v>
      </c>
      <c r="Z231">
        <v>1778.65</v>
      </c>
      <c r="AA231">
        <v>1675.55</v>
      </c>
      <c r="AB231">
        <v>1941.9</v>
      </c>
      <c r="AC231" s="1">
        <f>(Table2[[#This Row],[Close Price]]/Table2[[#This Row],[Day Low]])-1</f>
        <v>1.0763498728487697E-2</v>
      </c>
      <c r="AD231" s="1">
        <f>(Table2[[#This Row],[Day High]]/Table2[[#This Row],[Close Price]])-1</f>
        <v>1.0502603709554803E-2</v>
      </c>
      <c r="AE231" s="1">
        <f>(Table2[[#This Row],[Close Price]]/Table2[[#This Row],[Current Week Low]])-1</f>
        <v>2.0023275939243801E-2</v>
      </c>
      <c r="AF231" s="1">
        <f>(Table2[[#This Row],[Current Week High]]/Table2[[#This Row],[Close Price]])-1</f>
        <v>4.0693932479082706E-2</v>
      </c>
      <c r="AG231" s="1">
        <f>(Table2[[#This Row],[Close Price]]/Table2[[#This Row],[Current Month Low]])-1</f>
        <v>2.0023275939243801E-2</v>
      </c>
      <c r="AH231" s="1">
        <f>(Table2[[#This Row],[Current Month High]]/Table2[[#This Row],[Close Price]])-1</f>
        <v>0.13621204142531163</v>
      </c>
      <c r="AI231">
        <v>26.429314462114299</v>
      </c>
      <c r="AJ231">
        <v>159.636534623502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-0.03</v>
      </c>
      <c r="AM231" t="s">
        <v>3188</v>
      </c>
      <c r="AN231">
        <v>-14.35</v>
      </c>
      <c r="AO231" t="s">
        <v>3188</v>
      </c>
      <c r="AP231">
        <v>8.2139707355208993E-2</v>
      </c>
      <c r="AQ231">
        <f>(Table2[[#This Row],[Sharpe Ratio]]-AVERAGE(Table2[Sharpe Ratio]))/_xlfn.STDEV.P(Table2[Sharpe Ratio])</f>
        <v>0.23373288429458308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65</v>
      </c>
      <c r="AT231">
        <f>_xlfn.RANK.AVG(Table2[[#This Row],[6M Return vs Nifty Z-Score]],Table2[6M Return vs Nifty Z-Score])</f>
        <v>435</v>
      </c>
      <c r="AU231">
        <f>_xlfn.RANK.AVG(Table2[[#This Row],[Sharpe Ratio Z-Score]],Table2[Sharpe Ratio Z-Score])</f>
        <v>281</v>
      </c>
      <c r="AV231">
        <f>(Table2[[#This Row],[Rank 1Y]]+Table2[[#This Row],[Rank 6M]]+Table2[[#This Row],[Rank Sharpe]])/3</f>
        <v>260.33333333333331</v>
      </c>
    </row>
    <row r="232" spans="1:48" x14ac:dyDescent="0.3">
      <c r="A232" t="s">
        <v>1736</v>
      </c>
      <c r="B232" t="s">
        <v>1737</v>
      </c>
      <c r="C232" t="s">
        <v>3147</v>
      </c>
      <c r="D232" t="s">
        <v>51</v>
      </c>
      <c r="E232">
        <v>4801.9993256400003</v>
      </c>
      <c r="F232">
        <v>192.72</v>
      </c>
      <c r="G232">
        <v>77.269195310621299</v>
      </c>
      <c r="H232">
        <f>(Table2[[#This Row],[1Y Return vs Nifty]]-AVERAGE(Table2[1Y Return vs Nifty]))/_xlfn.STDEV.P(Table2[1Y Return vs Nifty])</f>
        <v>0.85264348861046158</v>
      </c>
      <c r="I232">
        <v>7.7876194477523297</v>
      </c>
      <c r="J232">
        <f>(Table2[[#This Row],[1M Return vs Nifty]]-AVERAGE(Table2[1M Return vs Nifty]))/_xlfn.STDEV.P(Table2[1M Return vs Nifty])</f>
        <v>1.0023159526573682</v>
      </c>
      <c r="K232">
        <v>46.333941925009398</v>
      </c>
      <c r="L232">
        <f>(Table2[[#This Row],[6M Return vs Nifty]]-AVERAGE(Table2[6M Return vs Nifty]))/_xlfn.STDEV.P(Table2[6M Return vs Nifty])</f>
        <v>1.1137093351004217</v>
      </c>
      <c r="M232">
        <v>-10.665076995955999</v>
      </c>
      <c r="N232">
        <f>(Table2[[#This Row],[1W Return vs Nifty]]-AVERAGE(Table2[1W Return vs Nifty]))/_xlfn.STDEV.P(Table2[1W Return vs Nifty])</f>
        <v>-2.4301189398975063</v>
      </c>
      <c r="O232">
        <v>194.83</v>
      </c>
      <c r="P232">
        <v>177.027697143696</v>
      </c>
      <c r="Q232">
        <v>141.840616815537</v>
      </c>
      <c r="R232">
        <v>43.3051838247749</v>
      </c>
      <c r="S232" s="1">
        <f>(Table2[[#This Row],[Close Price]]-Table2[[#This Row],[20D EMA]])/Table2[[#This Row],[20D EMA]]</f>
        <v>-1.0829954319150098E-2</v>
      </c>
      <c r="T232" s="1">
        <f>(Table2[[#This Row],[Close Price]]-Table2[[#This Row],[50D EMA]])/Table2[[#This Row],[50D EMA]]</f>
        <v>8.8643207303127955E-2</v>
      </c>
      <c r="U232" s="1">
        <f>(Table2[[#This Row],[Close Price]]-Table2[[#This Row],[200D EMA]])/Table2[[#This Row],[200D EMA]]</f>
        <v>0.35870813541816005</v>
      </c>
      <c r="V232">
        <v>2.5782792838379298</v>
      </c>
      <c r="W232">
        <v>186</v>
      </c>
      <c r="X232">
        <v>197.55</v>
      </c>
      <c r="Y232">
        <v>186</v>
      </c>
      <c r="Z232">
        <v>213.2</v>
      </c>
      <c r="AA232">
        <v>186</v>
      </c>
      <c r="AB232">
        <v>240.7</v>
      </c>
      <c r="AC232" s="1">
        <f>(Table2[[#This Row],[Close Price]]/Table2[[#This Row],[Day Low]])-1</f>
        <v>3.612903225806452E-2</v>
      </c>
      <c r="AD232" s="1">
        <f>(Table2[[#This Row],[Day High]]/Table2[[#This Row],[Close Price]])-1</f>
        <v>2.5062266500622821E-2</v>
      </c>
      <c r="AE232" s="1">
        <f>(Table2[[#This Row],[Close Price]]/Table2[[#This Row],[Current Week Low]])-1</f>
        <v>3.612903225806452E-2</v>
      </c>
      <c r="AF232" s="1">
        <f>(Table2[[#This Row],[Current Week High]]/Table2[[#This Row],[Close Price]])-1</f>
        <v>0.10626816106268167</v>
      </c>
      <c r="AG232" s="1">
        <f>(Table2[[#This Row],[Close Price]]/Table2[[#This Row],[Current Month Low]])-1</f>
        <v>3.612903225806452E-2</v>
      </c>
      <c r="AH232" s="1">
        <f>(Table2[[#This Row],[Current Month High]]/Table2[[#This Row],[Close Price]])-1</f>
        <v>0.24896222498962217</v>
      </c>
      <c r="AI232">
        <v>24.896222498962199</v>
      </c>
      <c r="AJ232">
        <v>112.48070562293201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0.21</v>
      </c>
      <c r="AM232" t="s">
        <v>3189</v>
      </c>
      <c r="AN232">
        <v>0.72</v>
      </c>
      <c r="AO232" t="s">
        <v>3189</v>
      </c>
      <c r="AP232">
        <v>-6.2223103956109997E-3</v>
      </c>
      <c r="AQ232">
        <f>(Table2[[#This Row],[Sharpe Ratio]]-AVERAGE(Table2[Sharpe Ratio]))/_xlfn.STDEV.P(Table2[Sharpe Ratio])</f>
        <v>-0.79102533143439246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-0.25247549496364741</v>
      </c>
      <c r="AS232">
        <f>_xlfn.RANK.AVG(Table2[[#This Row],[1Y Return vs Nifty Z-Score]],Table2[1Y Return vs Nifty Z-Score])</f>
        <v>121</v>
      </c>
      <c r="AT232">
        <f>_xlfn.RANK.AVG(Table2[[#This Row],[6M Return vs Nifty Z-Score]],Table2[6M Return vs Nifty Z-Score])</f>
        <v>81</v>
      </c>
      <c r="AU232">
        <f>_xlfn.RANK.AVG(Table2[[#This Row],[Sharpe Ratio Z-Score]],Table2[Sharpe Ratio Z-Score])</f>
        <v>580</v>
      </c>
      <c r="AV232">
        <f>(Table2[[#This Row],[Rank 1Y]]+Table2[[#This Row],[Rank 6M]]+Table2[[#This Row],[Rank Sharpe]])/3</f>
        <v>260.66666666666669</v>
      </c>
    </row>
    <row r="233" spans="1:48" x14ac:dyDescent="0.3">
      <c r="A233" t="s">
        <v>1513</v>
      </c>
      <c r="B233" t="s">
        <v>1514</v>
      </c>
      <c r="C233" t="s">
        <v>3157</v>
      </c>
      <c r="D233" t="s">
        <v>398</v>
      </c>
      <c r="E233">
        <v>6731.7715145399998</v>
      </c>
      <c r="F233">
        <v>1493.35</v>
      </c>
      <c r="G233">
        <v>50.7912040566531</v>
      </c>
      <c r="H233">
        <f>(Table2[[#This Row],[1Y Return vs Nifty]]-AVERAGE(Table2[1Y Return vs Nifty]))/_xlfn.STDEV.P(Table2[1Y Return vs Nifty])</f>
        <v>0.40712053996943603</v>
      </c>
      <c r="I233">
        <v>-9.4955036172141405</v>
      </c>
      <c r="J233">
        <f>(Table2[[#This Row],[1M Return vs Nifty]]-AVERAGE(Table2[1M Return vs Nifty]))/_xlfn.STDEV.P(Table2[1M Return vs Nifty])</f>
        <v>-0.84714371030445657</v>
      </c>
      <c r="K233">
        <v>14.975376880880299</v>
      </c>
      <c r="L233">
        <f>(Table2[[#This Row],[6M Return vs Nifty]]-AVERAGE(Table2[6M Return vs Nifty]))/_xlfn.STDEV.P(Table2[6M Return vs Nifty])</f>
        <v>0.12416880526282918</v>
      </c>
      <c r="M233">
        <v>-3.1934203913286701</v>
      </c>
      <c r="N233">
        <f>(Table2[[#This Row],[1W Return vs Nifty]]-AVERAGE(Table2[1W Return vs Nifty]))/_xlfn.STDEV.P(Table2[1W Return vs Nifty])</f>
        <v>-0.68362772736341748</v>
      </c>
      <c r="O233">
        <v>1544.03</v>
      </c>
      <c r="P233">
        <v>1599.82257221386</v>
      </c>
      <c r="Q233">
        <v>1410.2499492258901</v>
      </c>
      <c r="R233">
        <v>41.224213417037603</v>
      </c>
      <c r="S233" s="1">
        <f>(Table2[[#This Row],[Close Price]]-Table2[[#This Row],[20D EMA]])/Table2[[#This Row],[20D EMA]]</f>
        <v>-3.2823196440483711E-2</v>
      </c>
      <c r="T233" s="1">
        <f>(Table2[[#This Row],[Close Price]]-Table2[[#This Row],[50D EMA]])/Table2[[#This Row],[50D EMA]]</f>
        <v>-6.6552737824246117E-2</v>
      </c>
      <c r="U233" s="1">
        <f>(Table2[[#This Row],[Close Price]]-Table2[[#This Row],[200D EMA]])/Table2[[#This Row],[200D EMA]]</f>
        <v>5.8925760514811472E-2</v>
      </c>
      <c r="V233">
        <v>0.29539390907792801</v>
      </c>
      <c r="W233">
        <v>1480</v>
      </c>
      <c r="X233">
        <v>1508.95</v>
      </c>
      <c r="Y233">
        <v>1444.55</v>
      </c>
      <c r="Z233">
        <v>1550.8</v>
      </c>
      <c r="AA233">
        <v>1444.55</v>
      </c>
      <c r="AB233">
        <v>1580</v>
      </c>
      <c r="AC233" s="1">
        <f>(Table2[[#This Row],[Close Price]]/Table2[[#This Row],[Day Low]])-1</f>
        <v>9.020270270270192E-3</v>
      </c>
      <c r="AD233" s="1">
        <f>(Table2[[#This Row],[Day High]]/Table2[[#This Row],[Close Price]])-1</f>
        <v>1.0446311983125289E-2</v>
      </c>
      <c r="AE233" s="1">
        <f>(Table2[[#This Row],[Close Price]]/Table2[[#This Row],[Current Week Low]])-1</f>
        <v>3.3782146689280479E-2</v>
      </c>
      <c r="AF233" s="1">
        <f>(Table2[[#This Row],[Current Week High]]/Table2[[#This Row],[Close Price]])-1</f>
        <v>3.8470552784009238E-2</v>
      </c>
      <c r="AG233" s="1">
        <f>(Table2[[#This Row],[Close Price]]/Table2[[#This Row],[Current Month Low]])-1</f>
        <v>3.3782146689280479E-2</v>
      </c>
      <c r="AH233" s="1">
        <f>(Table2[[#This Row],[Current Month High]]/Table2[[#This Row],[Close Price]])-1</f>
        <v>5.8023905983192181E-2</v>
      </c>
      <c r="AI233">
        <v>28.958382160913398</v>
      </c>
      <c r="AJ233">
        <v>95.311273868689497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-0.15</v>
      </c>
      <c r="AM233" t="s">
        <v>3188</v>
      </c>
      <c r="AN233">
        <v>-4.1399999999999997</v>
      </c>
      <c r="AO233" t="s">
        <v>3188</v>
      </c>
      <c r="AP233">
        <v>6.4688517087696004E-2</v>
      </c>
      <c r="AQ233">
        <f>(Table2[[#This Row],[Sharpe Ratio]]-AVERAGE(Table2[Sharpe Ratio]))/_xlfn.STDEV.P(Table2[Sharpe Ratio])</f>
        <v>3.1346711410730851E-2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183</v>
      </c>
      <c r="AT233">
        <f>_xlfn.RANK.AVG(Table2[[#This Row],[6M Return vs Nifty Z-Score]],Table2[6M Return vs Nifty Z-Score])</f>
        <v>269</v>
      </c>
      <c r="AU233">
        <f>_xlfn.RANK.AVG(Table2[[#This Row],[Sharpe Ratio Z-Score]],Table2[Sharpe Ratio Z-Score])</f>
        <v>332</v>
      </c>
      <c r="AV233">
        <f>(Table2[[#This Row],[Rank 1Y]]+Table2[[#This Row],[Rank 6M]]+Table2[[#This Row],[Rank Sharpe]])/3</f>
        <v>261.33333333333331</v>
      </c>
    </row>
    <row r="234" spans="1:48" x14ac:dyDescent="0.3">
      <c r="A234" t="s">
        <v>1058</v>
      </c>
      <c r="B234" t="s">
        <v>1059</v>
      </c>
      <c r="C234" t="s">
        <v>3155</v>
      </c>
      <c r="D234" t="s">
        <v>119</v>
      </c>
      <c r="E234">
        <v>12863.160242100001</v>
      </c>
      <c r="F234">
        <v>422.1</v>
      </c>
      <c r="G234">
        <v>3.9470587567227802</v>
      </c>
      <c r="H234">
        <f>(Table2[[#This Row],[1Y Return vs Nifty]]-AVERAGE(Table2[1Y Return vs Nifty]))/_xlfn.STDEV.P(Table2[1Y Return vs Nifty])</f>
        <v>-0.38108659932651917</v>
      </c>
      <c r="I234">
        <v>-0.55014962198823103</v>
      </c>
      <c r="J234">
        <f>(Table2[[#This Row],[1M Return vs Nifty]]-AVERAGE(Table2[1M Return vs Nifty]))/_xlfn.STDEV.P(Table2[1M Return vs Nifty])</f>
        <v>0.11009482366283134</v>
      </c>
      <c r="K234">
        <v>13.006684703153001</v>
      </c>
      <c r="L234">
        <f>(Table2[[#This Row],[6M Return vs Nifty]]-AVERAGE(Table2[6M Return vs Nifty]))/_xlfn.STDEV.P(Table2[6M Return vs Nifty])</f>
        <v>6.2045404594018444E-2</v>
      </c>
      <c r="M234">
        <v>3.1164891784487101</v>
      </c>
      <c r="N234">
        <f>(Table2[[#This Row],[1W Return vs Nifty]]-AVERAGE(Table2[1W Return vs Nifty]))/_xlfn.STDEV.P(Table2[1W Return vs Nifty])</f>
        <v>0.7913064403385538</v>
      </c>
      <c r="O234">
        <v>358.44</v>
      </c>
      <c r="P234">
        <v>355.52827871826099</v>
      </c>
      <c r="Q234">
        <v>342.94045369243003</v>
      </c>
      <c r="R234">
        <v>81.855907031410993</v>
      </c>
      <c r="S234" s="1">
        <f>(Table2[[#This Row],[Close Price]]-Table2[[#This Row],[20D EMA]])/Table2[[#This Row],[20D EMA]]</f>
        <v>0.17760294609976573</v>
      </c>
      <c r="T234" s="1">
        <f>(Table2[[#This Row],[Close Price]]-Table2[[#This Row],[50D EMA]])/Table2[[#This Row],[50D EMA]]</f>
        <v>0.18724733099077587</v>
      </c>
      <c r="U234" s="1">
        <f>(Table2[[#This Row],[Close Price]]-Table2[[#This Row],[200D EMA]])/Table2[[#This Row],[200D EMA]]</f>
        <v>0.2308259216877491</v>
      </c>
      <c r="V234">
        <v>3.0794118709702998</v>
      </c>
      <c r="W234">
        <v>365</v>
      </c>
      <c r="X234">
        <v>433.8</v>
      </c>
      <c r="Y234">
        <v>334.4</v>
      </c>
      <c r="Z234">
        <v>433.8</v>
      </c>
      <c r="AA234">
        <v>334.4</v>
      </c>
      <c r="AB234">
        <v>433.8</v>
      </c>
      <c r="AC234" s="1">
        <f>(Table2[[#This Row],[Close Price]]/Table2[[#This Row],[Day Low]])-1</f>
        <v>0.15643835616438362</v>
      </c>
      <c r="AD234" s="1">
        <f>(Table2[[#This Row],[Day High]]/Table2[[#This Row],[Close Price]])-1</f>
        <v>2.771855010660973E-2</v>
      </c>
      <c r="AE234" s="1">
        <f>(Table2[[#This Row],[Close Price]]/Table2[[#This Row],[Current Week Low]])-1</f>
        <v>0.26226076555023936</v>
      </c>
      <c r="AF234" s="1">
        <f>(Table2[[#This Row],[Current Week High]]/Table2[[#This Row],[Close Price]])-1</f>
        <v>2.771855010660973E-2</v>
      </c>
      <c r="AG234" s="1">
        <f>(Table2[[#This Row],[Close Price]]/Table2[[#This Row],[Current Month Low]])-1</f>
        <v>0.26226076555023936</v>
      </c>
      <c r="AH234" s="1">
        <f>(Table2[[#This Row],[Current Month High]]/Table2[[#This Row],[Close Price]])-1</f>
        <v>2.771855010660973E-2</v>
      </c>
      <c r="AI234">
        <v>2.7718550106609698</v>
      </c>
      <c r="AJ234">
        <v>66.9699367088607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0.09</v>
      </c>
      <c r="AM234" t="s">
        <v>3189</v>
      </c>
      <c r="AN234">
        <v>20.05</v>
      </c>
      <c r="AO234" t="s">
        <v>3189</v>
      </c>
      <c r="AP234">
        <v>0.17237046433789199</v>
      </c>
      <c r="AQ234">
        <f>(Table2[[#This Row],[Sharpe Ratio]]-AVERAGE(Table2[Sharpe Ratio]))/_xlfn.STDEV.P(Table2[Sharpe Ratio])</f>
        <v>1.2801633742614213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1.8625234435303057</v>
      </c>
      <c r="AS234">
        <f>_xlfn.RANK.AVG(Table2[[#This Row],[1Y Return vs Nifty Z-Score]],Table2[1Y Return vs Nifty Z-Score])</f>
        <v>423</v>
      </c>
      <c r="AT234">
        <f>_xlfn.RANK.AVG(Table2[[#This Row],[6M Return vs Nifty Z-Score]],Table2[6M Return vs Nifty Z-Score])</f>
        <v>288</v>
      </c>
      <c r="AU234">
        <f>_xlfn.RANK.AVG(Table2[[#This Row],[Sharpe Ratio Z-Score]],Table2[Sharpe Ratio Z-Score])</f>
        <v>77</v>
      </c>
      <c r="AV234">
        <f>(Table2[[#This Row],[Rank 1Y]]+Table2[[#This Row],[Rank 6M]]+Table2[[#This Row],[Rank Sharpe]])/3</f>
        <v>262.66666666666669</v>
      </c>
    </row>
    <row r="235" spans="1:48" x14ac:dyDescent="0.3">
      <c r="A235" t="s">
        <v>1742</v>
      </c>
      <c r="B235" t="s">
        <v>1743</v>
      </c>
      <c r="C235" t="s">
        <v>3145</v>
      </c>
      <c r="D235" t="s">
        <v>1744</v>
      </c>
      <c r="E235">
        <v>4784.6517437399998</v>
      </c>
      <c r="F235">
        <v>935.65</v>
      </c>
      <c r="G235">
        <v>32.346767096256897</v>
      </c>
      <c r="H235">
        <f>(Table2[[#This Row],[1Y Return vs Nifty]]-AVERAGE(Table2[1Y Return vs Nifty]))/_xlfn.STDEV.P(Table2[1Y Return vs Nifty])</f>
        <v>9.6771470744341212E-2</v>
      </c>
      <c r="I235">
        <v>-21.979982239898799</v>
      </c>
      <c r="J235">
        <f>(Table2[[#This Row],[1M Return vs Nifty]]-AVERAGE(Table2[1M Return vs Nifty]))/_xlfn.STDEV.P(Table2[1M Return vs Nifty])</f>
        <v>-2.1831024683930238</v>
      </c>
      <c r="K235">
        <v>27.076294601572599</v>
      </c>
      <c r="L235">
        <f>(Table2[[#This Row],[6M Return vs Nifty]]-AVERAGE(Table2[6M Return vs Nifty]))/_xlfn.STDEV.P(Table2[6M Return vs Nifty])</f>
        <v>0.50602137141195502</v>
      </c>
      <c r="M235">
        <v>-3.4619903525622102</v>
      </c>
      <c r="N235">
        <f>(Table2[[#This Row],[1W Return vs Nifty]]-AVERAGE(Table2[1W Return vs Nifty]))/_xlfn.STDEV.P(Table2[1W Return vs Nifty])</f>
        <v>-0.74640564959213784</v>
      </c>
      <c r="O235">
        <v>986.62</v>
      </c>
      <c r="P235">
        <v>1019.69898916696</v>
      </c>
      <c r="Q235">
        <v>886.52572265894105</v>
      </c>
      <c r="R235">
        <v>40.109984327284799</v>
      </c>
      <c r="S235" s="1">
        <f>(Table2[[#This Row],[Close Price]]-Table2[[#This Row],[20D EMA]])/Table2[[#This Row],[20D EMA]]</f>
        <v>-5.1661227220206392E-2</v>
      </c>
      <c r="T235" s="1">
        <f>(Table2[[#This Row],[Close Price]]-Table2[[#This Row],[50D EMA]])/Table2[[#This Row],[50D EMA]]</f>
        <v>-8.2425294189634929E-2</v>
      </c>
      <c r="U235" s="1">
        <f>(Table2[[#This Row],[Close Price]]-Table2[[#This Row],[200D EMA]])/Table2[[#This Row],[200D EMA]]</f>
        <v>5.5412128588577601E-2</v>
      </c>
      <c r="V235">
        <v>0.65317001771115502</v>
      </c>
      <c r="W235">
        <v>912.1</v>
      </c>
      <c r="X235">
        <v>943.8</v>
      </c>
      <c r="Y235">
        <v>852.95</v>
      </c>
      <c r="Z235">
        <v>943.8</v>
      </c>
      <c r="AA235">
        <v>852.95</v>
      </c>
      <c r="AB235">
        <v>992</v>
      </c>
      <c r="AC235" s="1">
        <f>(Table2[[#This Row],[Close Price]]/Table2[[#This Row],[Day Low]])-1</f>
        <v>2.581953733143294E-2</v>
      </c>
      <c r="AD235" s="1">
        <f>(Table2[[#This Row],[Day High]]/Table2[[#This Row],[Close Price]])-1</f>
        <v>8.7105220969379005E-3</v>
      </c>
      <c r="AE235" s="1">
        <f>(Table2[[#This Row],[Close Price]]/Table2[[#This Row],[Current Week Low]])-1</f>
        <v>9.6957617679817032E-2</v>
      </c>
      <c r="AF235" s="1">
        <f>(Table2[[#This Row],[Current Week High]]/Table2[[#This Row],[Close Price]])-1</f>
        <v>8.7105220969379005E-3</v>
      </c>
      <c r="AG235" s="1">
        <f>(Table2[[#This Row],[Close Price]]/Table2[[#This Row],[Current Month Low]])-1</f>
        <v>9.6957617679817032E-2</v>
      </c>
      <c r="AH235" s="1">
        <f>(Table2[[#This Row],[Current Month High]]/Table2[[#This Row],[Close Price]])-1</f>
        <v>6.0225511676374799E-2</v>
      </c>
      <c r="AI235">
        <v>28.359963661625599</v>
      </c>
      <c r="AJ235">
        <v>60.985891259463102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-0.12</v>
      </c>
      <c r="AM235" t="s">
        <v>3188</v>
      </c>
      <c r="AN235">
        <v>-14.71</v>
      </c>
      <c r="AO235" t="s">
        <v>3188</v>
      </c>
      <c r="AP235">
        <v>5.4688047415914001E-2</v>
      </c>
      <c r="AQ235">
        <f>(Table2[[#This Row],[Sharpe Ratio]]-AVERAGE(Table2[Sharpe Ratio]))/_xlfn.STDEV.P(Table2[Sharpe Ratio])</f>
        <v>-8.4631439814906562E-2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263</v>
      </c>
      <c r="AT235">
        <f>_xlfn.RANK.AVG(Table2[[#This Row],[6M Return vs Nifty Z-Score]],Table2[6M Return vs Nifty Z-Score])</f>
        <v>164</v>
      </c>
      <c r="AU235">
        <f>_xlfn.RANK.AVG(Table2[[#This Row],[Sharpe Ratio Z-Score]],Table2[Sharpe Ratio Z-Score])</f>
        <v>363</v>
      </c>
      <c r="AV235">
        <f>(Table2[[#This Row],[Rank 1Y]]+Table2[[#This Row],[Rank 6M]]+Table2[[#This Row],[Rank Sharpe]])/3</f>
        <v>263.33333333333331</v>
      </c>
    </row>
    <row r="236" spans="1:48" x14ac:dyDescent="0.3">
      <c r="A236" t="s">
        <v>330</v>
      </c>
      <c r="B236" t="s">
        <v>331</v>
      </c>
      <c r="C236" t="s">
        <v>3149</v>
      </c>
      <c r="D236" t="s">
        <v>332</v>
      </c>
      <c r="E236">
        <v>81732.216362940002</v>
      </c>
      <c r="F236">
        <v>4225.6499999999996</v>
      </c>
      <c r="G236">
        <v>18.4914103669519</v>
      </c>
      <c r="H236">
        <f>(Table2[[#This Row],[1Y Return vs Nifty]]-AVERAGE(Table2[1Y Return vs Nifty]))/_xlfn.STDEV.P(Table2[1Y Return vs Nifty])</f>
        <v>-0.1363609948307474</v>
      </c>
      <c r="I236">
        <v>5.0629132795129097</v>
      </c>
      <c r="J236">
        <f>(Table2[[#This Row],[1M Return vs Nifty]]-AVERAGE(Table2[1M Return vs Nifty]))/_xlfn.STDEV.P(Table2[1M Return vs Nifty])</f>
        <v>0.71074630215844914</v>
      </c>
      <c r="K236">
        <v>10.129656210641601</v>
      </c>
      <c r="L236">
        <f>(Table2[[#This Row],[6M Return vs Nifty]]-AVERAGE(Table2[6M Return vs Nifty]))/_xlfn.STDEV.P(Table2[6M Return vs Nifty])</f>
        <v>-2.8741157062462056E-2</v>
      </c>
      <c r="M236">
        <v>-0.89649921503883701</v>
      </c>
      <c r="N236">
        <f>(Table2[[#This Row],[1W Return vs Nifty]]-AVERAGE(Table2[1W Return vs Nifty]))/_xlfn.STDEV.P(Table2[1W Return vs Nifty])</f>
        <v>-0.14672502123674278</v>
      </c>
      <c r="O236">
        <v>4139.04</v>
      </c>
      <c r="P236">
        <v>4102.8289043710301</v>
      </c>
      <c r="Q236">
        <v>3852.1994304096002</v>
      </c>
      <c r="R236">
        <v>57.0759789592597</v>
      </c>
      <c r="S236" s="1">
        <f>(Table2[[#This Row],[Close Price]]-Table2[[#This Row],[20D EMA]])/Table2[[#This Row],[20D EMA]]</f>
        <v>2.0925142061927325E-2</v>
      </c>
      <c r="T236" s="1">
        <f>(Table2[[#This Row],[Close Price]]-Table2[[#This Row],[50D EMA]])/Table2[[#This Row],[50D EMA]]</f>
        <v>2.9935709845984461E-2</v>
      </c>
      <c r="U236" s="1">
        <f>(Table2[[#This Row],[Close Price]]-Table2[[#This Row],[200D EMA]])/Table2[[#This Row],[200D EMA]]</f>
        <v>9.6944765279374664E-2</v>
      </c>
      <c r="V236">
        <v>0.86632295296603201</v>
      </c>
      <c r="W236">
        <v>4087.65</v>
      </c>
      <c r="X236">
        <v>4259.1499999999996</v>
      </c>
      <c r="Y236">
        <v>3927</v>
      </c>
      <c r="Z236">
        <v>4310.7</v>
      </c>
      <c r="AA236">
        <v>3927</v>
      </c>
      <c r="AB236">
        <v>4400</v>
      </c>
      <c r="AC236" s="1">
        <f>(Table2[[#This Row],[Close Price]]/Table2[[#This Row],[Day Low]])-1</f>
        <v>3.3760228982422591E-2</v>
      </c>
      <c r="AD236" s="1">
        <f>(Table2[[#This Row],[Day High]]/Table2[[#This Row],[Close Price]])-1</f>
        <v>7.9277744252364002E-3</v>
      </c>
      <c r="AE236" s="1">
        <f>(Table2[[#This Row],[Close Price]]/Table2[[#This Row],[Current Week Low]])-1</f>
        <v>7.6050420168067179E-2</v>
      </c>
      <c r="AF236" s="1">
        <f>(Table2[[#This Row],[Current Week High]]/Table2[[#This Row],[Close Price]])-1</f>
        <v>2.0127081040786754E-2</v>
      </c>
      <c r="AG236" s="1">
        <f>(Table2[[#This Row],[Close Price]]/Table2[[#This Row],[Current Month Low]])-1</f>
        <v>7.6050420168067179E-2</v>
      </c>
      <c r="AH236" s="1">
        <f>(Table2[[#This Row],[Current Month High]]/Table2[[#This Row],[Close Price]])-1</f>
        <v>4.1259924508655565E-2</v>
      </c>
      <c r="AI236">
        <v>10.792422467549301</v>
      </c>
      <c r="AJ236">
        <v>46.762177650429699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0.02</v>
      </c>
      <c r="AM236" t="s">
        <v>3189</v>
      </c>
      <c r="AN236">
        <v>-0.39</v>
      </c>
      <c r="AO236" t="s">
        <v>3188</v>
      </c>
      <c r="AP236">
        <v>0.135174748754396</v>
      </c>
      <c r="AQ236">
        <f>(Table2[[#This Row],[Sharpe Ratio]]-AVERAGE(Table2[Sharpe Ratio]))/_xlfn.STDEV.P(Table2[Sharpe Ratio])</f>
        <v>0.8487946017465805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1.2477137307750774</v>
      </c>
      <c r="AS236">
        <f>_xlfn.RANK.AVG(Table2[[#This Row],[1Y Return vs Nifty Z-Score]],Table2[1Y Return vs Nifty Z-Score])</f>
        <v>340</v>
      </c>
      <c r="AT236">
        <f>_xlfn.RANK.AVG(Table2[[#This Row],[6M Return vs Nifty Z-Score]],Table2[6M Return vs Nifty Z-Score])</f>
        <v>320</v>
      </c>
      <c r="AU236">
        <f>_xlfn.RANK.AVG(Table2[[#This Row],[Sharpe Ratio Z-Score]],Table2[Sharpe Ratio Z-Score])</f>
        <v>135</v>
      </c>
      <c r="AV236">
        <f>(Table2[[#This Row],[Rank 1Y]]+Table2[[#This Row],[Rank 6M]]+Table2[[#This Row],[Rank Sharpe]])/3</f>
        <v>265</v>
      </c>
    </row>
    <row r="237" spans="1:48" x14ac:dyDescent="0.3">
      <c r="A237" t="s">
        <v>341</v>
      </c>
      <c r="B237" t="s">
        <v>342</v>
      </c>
      <c r="C237" t="s">
        <v>3147</v>
      </c>
      <c r="D237" t="s">
        <v>51</v>
      </c>
      <c r="E237">
        <v>74026.278449999998</v>
      </c>
      <c r="F237">
        <v>6191.3</v>
      </c>
      <c r="G237">
        <v>48.8979946790434</v>
      </c>
      <c r="H237">
        <f>(Table2[[#This Row],[1Y Return vs Nifty]]-AVERAGE(Table2[1Y Return vs Nifty]))/_xlfn.STDEV.P(Table2[1Y Return vs Nifty])</f>
        <v>0.3752650938286301</v>
      </c>
      <c r="I237">
        <v>-2.9554822879642599</v>
      </c>
      <c r="J237">
        <f>(Table2[[#This Row],[1M Return vs Nifty]]-AVERAGE(Table2[1M Return vs Nifty]))/_xlfn.STDEV.P(Table2[1M Return vs Nifty])</f>
        <v>-0.14729880392433209</v>
      </c>
      <c r="K237">
        <v>21.0359080082943</v>
      </c>
      <c r="L237">
        <f>(Table2[[#This Row],[6M Return vs Nifty]]-AVERAGE(Table2[6M Return vs Nifty]))/_xlfn.STDEV.P(Table2[6M Return vs Nifty])</f>
        <v>0.31541292547301869</v>
      </c>
      <c r="M237">
        <v>-0.66213033133747101</v>
      </c>
      <c r="N237">
        <f>(Table2[[#This Row],[1W Return vs Nifty]]-AVERAGE(Table2[1W Return vs Nifty]))/_xlfn.STDEV.P(Table2[1W Return vs Nifty])</f>
        <v>-9.1941561886863324E-2</v>
      </c>
      <c r="O237">
        <v>6160.03</v>
      </c>
      <c r="P237">
        <v>5968.2604762997798</v>
      </c>
      <c r="Q237">
        <v>5280.4456404098701</v>
      </c>
      <c r="R237">
        <v>51.343214140129</v>
      </c>
      <c r="S237" s="1">
        <f>(Table2[[#This Row],[Close Price]]-Table2[[#This Row],[20D EMA]])/Table2[[#This Row],[20D EMA]]</f>
        <v>5.0762739791852373E-3</v>
      </c>
      <c r="T237" s="1">
        <f>(Table2[[#This Row],[Close Price]]-Table2[[#This Row],[50D EMA]])/Table2[[#This Row],[50D EMA]]</f>
        <v>3.737094327332393E-2</v>
      </c>
      <c r="U237" s="1">
        <f>(Table2[[#This Row],[Close Price]]-Table2[[#This Row],[200D EMA]])/Table2[[#This Row],[200D EMA]]</f>
        <v>0.17249573646201369</v>
      </c>
      <c r="V237">
        <v>0.74687494117465802</v>
      </c>
      <c r="W237">
        <v>6109.7</v>
      </c>
      <c r="X237">
        <v>6233</v>
      </c>
      <c r="Y237">
        <v>6071.4</v>
      </c>
      <c r="Z237">
        <v>6375.55</v>
      </c>
      <c r="AA237">
        <v>6046</v>
      </c>
      <c r="AB237">
        <v>6375.55</v>
      </c>
      <c r="AC237" s="1">
        <f>(Table2[[#This Row],[Close Price]]/Table2[[#This Row],[Day Low]])-1</f>
        <v>1.3355811250961747E-2</v>
      </c>
      <c r="AD237" s="1">
        <f>(Table2[[#This Row],[Day High]]/Table2[[#This Row],[Close Price]])-1</f>
        <v>6.73525753880444E-3</v>
      </c>
      <c r="AE237" s="1">
        <f>(Table2[[#This Row],[Close Price]]/Table2[[#This Row],[Current Week Low]])-1</f>
        <v>1.9748328227427114E-2</v>
      </c>
      <c r="AF237" s="1">
        <f>(Table2[[#This Row],[Current Week High]]/Table2[[#This Row],[Close Price]])-1</f>
        <v>2.975950123560489E-2</v>
      </c>
      <c r="AG237" s="1">
        <f>(Table2[[#This Row],[Close Price]]/Table2[[#This Row],[Current Month Low]])-1</f>
        <v>2.403241812768786E-2</v>
      </c>
      <c r="AH237" s="1">
        <f>(Table2[[#This Row],[Current Month High]]/Table2[[#This Row],[Close Price]])-1</f>
        <v>2.975950123560489E-2</v>
      </c>
      <c r="AI237">
        <v>4.0153118085054702</v>
      </c>
      <c r="AJ237">
        <v>76.392826108633997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0.06</v>
      </c>
      <c r="AM237" t="s">
        <v>3189</v>
      </c>
      <c r="AN237">
        <v>2.39</v>
      </c>
      <c r="AO237" t="s">
        <v>3189</v>
      </c>
      <c r="AP237">
        <v>4.6344456606004003E-2</v>
      </c>
      <c r="AQ237">
        <f>(Table2[[#This Row],[Sharpe Ratio]]-AVERAGE(Table2[Sharpe Ratio]))/_xlfn.STDEV.P(Table2[Sharpe Ratio])</f>
        <v>-0.18139431880718379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0.27004333468326958</v>
      </c>
      <c r="AS237">
        <f>_xlfn.RANK.AVG(Table2[[#This Row],[1Y Return vs Nifty Z-Score]],Table2[1Y Return vs Nifty Z-Score])</f>
        <v>193</v>
      </c>
      <c r="AT237">
        <f>_xlfn.RANK.AVG(Table2[[#This Row],[6M Return vs Nifty Z-Score]],Table2[6M Return vs Nifty Z-Score])</f>
        <v>215</v>
      </c>
      <c r="AU237">
        <f>_xlfn.RANK.AVG(Table2[[#This Row],[Sharpe Ratio Z-Score]],Table2[Sharpe Ratio Z-Score])</f>
        <v>391</v>
      </c>
      <c r="AV237">
        <f>(Table2[[#This Row],[Rank 1Y]]+Table2[[#This Row],[Rank 6M]]+Table2[[#This Row],[Rank Sharpe]])/3</f>
        <v>266.33333333333331</v>
      </c>
    </row>
    <row r="238" spans="1:48" x14ac:dyDescent="0.3">
      <c r="A238" t="s">
        <v>1699</v>
      </c>
      <c r="B238" t="s">
        <v>1700</v>
      </c>
      <c r="C238" t="s">
        <v>3149</v>
      </c>
      <c r="D238" t="s">
        <v>182</v>
      </c>
      <c r="E238">
        <v>5057.7989280000002</v>
      </c>
      <c r="F238">
        <v>707.2</v>
      </c>
      <c r="G238">
        <v>22.110384217774801</v>
      </c>
      <c r="H238">
        <f>(Table2[[#This Row],[1Y Return vs Nifty]]-AVERAGE(Table2[1Y Return vs Nifty]))/_xlfn.STDEV.P(Table2[1Y Return vs Nifty])</f>
        <v>-7.546755749978111E-2</v>
      </c>
      <c r="I238">
        <v>5.0762650946936301</v>
      </c>
      <c r="J238">
        <f>(Table2[[#This Row],[1M Return vs Nifty]]-AVERAGE(Table2[1M Return vs Nifty]))/_xlfn.STDEV.P(Table2[1M Return vs Nifty])</f>
        <v>0.71217507423345205</v>
      </c>
      <c r="K238">
        <v>6.4578435286473201</v>
      </c>
      <c r="L238">
        <f>(Table2[[#This Row],[6M Return vs Nifty]]-AVERAGE(Table2[6M Return vs Nifty]))/_xlfn.STDEV.P(Table2[6M Return vs Nifty])</f>
        <v>-0.14460766631414265</v>
      </c>
      <c r="M238">
        <v>-1.4866549717591599</v>
      </c>
      <c r="N238">
        <f>(Table2[[#This Row],[1W Return vs Nifty]]-AVERAGE(Table2[1W Return vs Nifty]))/_xlfn.STDEV.P(Table2[1W Return vs Nifty])</f>
        <v>-0.28467325650495862</v>
      </c>
      <c r="O238">
        <v>700.37</v>
      </c>
      <c r="P238">
        <v>687.95674785991901</v>
      </c>
      <c r="Q238">
        <v>631.27094404870195</v>
      </c>
      <c r="R238">
        <v>50.872494676443701</v>
      </c>
      <c r="S238" s="1">
        <f>(Table2[[#This Row],[Close Price]]-Table2[[#This Row],[20D EMA]])/Table2[[#This Row],[20D EMA]]</f>
        <v>9.7519882347902407E-3</v>
      </c>
      <c r="T238" s="1">
        <f>(Table2[[#This Row],[Close Price]]-Table2[[#This Row],[50D EMA]])/Table2[[#This Row],[50D EMA]]</f>
        <v>2.797160170307586E-2</v>
      </c>
      <c r="U238" s="1">
        <f>(Table2[[#This Row],[Close Price]]-Table2[[#This Row],[200D EMA]])/Table2[[#This Row],[200D EMA]]</f>
        <v>0.12027966227040579</v>
      </c>
      <c r="V238">
        <v>1.33759787109004</v>
      </c>
      <c r="W238">
        <v>702.05</v>
      </c>
      <c r="X238">
        <v>719.95</v>
      </c>
      <c r="Y238">
        <v>686</v>
      </c>
      <c r="Z238">
        <v>755</v>
      </c>
      <c r="AA238">
        <v>676.55</v>
      </c>
      <c r="AB238">
        <v>783.9</v>
      </c>
      <c r="AC238" s="1">
        <f>(Table2[[#This Row],[Close Price]]/Table2[[#This Row],[Day Low]])-1</f>
        <v>7.335659853286991E-3</v>
      </c>
      <c r="AD238" s="1">
        <f>(Table2[[#This Row],[Day High]]/Table2[[#This Row],[Close Price]])-1</f>
        <v>1.8028846153846256E-2</v>
      </c>
      <c r="AE238" s="1">
        <f>(Table2[[#This Row],[Close Price]]/Table2[[#This Row],[Current Week Low]])-1</f>
        <v>3.0903790087463578E-2</v>
      </c>
      <c r="AF238" s="1">
        <f>(Table2[[#This Row],[Current Week High]]/Table2[[#This Row],[Close Price]])-1</f>
        <v>6.7590497737556543E-2</v>
      </c>
      <c r="AG238" s="1">
        <f>(Table2[[#This Row],[Close Price]]/Table2[[#This Row],[Current Month Low]])-1</f>
        <v>4.5303377429606329E-2</v>
      </c>
      <c r="AH238" s="1">
        <f>(Table2[[#This Row],[Current Month High]]/Table2[[#This Row],[Close Price]])-1</f>
        <v>0.10845588235294112</v>
      </c>
      <c r="AI238">
        <v>13.001979638009001</v>
      </c>
      <c r="AJ238">
        <v>72.172854534388307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-0.02</v>
      </c>
      <c r="AM238" t="s">
        <v>3188</v>
      </c>
      <c r="AN238">
        <v>4.84</v>
      </c>
      <c r="AO238" t="s">
        <v>3189</v>
      </c>
      <c r="AP238">
        <v>0.140303549145678</v>
      </c>
      <c r="AQ238">
        <f>(Table2[[#This Row],[Sharpe Ratio]]-AVERAGE(Table2[Sharpe Ratio]))/_xlfn.STDEV.P(Table2[Sharpe Ratio])</f>
        <v>0.90827468687344415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1.115701280788014</v>
      </c>
      <c r="AS238">
        <f>_xlfn.RANK.AVG(Table2[[#This Row],[1Y Return vs Nifty Z-Score]],Table2[1Y Return vs Nifty Z-Score])</f>
        <v>315</v>
      </c>
      <c r="AT238">
        <f>_xlfn.RANK.AVG(Table2[[#This Row],[6M Return vs Nifty Z-Score]],Table2[6M Return vs Nifty Z-Score])</f>
        <v>364</v>
      </c>
      <c r="AU238">
        <f>_xlfn.RANK.AVG(Table2[[#This Row],[Sharpe Ratio Z-Score]],Table2[Sharpe Ratio Z-Score])</f>
        <v>120</v>
      </c>
      <c r="AV238">
        <f>(Table2[[#This Row],[Rank 1Y]]+Table2[[#This Row],[Rank 6M]]+Table2[[#This Row],[Rank Sharpe]])/3</f>
        <v>266.33333333333331</v>
      </c>
    </row>
    <row r="239" spans="1:48" x14ac:dyDescent="0.3">
      <c r="A239" t="s">
        <v>1608</v>
      </c>
      <c r="B239" t="s">
        <v>1609</v>
      </c>
      <c r="C239" t="s">
        <v>3157</v>
      </c>
      <c r="D239" t="s">
        <v>398</v>
      </c>
      <c r="E239">
        <v>5973.2825984000001</v>
      </c>
      <c r="F239">
        <v>121.76</v>
      </c>
      <c r="G239">
        <v>46.089102134327199</v>
      </c>
      <c r="H239">
        <f>(Table2[[#This Row],[1Y Return vs Nifty]]-AVERAGE(Table2[1Y Return vs Nifty]))/_xlfn.STDEV.P(Table2[1Y Return vs Nifty])</f>
        <v>0.3280022151255409</v>
      </c>
      <c r="I239">
        <v>-5.2591609813987601</v>
      </c>
      <c r="J239">
        <f>(Table2[[#This Row],[1M Return vs Nifty]]-AVERAGE(Table2[1M Return vs Nifty]))/_xlfn.STDEV.P(Table2[1M Return vs Nifty])</f>
        <v>-0.39381448305919992</v>
      </c>
      <c r="K239">
        <v>12.1672408109398</v>
      </c>
      <c r="L239">
        <f>(Table2[[#This Row],[6M Return vs Nifty]]-AVERAGE(Table2[6M Return vs Nifty]))/_xlfn.STDEV.P(Table2[6M Return vs Nifty])</f>
        <v>3.5556190157687059E-2</v>
      </c>
      <c r="M239">
        <v>-0.90430960150709405</v>
      </c>
      <c r="N239">
        <f>(Table2[[#This Row],[1W Return vs Nifty]]-AVERAGE(Table2[1W Return vs Nifty]))/_xlfn.STDEV.P(Table2[1W Return vs Nifty])</f>
        <v>-0.14855069016869799</v>
      </c>
      <c r="O239">
        <v>125</v>
      </c>
      <c r="P239">
        <v>129.01471752120199</v>
      </c>
      <c r="Q239">
        <v>115.768333501651</v>
      </c>
      <c r="R239">
        <v>44.703086014897899</v>
      </c>
      <c r="S239" s="1">
        <f>(Table2[[#This Row],[Close Price]]-Table2[[#This Row],[20D EMA]])/Table2[[#This Row],[20D EMA]]</f>
        <v>-2.591999999999996E-2</v>
      </c>
      <c r="T239" s="1">
        <f>(Table2[[#This Row],[Close Price]]-Table2[[#This Row],[50D EMA]])/Table2[[#This Row],[50D EMA]]</f>
        <v>-5.6231704882892593E-2</v>
      </c>
      <c r="U239" s="1">
        <f>(Table2[[#This Row],[Close Price]]-Table2[[#This Row],[200D EMA]])/Table2[[#This Row],[200D EMA]]</f>
        <v>5.1755659921143775E-2</v>
      </c>
      <c r="V239">
        <v>0.35848156029178302</v>
      </c>
      <c r="W239">
        <v>121.3</v>
      </c>
      <c r="X239">
        <v>123.5</v>
      </c>
      <c r="Y239">
        <v>113.36</v>
      </c>
      <c r="Z239">
        <v>126.65</v>
      </c>
      <c r="AA239">
        <v>113.36</v>
      </c>
      <c r="AB239">
        <v>130.69999999999999</v>
      </c>
      <c r="AC239" s="1">
        <f>(Table2[[#This Row],[Close Price]]/Table2[[#This Row],[Day Low]])-1</f>
        <v>3.7922506183019067E-3</v>
      </c>
      <c r="AD239" s="1">
        <f>(Table2[[#This Row],[Day High]]/Table2[[#This Row],[Close Price]])-1</f>
        <v>1.4290407358738433E-2</v>
      </c>
      <c r="AE239" s="1">
        <f>(Table2[[#This Row],[Close Price]]/Table2[[#This Row],[Current Week Low]])-1</f>
        <v>7.4100211714890563E-2</v>
      </c>
      <c r="AF239" s="1">
        <f>(Table2[[#This Row],[Current Week High]]/Table2[[#This Row],[Close Price]])-1</f>
        <v>4.016097240473071E-2</v>
      </c>
      <c r="AG239" s="1">
        <f>(Table2[[#This Row],[Close Price]]/Table2[[#This Row],[Current Month Low]])-1</f>
        <v>7.4100211714890563E-2</v>
      </c>
      <c r="AH239" s="1">
        <f>(Table2[[#This Row],[Current Month High]]/Table2[[#This Row],[Close Price]])-1</f>
        <v>7.3423127463863258E-2</v>
      </c>
      <c r="AI239">
        <v>39.577858081471703</v>
      </c>
      <c r="AJ239">
        <v>87.179093005380494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-0.19</v>
      </c>
      <c r="AM239" t="s">
        <v>3188</v>
      </c>
      <c r="AN239">
        <v>-4.8499999999999996</v>
      </c>
      <c r="AO239" t="s">
        <v>3188</v>
      </c>
      <c r="AP239">
        <v>7.5500927374431995E-2</v>
      </c>
      <c r="AQ239">
        <f>(Table2[[#This Row],[Sharpe Ratio]]-AVERAGE(Table2[Sharpe Ratio]))/_xlfn.STDEV.P(Table2[Sharpe Ratio])</f>
        <v>0.15674115752230544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205</v>
      </c>
      <c r="AT239">
        <f>_xlfn.RANK.AVG(Table2[[#This Row],[6M Return vs Nifty Z-Score]],Table2[6M Return vs Nifty Z-Score])</f>
        <v>296</v>
      </c>
      <c r="AU239">
        <f>_xlfn.RANK.AVG(Table2[[#This Row],[Sharpe Ratio Z-Score]],Table2[Sharpe Ratio Z-Score])</f>
        <v>301</v>
      </c>
      <c r="AV239">
        <f>(Table2[[#This Row],[Rank 1Y]]+Table2[[#This Row],[Rank 6M]]+Table2[[#This Row],[Rank Sharpe]])/3</f>
        <v>267.33333333333331</v>
      </c>
    </row>
    <row r="240" spans="1:48" x14ac:dyDescent="0.3">
      <c r="A240" t="s">
        <v>1640</v>
      </c>
      <c r="B240" t="s">
        <v>1641</v>
      </c>
      <c r="C240" t="s">
        <v>3149</v>
      </c>
      <c r="D240" t="s">
        <v>182</v>
      </c>
      <c r="E240">
        <v>5608.9865379599996</v>
      </c>
      <c r="F240">
        <v>460.2</v>
      </c>
      <c r="G240">
        <v>14.145484269868399</v>
      </c>
      <c r="H240">
        <f>(Table2[[#This Row],[1Y Return vs Nifty]]-AVERAGE(Table2[1Y Return vs Nifty]))/_xlfn.STDEV.P(Table2[1Y Return vs Nifty])</f>
        <v>-0.20948624782962999</v>
      </c>
      <c r="I240">
        <v>-4.4240822396579897</v>
      </c>
      <c r="J240">
        <f>(Table2[[#This Row],[1M Return vs Nifty]]-AVERAGE(Table2[1M Return vs Nifty]))/_xlfn.STDEV.P(Table2[1M Return vs Nifty])</f>
        <v>-0.30445306137395389</v>
      </c>
      <c r="K240">
        <v>6.5562027895936197</v>
      </c>
      <c r="L240">
        <f>(Table2[[#This Row],[6M Return vs Nifty]]-AVERAGE(Table2[6M Return vs Nifty]))/_xlfn.STDEV.P(Table2[6M Return vs Nifty])</f>
        <v>-0.14150387393543312</v>
      </c>
      <c r="M240">
        <v>-1.47409904505642</v>
      </c>
      <c r="N240">
        <f>(Table2[[#This Row],[1W Return vs Nifty]]-AVERAGE(Table2[1W Return vs Nifty]))/_xlfn.STDEV.P(Table2[1W Return vs Nifty])</f>
        <v>-0.28173832295381324</v>
      </c>
      <c r="O240">
        <v>473.2</v>
      </c>
      <c r="P240">
        <v>482.29915501792999</v>
      </c>
      <c r="Q240">
        <v>439.37580239740299</v>
      </c>
      <c r="R240">
        <v>35.130272245206797</v>
      </c>
      <c r="S240" s="1">
        <f>(Table2[[#This Row],[Close Price]]-Table2[[#This Row],[20D EMA]])/Table2[[#This Row],[20D EMA]]</f>
        <v>-2.7472527472527472E-2</v>
      </c>
      <c r="T240" s="1">
        <f>(Table2[[#This Row],[Close Price]]-Table2[[#This Row],[50D EMA]])/Table2[[#This Row],[50D EMA]]</f>
        <v>-4.5820430718167944E-2</v>
      </c>
      <c r="U240" s="1">
        <f>(Table2[[#This Row],[Close Price]]-Table2[[#This Row],[200D EMA]])/Table2[[#This Row],[200D EMA]]</f>
        <v>4.739495777640048E-2</v>
      </c>
      <c r="V240">
        <v>1.0424362096590001</v>
      </c>
      <c r="W240">
        <v>457.05</v>
      </c>
      <c r="X240">
        <v>462.25</v>
      </c>
      <c r="Y240">
        <v>448.25</v>
      </c>
      <c r="Z240">
        <v>474.25</v>
      </c>
      <c r="AA240">
        <v>448.25</v>
      </c>
      <c r="AB240">
        <v>483.9</v>
      </c>
      <c r="AC240" s="1">
        <f>(Table2[[#This Row],[Close Price]]/Table2[[#This Row],[Day Low]])-1</f>
        <v>6.8920249425663549E-3</v>
      </c>
      <c r="AD240" s="1">
        <f>(Table2[[#This Row],[Day High]]/Table2[[#This Row],[Close Price]])-1</f>
        <v>4.4545849630595047E-3</v>
      </c>
      <c r="AE240" s="1">
        <f>(Table2[[#This Row],[Close Price]]/Table2[[#This Row],[Current Week Low]])-1</f>
        <v>2.6659230340212003E-2</v>
      </c>
      <c r="AF240" s="1">
        <f>(Table2[[#This Row],[Current Week High]]/Table2[[#This Row],[Close Price]])-1</f>
        <v>3.0530204259017868E-2</v>
      </c>
      <c r="AG240" s="1">
        <f>(Table2[[#This Row],[Close Price]]/Table2[[#This Row],[Current Month Low]])-1</f>
        <v>2.6659230340212003E-2</v>
      </c>
      <c r="AH240" s="1">
        <f>(Table2[[#This Row],[Current Month High]]/Table2[[#This Row],[Close Price]])-1</f>
        <v>5.1499348109517618E-2</v>
      </c>
      <c r="AI240">
        <v>17.883528900478002</v>
      </c>
      <c r="AJ240">
        <v>48.021871984560903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-0.09</v>
      </c>
      <c r="AM240" t="s">
        <v>3188</v>
      </c>
      <c r="AN240">
        <v>-4.53</v>
      </c>
      <c r="AO240" t="s">
        <v>3188</v>
      </c>
      <c r="AP240">
        <v>0.173207383523929</v>
      </c>
      <c r="AQ240">
        <f>(Table2[[#This Row],[Sharpe Ratio]]-AVERAGE(Table2[Sharpe Ratio]))/_xlfn.STDEV.P(Table2[Sharpe Ratio])</f>
        <v>1.2898693523912008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366</v>
      </c>
      <c r="AT240">
        <f>_xlfn.RANK.AVG(Table2[[#This Row],[6M Return vs Nifty Z-Score]],Table2[6M Return vs Nifty Z-Score])</f>
        <v>362</v>
      </c>
      <c r="AU240">
        <f>_xlfn.RANK.AVG(Table2[[#This Row],[Sharpe Ratio Z-Score]],Table2[Sharpe Ratio Z-Score])</f>
        <v>75</v>
      </c>
      <c r="AV240">
        <f>(Table2[[#This Row],[Rank 1Y]]+Table2[[#This Row],[Rank 6M]]+Table2[[#This Row],[Rank Sharpe]])/3</f>
        <v>267.66666666666669</v>
      </c>
    </row>
    <row r="241" spans="1:48" x14ac:dyDescent="0.3">
      <c r="A241" t="s">
        <v>1535</v>
      </c>
      <c r="B241" t="s">
        <v>1536</v>
      </c>
      <c r="C241" t="s">
        <v>3149</v>
      </c>
      <c r="D241" t="s">
        <v>182</v>
      </c>
      <c r="E241">
        <v>6583.9199898999996</v>
      </c>
      <c r="F241">
        <v>458.35</v>
      </c>
      <c r="G241">
        <v>6.76826185737408</v>
      </c>
      <c r="H241">
        <f>(Table2[[#This Row],[1Y Return vs Nifty]]-AVERAGE(Table2[1Y Return vs Nifty]))/_xlfn.STDEV.P(Table2[1Y Return vs Nifty])</f>
        <v>-0.33361658122501386</v>
      </c>
      <c r="I241">
        <v>-10.3325724149434</v>
      </c>
      <c r="J241">
        <f>(Table2[[#This Row],[1M Return vs Nifty]]-AVERAGE(Table2[1M Return vs Nifty]))/_xlfn.STDEV.P(Table2[1M Return vs Nifty])</f>
        <v>-0.93671808703630566</v>
      </c>
      <c r="K241">
        <v>17.817356703125899</v>
      </c>
      <c r="L241">
        <f>(Table2[[#This Row],[6M Return vs Nifty]]-AVERAGE(Table2[6M Return vs Nifty]))/_xlfn.STDEV.P(Table2[6M Return vs Nifty])</f>
        <v>0.21384938264687514</v>
      </c>
      <c r="M241">
        <v>-5.8431091462562099</v>
      </c>
      <c r="N241">
        <f>(Table2[[#This Row],[1W Return vs Nifty]]-AVERAGE(Table2[1W Return vs Nifty]))/_xlfn.STDEV.P(Table2[1W Return vs Nifty])</f>
        <v>-1.3029894527892554</v>
      </c>
      <c r="O241">
        <v>497.77</v>
      </c>
      <c r="P241">
        <v>500.56397361019202</v>
      </c>
      <c r="Q241">
        <v>430.88824853048601</v>
      </c>
      <c r="R241">
        <v>22.3670572370815</v>
      </c>
      <c r="S241" s="1">
        <f>(Table2[[#This Row],[Close Price]]-Table2[[#This Row],[20D EMA]])/Table2[[#This Row],[20D EMA]]</f>
        <v>-7.9193201679490455E-2</v>
      </c>
      <c r="T241" s="1">
        <f>(Table2[[#This Row],[Close Price]]-Table2[[#This Row],[50D EMA]])/Table2[[#This Row],[50D EMA]]</f>
        <v>-8.4332824245688942E-2</v>
      </c>
      <c r="U241" s="1">
        <f>(Table2[[#This Row],[Close Price]]-Table2[[#This Row],[200D EMA]])/Table2[[#This Row],[200D EMA]]</f>
        <v>6.3732885645339313E-2</v>
      </c>
      <c r="V241">
        <v>0.80734181770904001</v>
      </c>
      <c r="W241">
        <v>445.8</v>
      </c>
      <c r="X241">
        <v>470</v>
      </c>
      <c r="Y241">
        <v>445.8</v>
      </c>
      <c r="Z241">
        <v>490.5</v>
      </c>
      <c r="AA241">
        <v>445.8</v>
      </c>
      <c r="AB241">
        <v>528.70000000000005</v>
      </c>
      <c r="AC241" s="1">
        <f>(Table2[[#This Row],[Close Price]]/Table2[[#This Row],[Day Low]])-1</f>
        <v>2.8151637505607896E-2</v>
      </c>
      <c r="AD241" s="1">
        <f>(Table2[[#This Row],[Day High]]/Table2[[#This Row],[Close Price]])-1</f>
        <v>2.54172575542706E-2</v>
      </c>
      <c r="AE241" s="1">
        <f>(Table2[[#This Row],[Close Price]]/Table2[[#This Row],[Current Week Low]])-1</f>
        <v>2.8151637505607896E-2</v>
      </c>
      <c r="AF241" s="1">
        <f>(Table2[[#This Row],[Current Week High]]/Table2[[#This Row],[Close Price]])-1</f>
        <v>7.0142903894403696E-2</v>
      </c>
      <c r="AG241" s="1">
        <f>(Table2[[#This Row],[Close Price]]/Table2[[#This Row],[Current Month Low]])-1</f>
        <v>2.8151637505607896E-2</v>
      </c>
      <c r="AH241" s="1">
        <f>(Table2[[#This Row],[Current Month High]]/Table2[[#This Row],[Close Price]])-1</f>
        <v>0.15348532780626156</v>
      </c>
      <c r="AI241">
        <v>22.079197120104698</v>
      </c>
      <c r="AJ241">
        <v>68.790278033511299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-0.1</v>
      </c>
      <c r="AM241" t="s">
        <v>3188</v>
      </c>
      <c r="AN241">
        <v>-13.22</v>
      </c>
      <c r="AO241" t="s">
        <v>3188</v>
      </c>
      <c r="AP241">
        <v>0.12867308886873399</v>
      </c>
      <c r="AQ241">
        <f>(Table2[[#This Row],[Sharpe Ratio]]-AVERAGE(Table2[Sharpe Ratio]))/_xlfn.STDEV.P(Table2[Sharpe Ratio])</f>
        <v>0.77339309379894394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405</v>
      </c>
      <c r="AT241">
        <f>_xlfn.RANK.AVG(Table2[[#This Row],[6M Return vs Nifty Z-Score]],Table2[6M Return vs Nifty Z-Score])</f>
        <v>243</v>
      </c>
      <c r="AU241">
        <f>_xlfn.RANK.AVG(Table2[[#This Row],[Sharpe Ratio Z-Score]],Table2[Sharpe Ratio Z-Score])</f>
        <v>156</v>
      </c>
      <c r="AV241">
        <f>(Table2[[#This Row],[Rank 1Y]]+Table2[[#This Row],[Rank 6M]]+Table2[[#This Row],[Rank Sharpe]])/3</f>
        <v>268</v>
      </c>
    </row>
    <row r="242" spans="1:48" x14ac:dyDescent="0.3">
      <c r="A242" t="s">
        <v>1046</v>
      </c>
      <c r="B242" t="s">
        <v>1047</v>
      </c>
      <c r="C242" t="s">
        <v>3144</v>
      </c>
      <c r="D242" t="s">
        <v>1048</v>
      </c>
      <c r="E242">
        <v>13092.682313564999</v>
      </c>
      <c r="F242">
        <v>407.95</v>
      </c>
      <c r="G242">
        <v>65.741043521097296</v>
      </c>
      <c r="H242">
        <f>(Table2[[#This Row],[1Y Return vs Nifty]]-AVERAGE(Table2[1Y Return vs Nifty]))/_xlfn.STDEV.P(Table2[1Y Return vs Nifty])</f>
        <v>0.65866894845797475</v>
      </c>
      <c r="I242">
        <v>-15.502503838367099</v>
      </c>
      <c r="J242">
        <f>(Table2[[#This Row],[1M Return vs Nifty]]-AVERAGE(Table2[1M Return vs Nifty]))/_xlfn.STDEV.P(Table2[1M Return vs Nifty])</f>
        <v>-1.4899502541602336</v>
      </c>
      <c r="K242">
        <v>-1.96239595736567</v>
      </c>
      <c r="L242">
        <f>(Table2[[#This Row],[6M Return vs Nifty]]-AVERAGE(Table2[6M Return vs Nifty]))/_xlfn.STDEV.P(Table2[6M Return vs Nifty])</f>
        <v>-0.41031396475679566</v>
      </c>
      <c r="M242">
        <v>-7.9582823721608396</v>
      </c>
      <c r="N242">
        <f>(Table2[[#This Row],[1W Return vs Nifty]]-AVERAGE(Table2[1W Return vs Nifty]))/_xlfn.STDEV.P(Table2[1W Return vs Nifty])</f>
        <v>-1.7974087827330292</v>
      </c>
      <c r="O242">
        <v>441.47</v>
      </c>
      <c r="P242">
        <v>459.18683127667299</v>
      </c>
      <c r="Q242">
        <v>411.83996272035898</v>
      </c>
      <c r="R242">
        <v>32.296299355913597</v>
      </c>
      <c r="S242" s="1">
        <f>(Table2[[#This Row],[Close Price]]-Table2[[#This Row],[20D EMA]])/Table2[[#This Row],[20D EMA]]</f>
        <v>-7.592814913810686E-2</v>
      </c>
      <c r="T242" s="1">
        <f>(Table2[[#This Row],[Close Price]]-Table2[[#This Row],[50D EMA]])/Table2[[#This Row],[50D EMA]]</f>
        <v>-0.11158166521069365</v>
      </c>
      <c r="U242" s="1">
        <f>(Table2[[#This Row],[Close Price]]-Table2[[#This Row],[200D EMA]])/Table2[[#This Row],[200D EMA]]</f>
        <v>-9.4453260306851163E-3</v>
      </c>
      <c r="V242">
        <v>0.40959777831459399</v>
      </c>
      <c r="W242">
        <v>400.55</v>
      </c>
      <c r="X242">
        <v>415.5</v>
      </c>
      <c r="Y242">
        <v>385.3</v>
      </c>
      <c r="Z242">
        <v>434.5</v>
      </c>
      <c r="AA242">
        <v>385.3</v>
      </c>
      <c r="AB242">
        <v>463.65</v>
      </c>
      <c r="AC242" s="1">
        <f>(Table2[[#This Row],[Close Price]]/Table2[[#This Row],[Day Low]])-1</f>
        <v>1.8474597428535633E-2</v>
      </c>
      <c r="AD242" s="1">
        <f>(Table2[[#This Row],[Day High]]/Table2[[#This Row],[Close Price]])-1</f>
        <v>1.850716999632307E-2</v>
      </c>
      <c r="AE242" s="1">
        <f>(Table2[[#This Row],[Close Price]]/Table2[[#This Row],[Current Week Low]])-1</f>
        <v>5.8785362055540968E-2</v>
      </c>
      <c r="AF242" s="1">
        <f>(Table2[[#This Row],[Current Week High]]/Table2[[#This Row],[Close Price]])-1</f>
        <v>6.5081505086407754E-2</v>
      </c>
      <c r="AG242" s="1">
        <f>(Table2[[#This Row],[Close Price]]/Table2[[#This Row],[Current Month Low]])-1</f>
        <v>5.8785362055540968E-2</v>
      </c>
      <c r="AH242" s="1">
        <f>(Table2[[#This Row],[Current Month High]]/Table2[[#This Row],[Close Price]])-1</f>
        <v>0.13653634023777417</v>
      </c>
      <c r="AI242">
        <v>51.440127466601297</v>
      </c>
      <c r="AJ242">
        <v>101.456790123456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-0.22</v>
      </c>
      <c r="AM242" t="s">
        <v>3188</v>
      </c>
      <c r="AN242">
        <v>-12.07</v>
      </c>
      <c r="AO242" t="s">
        <v>3188</v>
      </c>
      <c r="AP242">
        <v>0.107627626428118</v>
      </c>
      <c r="AQ242">
        <f>(Table2[[#This Row],[Sharpe Ratio]]-AVERAGE(Table2[Sharpe Ratio]))/_xlfn.STDEV.P(Table2[Sharpe Ratio])</f>
        <v>0.52932317451921274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140</v>
      </c>
      <c r="AT242">
        <f>_xlfn.RANK.AVG(Table2[[#This Row],[6M Return vs Nifty Z-Score]],Table2[6M Return vs Nifty Z-Score])</f>
        <v>463</v>
      </c>
      <c r="AU242">
        <f>_xlfn.RANK.AVG(Table2[[#This Row],[Sharpe Ratio Z-Score]],Table2[Sharpe Ratio Z-Score])</f>
        <v>202</v>
      </c>
      <c r="AV242">
        <f>(Table2[[#This Row],[Rank 1Y]]+Table2[[#This Row],[Rank 6M]]+Table2[[#This Row],[Rank Sharpe]])/3</f>
        <v>268.33333333333331</v>
      </c>
    </row>
    <row r="243" spans="1:48" x14ac:dyDescent="0.3">
      <c r="A243" t="s">
        <v>875</v>
      </c>
      <c r="B243" t="s">
        <v>876</v>
      </c>
      <c r="C243" t="s">
        <v>3141</v>
      </c>
      <c r="D243" t="s">
        <v>179</v>
      </c>
      <c r="E243">
        <v>18115.844485199999</v>
      </c>
      <c r="F243">
        <v>1834</v>
      </c>
      <c r="G243">
        <v>38.8885617734215</v>
      </c>
      <c r="H243">
        <f>(Table2[[#This Row],[1Y Return vs Nifty]]-AVERAGE(Table2[1Y Return vs Nifty]))/_xlfn.STDEV.P(Table2[1Y Return vs Nifty])</f>
        <v>0.20684476240832828</v>
      </c>
      <c r="I243">
        <v>-0.63110771751960604</v>
      </c>
      <c r="J243">
        <f>(Table2[[#This Row],[1M Return vs Nifty]]-AVERAGE(Table2[1M Return vs Nifty]))/_xlfn.STDEV.P(Table2[1M Return vs Nifty])</f>
        <v>0.10143153222454994</v>
      </c>
      <c r="K243">
        <v>18.6538057688424</v>
      </c>
      <c r="L243">
        <f>(Table2[[#This Row],[6M Return vs Nifty]]-AVERAGE(Table2[6M Return vs Nifty]))/_xlfn.STDEV.P(Table2[6M Return vs Nifty])</f>
        <v>0.2402440933266046</v>
      </c>
      <c r="M243">
        <v>-3.8383438706842998</v>
      </c>
      <c r="N243">
        <f>(Table2[[#This Row],[1W Return vs Nifty]]-AVERAGE(Table2[1W Return vs Nifty]))/_xlfn.STDEV.P(Table2[1W Return vs Nifty])</f>
        <v>-0.83437785535430342</v>
      </c>
      <c r="O243">
        <v>1874.41</v>
      </c>
      <c r="P243">
        <v>1828.8370886902801</v>
      </c>
      <c r="Q243">
        <v>1564.2107558734299</v>
      </c>
      <c r="R243">
        <v>39.689309432828402</v>
      </c>
      <c r="S243" s="1">
        <f>(Table2[[#This Row],[Close Price]]-Table2[[#This Row],[20D EMA]])/Table2[[#This Row],[20D EMA]]</f>
        <v>-2.1558783830645419E-2</v>
      </c>
      <c r="T243" s="1">
        <f>(Table2[[#This Row],[Close Price]]-Table2[[#This Row],[50D EMA]])/Table2[[#This Row],[50D EMA]]</f>
        <v>2.8230569806615832E-3</v>
      </c>
      <c r="U243" s="1">
        <f>(Table2[[#This Row],[Close Price]]-Table2[[#This Row],[200D EMA]])/Table2[[#This Row],[200D EMA]]</f>
        <v>0.17247627476894836</v>
      </c>
      <c r="V243">
        <v>0.78879515755665697</v>
      </c>
      <c r="W243">
        <v>1831.3</v>
      </c>
      <c r="X243">
        <v>1870.9</v>
      </c>
      <c r="Y243">
        <v>1797.3</v>
      </c>
      <c r="Z243">
        <v>1923.75</v>
      </c>
      <c r="AA243">
        <v>1797.3</v>
      </c>
      <c r="AB243">
        <v>1958</v>
      </c>
      <c r="AC243" s="1">
        <f>(Table2[[#This Row],[Close Price]]/Table2[[#This Row],[Day Low]])-1</f>
        <v>1.4743624747446393E-3</v>
      </c>
      <c r="AD243" s="1">
        <f>(Table2[[#This Row],[Day High]]/Table2[[#This Row],[Close Price]])-1</f>
        <v>2.0119956379498483E-2</v>
      </c>
      <c r="AE243" s="1">
        <f>(Table2[[#This Row],[Close Price]]/Table2[[#This Row],[Current Week Low]])-1</f>
        <v>2.0419518166138184E-2</v>
      </c>
      <c r="AF243" s="1">
        <f>(Table2[[#This Row],[Current Week High]]/Table2[[#This Row],[Close Price]])-1</f>
        <v>4.8936750272628116E-2</v>
      </c>
      <c r="AG243" s="1">
        <f>(Table2[[#This Row],[Close Price]]/Table2[[#This Row],[Current Month Low]])-1</f>
        <v>2.0419518166138184E-2</v>
      </c>
      <c r="AH243" s="1">
        <f>(Table2[[#This Row],[Current Month High]]/Table2[[#This Row],[Close Price]])-1</f>
        <v>6.7611777535441675E-2</v>
      </c>
      <c r="AI243">
        <v>8.3969465648855</v>
      </c>
      <c r="AJ243">
        <v>87.381864623243899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0.06</v>
      </c>
      <c r="AM243" t="s">
        <v>3189</v>
      </c>
      <c r="AN243">
        <v>-4.92</v>
      </c>
      <c r="AO243" t="s">
        <v>3188</v>
      </c>
      <c r="AP243">
        <v>6.4133098844772002E-2</v>
      </c>
      <c r="AQ243">
        <f>(Table2[[#This Row],[Sharpe Ratio]]-AVERAGE(Table2[Sharpe Ratio]))/_xlfn.STDEV.P(Table2[Sharpe Ratio])</f>
        <v>2.490537584495444E-2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-0.26095209154986621</v>
      </c>
      <c r="AS243">
        <f>_xlfn.RANK.AVG(Table2[[#This Row],[1Y Return vs Nifty Z-Score]],Table2[1Y Return vs Nifty Z-Score])</f>
        <v>238</v>
      </c>
      <c r="AT243">
        <f>_xlfn.RANK.AVG(Table2[[#This Row],[6M Return vs Nifty Z-Score]],Table2[6M Return vs Nifty Z-Score])</f>
        <v>233</v>
      </c>
      <c r="AU243">
        <f>_xlfn.RANK.AVG(Table2[[#This Row],[Sharpe Ratio Z-Score]],Table2[Sharpe Ratio Z-Score])</f>
        <v>336</v>
      </c>
      <c r="AV243">
        <f>(Table2[[#This Row],[Rank 1Y]]+Table2[[#This Row],[Rank 6M]]+Table2[[#This Row],[Rank Sharpe]])/3</f>
        <v>269</v>
      </c>
    </row>
    <row r="244" spans="1:48" x14ac:dyDescent="0.3">
      <c r="A244" t="s">
        <v>776</v>
      </c>
      <c r="B244" t="s">
        <v>777</v>
      </c>
      <c r="C244" t="s">
        <v>3145</v>
      </c>
      <c r="D244" t="s">
        <v>122</v>
      </c>
      <c r="E244">
        <v>21075.920001499999</v>
      </c>
      <c r="F244">
        <v>841.75</v>
      </c>
      <c r="G244">
        <v>47.6005571725143</v>
      </c>
      <c r="H244">
        <f>(Table2[[#This Row],[1Y Return vs Nifty]]-AVERAGE(Table2[1Y Return vs Nifty]))/_xlfn.STDEV.P(Table2[1Y Return vs Nifty])</f>
        <v>0.35343420121891689</v>
      </c>
      <c r="I244">
        <v>-1.4743088134048701</v>
      </c>
      <c r="J244">
        <f>(Table2[[#This Row],[1M Return vs Nifty]]-AVERAGE(Table2[1M Return vs Nifty]))/_xlfn.STDEV.P(Table2[1M Return vs Nifty])</f>
        <v>1.120094087002224E-2</v>
      </c>
      <c r="K244">
        <v>46.570171405849599</v>
      </c>
      <c r="L244">
        <f>(Table2[[#This Row],[6M Return vs Nifty]]-AVERAGE(Table2[6M Return vs Nifty]))/_xlfn.STDEV.P(Table2[6M Return vs Nifty])</f>
        <v>1.1211637146393105</v>
      </c>
      <c r="M244">
        <v>-8.1584661117838397</v>
      </c>
      <c r="N244">
        <f>(Table2[[#This Row],[1W Return vs Nifty]]-AVERAGE(Table2[1W Return vs Nifty]))/_xlfn.STDEV.P(Table2[1W Return vs Nifty])</f>
        <v>-1.8442015036307291</v>
      </c>
      <c r="O244">
        <v>889.5</v>
      </c>
      <c r="P244">
        <v>853.849283457404</v>
      </c>
      <c r="Q244">
        <v>690.51974789487804</v>
      </c>
      <c r="R244">
        <v>30.0349301984234</v>
      </c>
      <c r="S244" s="1">
        <f>(Table2[[#This Row],[Close Price]]-Table2[[#This Row],[20D EMA]])/Table2[[#This Row],[20D EMA]]</f>
        <v>-5.3681843732433954E-2</v>
      </c>
      <c r="T244" s="1">
        <f>(Table2[[#This Row],[Close Price]]-Table2[[#This Row],[50D EMA]])/Table2[[#This Row],[50D EMA]]</f>
        <v>-1.4170280038663986E-2</v>
      </c>
      <c r="U244" s="1">
        <f>(Table2[[#This Row],[Close Price]]-Table2[[#This Row],[200D EMA]])/Table2[[#This Row],[200D EMA]]</f>
        <v>0.21900930793965454</v>
      </c>
      <c r="V244">
        <v>0.73383717736851795</v>
      </c>
      <c r="W244">
        <v>835.05</v>
      </c>
      <c r="X244">
        <v>850</v>
      </c>
      <c r="Y244">
        <v>833.85</v>
      </c>
      <c r="Z244">
        <v>907.7</v>
      </c>
      <c r="AA244">
        <v>833.85</v>
      </c>
      <c r="AB244">
        <v>965</v>
      </c>
      <c r="AC244" s="1">
        <f>(Table2[[#This Row],[Close Price]]/Table2[[#This Row],[Day Low]])-1</f>
        <v>8.0234716484044455E-3</v>
      </c>
      <c r="AD244" s="1">
        <f>(Table2[[#This Row],[Day High]]/Table2[[#This Row],[Close Price]])-1</f>
        <v>9.8010098010097302E-3</v>
      </c>
      <c r="AE244" s="1">
        <f>(Table2[[#This Row],[Close Price]]/Table2[[#This Row],[Current Week Low]])-1</f>
        <v>9.4741260418540474E-3</v>
      </c>
      <c r="AF244" s="1">
        <f>(Table2[[#This Row],[Current Week High]]/Table2[[#This Row],[Close Price]])-1</f>
        <v>7.8348678348678424E-2</v>
      </c>
      <c r="AG244" s="1">
        <f>(Table2[[#This Row],[Close Price]]/Table2[[#This Row],[Current Month Low]])-1</f>
        <v>9.4741260418540474E-3</v>
      </c>
      <c r="AH244" s="1">
        <f>(Table2[[#This Row],[Current Month High]]/Table2[[#This Row],[Close Price]])-1</f>
        <v>0.14642114642114645</v>
      </c>
      <c r="AI244">
        <v>19.744579744579699</v>
      </c>
      <c r="AJ244">
        <v>86.972456685917294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0.16</v>
      </c>
      <c r="AM244" t="s">
        <v>3189</v>
      </c>
      <c r="AN244">
        <v>-11.7</v>
      </c>
      <c r="AO244" t="s">
        <v>3188</v>
      </c>
      <c r="AQ244">
        <f>(Table2[[#This Row],[Sharpe Ratio]]-AVERAGE(Table2[Sharpe Ratio]))/_xlfn.STDEV.P(Table2[Sharpe Ratio])</f>
        <v>-0.71886351506777824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-1.0772661619702577</v>
      </c>
      <c r="AS244">
        <f>_xlfn.RANK.AVG(Table2[[#This Row],[1Y Return vs Nifty Z-Score]],Table2[1Y Return vs Nifty Z-Score])</f>
        <v>198</v>
      </c>
      <c r="AT244">
        <f>_xlfn.RANK.AVG(Table2[[#This Row],[6M Return vs Nifty Z-Score]],Table2[6M Return vs Nifty Z-Score])</f>
        <v>80</v>
      </c>
      <c r="AU244">
        <f>_xlfn.RANK.AVG(Table2[[#This Row],[Sharpe Ratio Z-Score]],Table2[Sharpe Ratio Z-Score])</f>
        <v>530</v>
      </c>
      <c r="AV244">
        <f>(Table2[[#This Row],[Rank 1Y]]+Table2[[#This Row],[Rank 6M]]+Table2[[#This Row],[Rank Sharpe]])/3</f>
        <v>269.33333333333331</v>
      </c>
    </row>
    <row r="245" spans="1:48" x14ac:dyDescent="0.3">
      <c r="A245" t="s">
        <v>905</v>
      </c>
      <c r="B245" t="s">
        <v>906</v>
      </c>
      <c r="C245" t="s">
        <v>3152</v>
      </c>
      <c r="D245" t="s">
        <v>307</v>
      </c>
      <c r="E245">
        <v>16948.271574409999</v>
      </c>
      <c r="F245">
        <v>5019.8500000000004</v>
      </c>
      <c r="G245">
        <v>47.519268952786199</v>
      </c>
      <c r="H245">
        <f>(Table2[[#This Row],[1Y Return vs Nifty]]-AVERAGE(Table2[1Y Return vs Nifty]))/_xlfn.STDEV.P(Table2[1Y Return vs Nifty])</f>
        <v>0.35206643253149372</v>
      </c>
      <c r="I245">
        <v>15.0649026001094</v>
      </c>
      <c r="J245">
        <f>(Table2[[#This Row],[1M Return vs Nifty]]-AVERAGE(Table2[1M Return vs Nifty]))/_xlfn.STDEV.P(Table2[1M Return vs Nifty])</f>
        <v>1.7810549337804067</v>
      </c>
      <c r="K245">
        <v>26.1718280762231</v>
      </c>
      <c r="L245">
        <f>(Table2[[#This Row],[6M Return vs Nifty]]-AVERAGE(Table2[6M Return vs Nifty]))/_xlfn.STDEV.P(Table2[6M Return vs Nifty])</f>
        <v>0.47748032422260756</v>
      </c>
      <c r="M245">
        <v>0.11049317004112</v>
      </c>
      <c r="N245">
        <f>(Table2[[#This Row],[1W Return vs Nifty]]-AVERAGE(Table2[1W Return vs Nifty]))/_xlfn.STDEV.P(Table2[1W Return vs Nifty])</f>
        <v>8.8658300654910024E-2</v>
      </c>
      <c r="O245">
        <v>4836.13</v>
      </c>
      <c r="P245">
        <v>4604.4017027611098</v>
      </c>
      <c r="Q245">
        <v>4021.7953604214699</v>
      </c>
      <c r="R245">
        <v>57.091934452931298</v>
      </c>
      <c r="S245" s="1">
        <f>(Table2[[#This Row],[Close Price]]-Table2[[#This Row],[20D EMA]])/Table2[[#This Row],[20D EMA]]</f>
        <v>3.7989053230579051E-2</v>
      </c>
      <c r="T245" s="1">
        <f>(Table2[[#This Row],[Close Price]]-Table2[[#This Row],[50D EMA]])/Table2[[#This Row],[50D EMA]]</f>
        <v>9.0228508296693502E-2</v>
      </c>
      <c r="U245" s="1">
        <f>(Table2[[#This Row],[Close Price]]-Table2[[#This Row],[200D EMA]])/Table2[[#This Row],[200D EMA]]</f>
        <v>0.24816146773662245</v>
      </c>
      <c r="V245">
        <v>1.5321495097714299</v>
      </c>
      <c r="W245">
        <v>5005</v>
      </c>
      <c r="X245">
        <v>5122.5</v>
      </c>
      <c r="Y245">
        <v>4800</v>
      </c>
      <c r="Z245">
        <v>5223.25</v>
      </c>
      <c r="AA245">
        <v>4703.8</v>
      </c>
      <c r="AB245">
        <v>5235</v>
      </c>
      <c r="AC245" s="1">
        <f>(Table2[[#This Row],[Close Price]]/Table2[[#This Row],[Day Low]])-1</f>
        <v>2.9670329670330453E-3</v>
      </c>
      <c r="AD245" s="1">
        <f>(Table2[[#This Row],[Day High]]/Table2[[#This Row],[Close Price]])-1</f>
        <v>2.0448818191778573E-2</v>
      </c>
      <c r="AE245" s="1">
        <f>(Table2[[#This Row],[Close Price]]/Table2[[#This Row],[Current Week Low]])-1</f>
        <v>4.5802083333333465E-2</v>
      </c>
      <c r="AF245" s="1">
        <f>(Table2[[#This Row],[Current Week High]]/Table2[[#This Row],[Close Price]])-1</f>
        <v>4.0519139018098116E-2</v>
      </c>
      <c r="AG245" s="1">
        <f>(Table2[[#This Row],[Close Price]]/Table2[[#This Row],[Current Month Low]])-1</f>
        <v>6.7190356732854228E-2</v>
      </c>
      <c r="AH245" s="1">
        <f>(Table2[[#This Row],[Current Month High]]/Table2[[#This Row],[Close Price]])-1</f>
        <v>4.2859846409753155E-2</v>
      </c>
      <c r="AI245">
        <v>6.7990079384842002</v>
      </c>
      <c r="AJ245">
        <v>84.482093309568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0.08</v>
      </c>
      <c r="AM245" t="s">
        <v>3189</v>
      </c>
      <c r="AN245">
        <v>6.28</v>
      </c>
      <c r="AO245" t="s">
        <v>3189</v>
      </c>
      <c r="AP245">
        <v>2.6361089327643999E-2</v>
      </c>
      <c r="AQ245">
        <f>(Table2[[#This Row],[Sharpe Ratio]]-AVERAGE(Table2[Sharpe Ratio]))/_xlfn.STDEV.P(Table2[Sharpe Ratio])</f>
        <v>-0.4131468332662479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2.2861131579231704</v>
      </c>
      <c r="AS245">
        <f>_xlfn.RANK.AVG(Table2[[#This Row],[1Y Return vs Nifty Z-Score]],Table2[1Y Return vs Nifty Z-Score])</f>
        <v>199</v>
      </c>
      <c r="AT245">
        <f>_xlfn.RANK.AVG(Table2[[#This Row],[6M Return vs Nifty Z-Score]],Table2[6M Return vs Nifty Z-Score])</f>
        <v>172</v>
      </c>
      <c r="AU245">
        <f>_xlfn.RANK.AVG(Table2[[#This Row],[Sharpe Ratio Z-Score]],Table2[Sharpe Ratio Z-Score])</f>
        <v>437</v>
      </c>
      <c r="AV245">
        <f>(Table2[[#This Row],[Rank 1Y]]+Table2[[#This Row],[Rank 6M]]+Table2[[#This Row],[Rank Sharpe]])/3</f>
        <v>269.33333333333331</v>
      </c>
    </row>
    <row r="246" spans="1:48" x14ac:dyDescent="0.3">
      <c r="A246" t="s">
        <v>1775</v>
      </c>
      <c r="B246" t="s">
        <v>1776</v>
      </c>
      <c r="C246" t="s">
        <v>607</v>
      </c>
      <c r="D246" t="s">
        <v>607</v>
      </c>
      <c r="E246">
        <v>4565.0408946999996</v>
      </c>
      <c r="F246">
        <v>221.03</v>
      </c>
      <c r="G246">
        <v>17.190680507557701</v>
      </c>
      <c r="H246">
        <f>(Table2[[#This Row],[1Y Return vs Nifty]]-AVERAGE(Table2[1Y Return vs Nifty]))/_xlfn.STDEV.P(Table2[1Y Return vs Nifty])</f>
        <v>-0.15824728510044</v>
      </c>
      <c r="I246">
        <v>3.6979866233603902</v>
      </c>
      <c r="J246">
        <f>(Table2[[#This Row],[1M Return vs Nifty]]-AVERAGE(Table2[1M Return vs Nifty]))/_xlfn.STDEV.P(Table2[1M Return vs Nifty])</f>
        <v>0.56468608005817056</v>
      </c>
      <c r="K246">
        <v>23.3958678119245</v>
      </c>
      <c r="L246">
        <f>(Table2[[#This Row],[6M Return vs Nifty]]-AVERAGE(Table2[6M Return vs Nifty]))/_xlfn.STDEV.P(Table2[6M Return vs Nifty])</f>
        <v>0.38988303822190723</v>
      </c>
      <c r="M246">
        <v>-3.8339779366445099</v>
      </c>
      <c r="N246">
        <f>(Table2[[#This Row],[1W Return vs Nifty]]-AVERAGE(Table2[1W Return vs Nifty]))/_xlfn.STDEV.P(Table2[1W Return vs Nifty])</f>
        <v>-0.83335732325031531</v>
      </c>
      <c r="O246">
        <v>218.93</v>
      </c>
      <c r="P246">
        <v>215.09624915690699</v>
      </c>
      <c r="Q246">
        <v>189.09559212736201</v>
      </c>
      <c r="R246">
        <v>51.395994982628203</v>
      </c>
      <c r="S246" s="1">
        <f>(Table2[[#This Row],[Close Price]]-Table2[[#This Row],[20D EMA]])/Table2[[#This Row],[20D EMA]]</f>
        <v>9.5921070661855127E-3</v>
      </c>
      <c r="T246" s="1">
        <f>(Table2[[#This Row],[Close Price]]-Table2[[#This Row],[50D EMA]])/Table2[[#This Row],[50D EMA]]</f>
        <v>2.7586491472310591E-2</v>
      </c>
      <c r="U246" s="1">
        <f>(Table2[[#This Row],[Close Price]]-Table2[[#This Row],[200D EMA]])/Table2[[#This Row],[200D EMA]]</f>
        <v>0.16887970530338503</v>
      </c>
      <c r="V246">
        <v>1.6919668577192499</v>
      </c>
      <c r="W246">
        <v>219.85</v>
      </c>
      <c r="X246">
        <v>224.49</v>
      </c>
      <c r="Y246">
        <v>208.91</v>
      </c>
      <c r="Z246">
        <v>232.11</v>
      </c>
      <c r="AA246">
        <v>208.91</v>
      </c>
      <c r="AB246">
        <v>237.86</v>
      </c>
      <c r="AC246" s="1">
        <f>(Table2[[#This Row],[Close Price]]/Table2[[#This Row],[Day Low]])-1</f>
        <v>5.3672958835571105E-3</v>
      </c>
      <c r="AD246" s="1">
        <f>(Table2[[#This Row],[Day High]]/Table2[[#This Row],[Close Price]])-1</f>
        <v>1.5653983622132772E-2</v>
      </c>
      <c r="AE246" s="1">
        <f>(Table2[[#This Row],[Close Price]]/Table2[[#This Row],[Current Week Low]])-1</f>
        <v>5.8015413335886334E-2</v>
      </c>
      <c r="AF246" s="1">
        <f>(Table2[[#This Row],[Current Week High]]/Table2[[#This Row],[Close Price]])-1</f>
        <v>5.0128941772610069E-2</v>
      </c>
      <c r="AG246" s="1">
        <f>(Table2[[#This Row],[Close Price]]/Table2[[#This Row],[Current Month Low]])-1</f>
        <v>5.8015413335886334E-2</v>
      </c>
      <c r="AH246" s="1">
        <f>(Table2[[#This Row],[Current Month High]]/Table2[[#This Row],[Close Price]])-1</f>
        <v>7.6143509930778785E-2</v>
      </c>
      <c r="AI246">
        <v>10.030312627245101</v>
      </c>
      <c r="AJ246">
        <v>64.824757643549603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-0.11</v>
      </c>
      <c r="AM246" t="s">
        <v>3188</v>
      </c>
      <c r="AN246">
        <v>3.81</v>
      </c>
      <c r="AO246" t="s">
        <v>3189</v>
      </c>
      <c r="AP246">
        <v>8.3963302066749998E-2</v>
      </c>
      <c r="AQ246">
        <f>(Table2[[#This Row],[Sharpe Ratio]]-AVERAGE(Table2[Sharpe Ratio]))/_xlfn.STDEV.P(Table2[Sharpe Ratio])</f>
        <v>0.2548816053217714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0.21784611525109376</v>
      </c>
      <c r="AS246">
        <f>_xlfn.RANK.AVG(Table2[[#This Row],[1Y Return vs Nifty Z-Score]],Table2[1Y Return vs Nifty Z-Score])</f>
        <v>347</v>
      </c>
      <c r="AT246">
        <f>_xlfn.RANK.AVG(Table2[[#This Row],[6M Return vs Nifty Z-Score]],Table2[6M Return vs Nifty Z-Score])</f>
        <v>195</v>
      </c>
      <c r="AU246">
        <f>_xlfn.RANK.AVG(Table2[[#This Row],[Sharpe Ratio Z-Score]],Table2[Sharpe Ratio Z-Score])</f>
        <v>274</v>
      </c>
      <c r="AV246">
        <f>(Table2[[#This Row],[Rank 1Y]]+Table2[[#This Row],[Rank 6M]]+Table2[[#This Row],[Rank Sharpe]])/3</f>
        <v>272</v>
      </c>
    </row>
    <row r="247" spans="1:48" x14ac:dyDescent="0.3">
      <c r="A247" t="s">
        <v>983</v>
      </c>
      <c r="B247" t="s">
        <v>984</v>
      </c>
      <c r="C247" t="s">
        <v>3157</v>
      </c>
      <c r="D247" t="s">
        <v>444</v>
      </c>
      <c r="E247">
        <v>14843.9835374799</v>
      </c>
      <c r="F247">
        <v>789.4</v>
      </c>
      <c r="G247">
        <v>20.297269979996301</v>
      </c>
      <c r="H247">
        <f>(Table2[[#This Row],[1Y Return vs Nifty]]-AVERAGE(Table2[1Y Return vs Nifty]))/_xlfn.STDEV.P(Table2[1Y Return vs Nifty])</f>
        <v>-0.10597530990781327</v>
      </c>
      <c r="I247">
        <v>-7.1010840092270504</v>
      </c>
      <c r="J247">
        <f>(Table2[[#This Row],[1M Return vs Nifty]]-AVERAGE(Table2[1M Return vs Nifty]))/_xlfn.STDEV.P(Table2[1M Return vs Nifty])</f>
        <v>-0.59091788442039028</v>
      </c>
      <c r="K247">
        <v>12.9677740351268</v>
      </c>
      <c r="L247">
        <f>(Table2[[#This Row],[6M Return vs Nifty]]-AVERAGE(Table2[6M Return vs Nifty]))/_xlfn.STDEV.P(Table2[6M Return vs Nifty])</f>
        <v>6.0817552394761318E-2</v>
      </c>
      <c r="M247">
        <v>-5.2871006689134896</v>
      </c>
      <c r="N247">
        <f>(Table2[[#This Row],[1W Return vs Nifty]]-AVERAGE(Table2[1W Return vs Nifty]))/_xlfn.STDEV.P(Table2[1W Return vs Nifty])</f>
        <v>-1.1730231051425872</v>
      </c>
      <c r="O247">
        <v>832.27</v>
      </c>
      <c r="P247">
        <v>840.53817167412103</v>
      </c>
      <c r="Q247">
        <v>739.18001890921903</v>
      </c>
      <c r="R247">
        <v>33.330600283344097</v>
      </c>
      <c r="S247" s="1">
        <f>(Table2[[#This Row],[Close Price]]-Table2[[#This Row],[20D EMA]])/Table2[[#This Row],[20D EMA]]</f>
        <v>-5.1509726410900313E-2</v>
      </c>
      <c r="T247" s="1">
        <f>(Table2[[#This Row],[Close Price]]-Table2[[#This Row],[50D EMA]])/Table2[[#This Row],[50D EMA]]</f>
        <v>-6.0839796927090024E-2</v>
      </c>
      <c r="U247" s="1">
        <f>(Table2[[#This Row],[Close Price]]-Table2[[#This Row],[200D EMA]])/Table2[[#This Row],[200D EMA]]</f>
        <v>6.7940122576485143E-2</v>
      </c>
      <c r="V247">
        <v>0.57251391648863903</v>
      </c>
      <c r="W247">
        <v>785</v>
      </c>
      <c r="X247">
        <v>800.5</v>
      </c>
      <c r="Y247">
        <v>759.5</v>
      </c>
      <c r="Z247">
        <v>830.8</v>
      </c>
      <c r="AA247">
        <v>759.5</v>
      </c>
      <c r="AB247">
        <v>878.45</v>
      </c>
      <c r="AC247" s="1">
        <f>(Table2[[#This Row],[Close Price]]/Table2[[#This Row],[Day Low]])-1</f>
        <v>5.605095541401317E-3</v>
      </c>
      <c r="AD247" s="1">
        <f>(Table2[[#This Row],[Day High]]/Table2[[#This Row],[Close Price]])-1</f>
        <v>1.4061312389156422E-2</v>
      </c>
      <c r="AE247" s="1">
        <f>(Table2[[#This Row],[Close Price]]/Table2[[#This Row],[Current Week Low]])-1</f>
        <v>3.9368005266622763E-2</v>
      </c>
      <c r="AF247" s="1">
        <f>(Table2[[#This Row],[Current Week High]]/Table2[[#This Row],[Close Price]])-1</f>
        <v>5.2444894856853219E-2</v>
      </c>
      <c r="AG247" s="1">
        <f>(Table2[[#This Row],[Close Price]]/Table2[[#This Row],[Current Month Low]])-1</f>
        <v>3.9368005266622763E-2</v>
      </c>
      <c r="AH247" s="1">
        <f>(Table2[[#This Row],[Current Month High]]/Table2[[#This Row],[Close Price]])-1</f>
        <v>0.11280719533823169</v>
      </c>
      <c r="AI247">
        <v>17.380288826957099</v>
      </c>
      <c r="AJ247">
        <v>51.4436450839328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-0.12</v>
      </c>
      <c r="AM247" t="s">
        <v>3188</v>
      </c>
      <c r="AN247">
        <v>-9.1300000000000008</v>
      </c>
      <c r="AO247" t="s">
        <v>3188</v>
      </c>
      <c r="AP247">
        <v>0.10704811994817</v>
      </c>
      <c r="AQ247">
        <f>(Table2[[#This Row],[Sharpe Ratio]]-AVERAGE(Table2[Sharpe Ratio]))/_xlfn.STDEV.P(Table2[Sharpe Ratio])</f>
        <v>0.52260248115445096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325</v>
      </c>
      <c r="AT247">
        <f>_xlfn.RANK.AVG(Table2[[#This Row],[6M Return vs Nifty Z-Score]],Table2[6M Return vs Nifty Z-Score])</f>
        <v>289</v>
      </c>
      <c r="AU247">
        <f>_xlfn.RANK.AVG(Table2[[#This Row],[Sharpe Ratio Z-Score]],Table2[Sharpe Ratio Z-Score])</f>
        <v>207</v>
      </c>
      <c r="AV247">
        <f>(Table2[[#This Row],[Rank 1Y]]+Table2[[#This Row],[Rank 6M]]+Table2[[#This Row],[Rank Sharpe]])/3</f>
        <v>273.66666666666669</v>
      </c>
    </row>
    <row r="248" spans="1:48" x14ac:dyDescent="0.3">
      <c r="A248" t="s">
        <v>1064</v>
      </c>
      <c r="B248" t="s">
        <v>1065</v>
      </c>
      <c r="C248" t="s">
        <v>3155</v>
      </c>
      <c r="D248" t="s">
        <v>119</v>
      </c>
      <c r="E248">
        <v>12770.7316046</v>
      </c>
      <c r="F248">
        <v>190.9</v>
      </c>
      <c r="G248">
        <v>29.610933379694899</v>
      </c>
      <c r="H248">
        <f>(Table2[[#This Row],[1Y Return vs Nifty]]-AVERAGE(Table2[1Y Return vs Nifty]))/_xlfn.STDEV.P(Table2[1Y Return vs Nifty])</f>
        <v>5.0737891659614877E-2</v>
      </c>
      <c r="I248">
        <v>5.4111786117932201</v>
      </c>
      <c r="J248">
        <f>(Table2[[#This Row],[1M Return vs Nifty]]-AVERAGE(Table2[1M Return vs Nifty]))/_xlfn.STDEV.P(Table2[1M Return vs Nifty])</f>
        <v>0.74801402753651181</v>
      </c>
      <c r="K248">
        <v>6.9296214244753296</v>
      </c>
      <c r="L248">
        <f>(Table2[[#This Row],[6M Return vs Nifty]]-AVERAGE(Table2[6M Return vs Nifty]))/_xlfn.STDEV.P(Table2[6M Return vs Nifty])</f>
        <v>-0.12972039872564325</v>
      </c>
      <c r="M248">
        <v>-5.8453421239878498</v>
      </c>
      <c r="N248">
        <f>(Table2[[#This Row],[1W Return vs Nifty]]-AVERAGE(Table2[1W Return vs Nifty]))/_xlfn.STDEV.P(Table2[1W Return vs Nifty])</f>
        <v>-1.3035114087881001</v>
      </c>
      <c r="O248">
        <v>198.21</v>
      </c>
      <c r="P248">
        <v>199.02886167962001</v>
      </c>
      <c r="Q248">
        <v>180.31238957316</v>
      </c>
      <c r="R248">
        <v>36.174684149163397</v>
      </c>
      <c r="S248" s="1">
        <f>(Table2[[#This Row],[Close Price]]-Table2[[#This Row],[20D EMA]])/Table2[[#This Row],[20D EMA]]</f>
        <v>-3.6880076686342779E-2</v>
      </c>
      <c r="T248" s="1">
        <f>(Table2[[#This Row],[Close Price]]-Table2[[#This Row],[50D EMA]])/Table2[[#This Row],[50D EMA]]</f>
        <v>-4.0842627601946305E-2</v>
      </c>
      <c r="U248" s="1">
        <f>(Table2[[#This Row],[Close Price]]-Table2[[#This Row],[200D EMA]])/Table2[[#This Row],[200D EMA]]</f>
        <v>5.8718152712097363E-2</v>
      </c>
      <c r="V248">
        <v>1.1579681075060699</v>
      </c>
      <c r="W248">
        <v>188.45</v>
      </c>
      <c r="X248">
        <v>195.85</v>
      </c>
      <c r="Y248">
        <v>183.5</v>
      </c>
      <c r="Z248">
        <v>204.4</v>
      </c>
      <c r="AA248">
        <v>183.5</v>
      </c>
      <c r="AB248">
        <v>224</v>
      </c>
      <c r="AC248" s="1">
        <f>(Table2[[#This Row],[Close Price]]/Table2[[#This Row],[Day Low]])-1</f>
        <v>1.3000795967100132E-2</v>
      </c>
      <c r="AD248" s="1">
        <f>(Table2[[#This Row],[Day High]]/Table2[[#This Row],[Close Price]])-1</f>
        <v>2.592980618124674E-2</v>
      </c>
      <c r="AE248" s="1">
        <f>(Table2[[#This Row],[Close Price]]/Table2[[#This Row],[Current Week Low]])-1</f>
        <v>4.0326975476839166E-2</v>
      </c>
      <c r="AF248" s="1">
        <f>(Table2[[#This Row],[Current Week High]]/Table2[[#This Row],[Close Price]])-1</f>
        <v>7.0717653221582077E-2</v>
      </c>
      <c r="AG248" s="1">
        <f>(Table2[[#This Row],[Close Price]]/Table2[[#This Row],[Current Month Low]])-1</f>
        <v>4.0326975476839166E-2</v>
      </c>
      <c r="AH248" s="1">
        <f>(Table2[[#This Row],[Current Month High]]/Table2[[#This Row],[Close Price]])-1</f>
        <v>0.17338920900995292</v>
      </c>
      <c r="AI248">
        <v>28.2294394971189</v>
      </c>
      <c r="AJ248">
        <v>66.623025224753405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-0.16</v>
      </c>
      <c r="AM248" t="s">
        <v>3188</v>
      </c>
      <c r="AN248">
        <v>-8.33</v>
      </c>
      <c r="AO248" t="s">
        <v>3188</v>
      </c>
      <c r="AP248">
        <v>0.11039209119254199</v>
      </c>
      <c r="AQ248">
        <f>(Table2[[#This Row],[Sharpe Ratio]]-AVERAGE(Table2[Sharpe Ratio]))/_xlfn.STDEV.P(Table2[Sharpe Ratio])</f>
        <v>0.56138341999058172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274</v>
      </c>
      <c r="AT248">
        <f>_xlfn.RANK.AVG(Table2[[#This Row],[6M Return vs Nifty Z-Score]],Table2[6M Return vs Nifty Z-Score])</f>
        <v>357</v>
      </c>
      <c r="AU248">
        <f>_xlfn.RANK.AVG(Table2[[#This Row],[Sharpe Ratio Z-Score]],Table2[Sharpe Ratio Z-Score])</f>
        <v>193</v>
      </c>
      <c r="AV248">
        <f>(Table2[[#This Row],[Rank 1Y]]+Table2[[#This Row],[Rank 6M]]+Table2[[#This Row],[Rank Sharpe]])/3</f>
        <v>274.66666666666669</v>
      </c>
    </row>
    <row r="249" spans="1:48" x14ac:dyDescent="0.3">
      <c r="A249" t="s">
        <v>1555</v>
      </c>
      <c r="B249" t="s">
        <v>1556</v>
      </c>
      <c r="C249" t="s">
        <v>3155</v>
      </c>
      <c r="D249" t="s">
        <v>607</v>
      </c>
      <c r="E249">
        <v>6380.4840932249999</v>
      </c>
      <c r="F249">
        <v>363.55</v>
      </c>
      <c r="G249">
        <v>25.944185193504399</v>
      </c>
      <c r="H249">
        <f>(Table2[[#This Row],[1Y Return vs Nifty]]-AVERAGE(Table2[1Y Return vs Nifty]))/_xlfn.STDEV.P(Table2[1Y Return vs Nifty])</f>
        <v>-1.0959404338656761E-2</v>
      </c>
      <c r="I249">
        <v>-2.7529975669206399</v>
      </c>
      <c r="J249">
        <f>(Table2[[#This Row],[1M Return vs Nifty]]-AVERAGE(Table2[1M Return vs Nifty]))/_xlfn.STDEV.P(Table2[1M Return vs Nifty])</f>
        <v>-0.12563099987476467</v>
      </c>
      <c r="K249">
        <v>10.606391528760099</v>
      </c>
      <c r="L249">
        <f>(Table2[[#This Row],[6M Return vs Nifty]]-AVERAGE(Table2[6M Return vs Nifty]))/_xlfn.STDEV.P(Table2[6M Return vs Nifty])</f>
        <v>-1.3697454692171609E-2</v>
      </c>
      <c r="M249">
        <v>-2.5473715585858701</v>
      </c>
      <c r="N249">
        <f>(Table2[[#This Row],[1W Return vs Nifty]]-AVERAGE(Table2[1W Return vs Nifty]))/_xlfn.STDEV.P(Table2[1W Return vs Nifty])</f>
        <v>-0.53261454930135066</v>
      </c>
      <c r="O249">
        <v>356.47</v>
      </c>
      <c r="P249">
        <v>360.09504412651</v>
      </c>
      <c r="Q249">
        <v>334.74789740685401</v>
      </c>
      <c r="R249">
        <v>57.314383855050103</v>
      </c>
      <c r="S249" s="1">
        <f>(Table2[[#This Row],[Close Price]]-Table2[[#This Row],[20D EMA]])/Table2[[#This Row],[20D EMA]]</f>
        <v>1.9861418913232485E-2</v>
      </c>
      <c r="T249" s="1">
        <f>(Table2[[#This Row],[Close Price]]-Table2[[#This Row],[50D EMA]])/Table2[[#This Row],[50D EMA]]</f>
        <v>9.5945665730300875E-3</v>
      </c>
      <c r="U249" s="1">
        <f>(Table2[[#This Row],[Close Price]]-Table2[[#This Row],[200D EMA]])/Table2[[#This Row],[200D EMA]]</f>
        <v>8.6041175512268586E-2</v>
      </c>
      <c r="V249">
        <v>0.73072625914463296</v>
      </c>
      <c r="W249">
        <v>342</v>
      </c>
      <c r="X249">
        <v>373.65</v>
      </c>
      <c r="Y249">
        <v>324.05</v>
      </c>
      <c r="Z249">
        <v>373.65</v>
      </c>
      <c r="AA249">
        <v>324.05</v>
      </c>
      <c r="AB249">
        <v>373.65</v>
      </c>
      <c r="AC249" s="1">
        <f>(Table2[[#This Row],[Close Price]]/Table2[[#This Row],[Day Low]])-1</f>
        <v>6.3011695906432852E-2</v>
      </c>
      <c r="AD249" s="1">
        <f>(Table2[[#This Row],[Day High]]/Table2[[#This Row],[Close Price]])-1</f>
        <v>2.7781598129555718E-2</v>
      </c>
      <c r="AE249" s="1">
        <f>(Table2[[#This Row],[Close Price]]/Table2[[#This Row],[Current Week Low]])-1</f>
        <v>0.1218947693257213</v>
      </c>
      <c r="AF249" s="1">
        <f>(Table2[[#This Row],[Current Week High]]/Table2[[#This Row],[Close Price]])-1</f>
        <v>2.7781598129555718E-2</v>
      </c>
      <c r="AG249" s="1">
        <f>(Table2[[#This Row],[Close Price]]/Table2[[#This Row],[Current Month Low]])-1</f>
        <v>0.1218947693257213</v>
      </c>
      <c r="AH249" s="1">
        <f>(Table2[[#This Row],[Current Month High]]/Table2[[#This Row],[Close Price]])-1</f>
        <v>2.7781598129555718E-2</v>
      </c>
      <c r="AI249">
        <v>20.561133269151401</v>
      </c>
      <c r="AJ249">
        <v>54.340904266610004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-0.09</v>
      </c>
      <c r="AM249" t="s">
        <v>3188</v>
      </c>
      <c r="AN249">
        <v>-5.31</v>
      </c>
      <c r="AO249" t="s">
        <v>3188</v>
      </c>
      <c r="AP249">
        <v>0.103174195224862</v>
      </c>
      <c r="AQ249">
        <f>(Table2[[#This Row],[Sharpe Ratio]]-AVERAGE(Table2[Sharpe Ratio]))/_xlfn.STDEV.P(Table2[Sharpe Ratio])</f>
        <v>0.47767552850698691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297</v>
      </c>
      <c r="AT249">
        <f>_xlfn.RANK.AVG(Table2[[#This Row],[6M Return vs Nifty Z-Score]],Table2[6M Return vs Nifty Z-Score])</f>
        <v>315</v>
      </c>
      <c r="AU249">
        <f>_xlfn.RANK.AVG(Table2[[#This Row],[Sharpe Ratio Z-Score]],Table2[Sharpe Ratio Z-Score])</f>
        <v>217</v>
      </c>
      <c r="AV249">
        <f>(Table2[[#This Row],[Rank 1Y]]+Table2[[#This Row],[Rank 6M]]+Table2[[#This Row],[Rank Sharpe]])/3</f>
        <v>276.33333333333331</v>
      </c>
    </row>
    <row r="250" spans="1:48" x14ac:dyDescent="0.3">
      <c r="A250" t="s">
        <v>746</v>
      </c>
      <c r="B250" t="s">
        <v>747</v>
      </c>
      <c r="C250" t="s">
        <v>3142</v>
      </c>
      <c r="D250" t="s">
        <v>748</v>
      </c>
      <c r="E250">
        <v>22704.820047720001</v>
      </c>
      <c r="F250">
        <v>1619.4</v>
      </c>
      <c r="G250">
        <v>24.5200004648982</v>
      </c>
      <c r="H250">
        <f>(Table2[[#This Row],[1Y Return vs Nifty]]-AVERAGE(Table2[1Y Return vs Nifty]))/_xlfn.STDEV.P(Table2[1Y Return vs Nifty])</f>
        <v>-3.4922966136535241E-2</v>
      </c>
      <c r="I250">
        <v>1.2416632482133201</v>
      </c>
      <c r="J250">
        <f>(Table2[[#This Row],[1M Return vs Nifty]]-AVERAGE(Table2[1M Return vs Nifty]))/_xlfn.STDEV.P(Table2[1M Return vs Nifty])</f>
        <v>0.30183595832679672</v>
      </c>
      <c r="K250">
        <v>41.595800414692199</v>
      </c>
      <c r="L250">
        <f>(Table2[[#This Row],[6M Return vs Nifty]]-AVERAGE(Table2[6M Return vs Nifty]))/_xlfn.STDEV.P(Table2[6M Return vs Nifty])</f>
        <v>0.96419410524322646</v>
      </c>
      <c r="M250">
        <v>3.6095329896164698</v>
      </c>
      <c r="N250">
        <f>(Table2[[#This Row],[1W Return vs Nifty]]-AVERAGE(Table2[1W Return vs Nifty]))/_xlfn.STDEV.P(Table2[1W Return vs Nifty])</f>
        <v>0.90655486905589022</v>
      </c>
      <c r="O250">
        <v>1575.84</v>
      </c>
      <c r="P250">
        <v>1543.6429323705399</v>
      </c>
      <c r="Q250">
        <v>1343.22956293671</v>
      </c>
      <c r="R250">
        <v>63.946453582108603</v>
      </c>
      <c r="S250" s="1">
        <f>(Table2[[#This Row],[Close Price]]-Table2[[#This Row],[20D EMA]])/Table2[[#This Row],[20D EMA]]</f>
        <v>2.7642400243679671E-2</v>
      </c>
      <c r="T250" s="1">
        <f>(Table2[[#This Row],[Close Price]]-Table2[[#This Row],[50D EMA]])/Table2[[#This Row],[50D EMA]]</f>
        <v>4.9076807881419583E-2</v>
      </c>
      <c r="U250" s="1">
        <f>(Table2[[#This Row],[Close Price]]-Table2[[#This Row],[200D EMA]])/Table2[[#This Row],[200D EMA]]</f>
        <v>0.20560181571606959</v>
      </c>
      <c r="V250">
        <v>0.51068270741603705</v>
      </c>
      <c r="W250">
        <v>1582.6</v>
      </c>
      <c r="X250">
        <v>1625</v>
      </c>
      <c r="Y250">
        <v>1470.05</v>
      </c>
      <c r="Z250">
        <v>1647.75</v>
      </c>
      <c r="AA250">
        <v>1470.05</v>
      </c>
      <c r="AB250">
        <v>1647.75</v>
      </c>
      <c r="AC250" s="1">
        <f>(Table2[[#This Row],[Close Price]]/Table2[[#This Row],[Day Low]])-1</f>
        <v>2.3252875015796981E-2</v>
      </c>
      <c r="AD250" s="1">
        <f>(Table2[[#This Row],[Day High]]/Table2[[#This Row],[Close Price]])-1</f>
        <v>3.4580708904532464E-3</v>
      </c>
      <c r="AE250" s="1">
        <f>(Table2[[#This Row],[Close Price]]/Table2[[#This Row],[Current Week Low]])-1</f>
        <v>0.10159518383728461</v>
      </c>
      <c r="AF250" s="1">
        <f>(Table2[[#This Row],[Current Week High]]/Table2[[#This Row],[Close Price]])-1</f>
        <v>1.7506483882919532E-2</v>
      </c>
      <c r="AG250" s="1">
        <f>(Table2[[#This Row],[Close Price]]/Table2[[#This Row],[Current Month Low]])-1</f>
        <v>0.10159518383728461</v>
      </c>
      <c r="AH250" s="1">
        <f>(Table2[[#This Row],[Current Month High]]/Table2[[#This Row],[Close Price]])-1</f>
        <v>1.7506483882919532E-2</v>
      </c>
      <c r="AI250">
        <v>5.9034210201309003</v>
      </c>
      <c r="AJ250">
        <v>63.882001720386498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0.09</v>
      </c>
      <c r="AM250" t="s">
        <v>3189</v>
      </c>
      <c r="AN250">
        <v>3.65</v>
      </c>
      <c r="AO250" t="s">
        <v>3189</v>
      </c>
      <c r="AP250">
        <v>2.7113809393491999E-2</v>
      </c>
      <c r="AQ250">
        <f>(Table2[[#This Row],[Sharpe Ratio]]-AVERAGE(Table2[Sharpe Ratio]))/_xlfn.STDEV.P(Table2[Sharpe Ratio])</f>
        <v>-0.40441733510339467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1.7332446313859835</v>
      </c>
      <c r="AS250">
        <f>_xlfn.RANK.AVG(Table2[[#This Row],[1Y Return vs Nifty Z-Score]],Table2[1Y Return vs Nifty Z-Score])</f>
        <v>303</v>
      </c>
      <c r="AT250">
        <f>_xlfn.RANK.AVG(Table2[[#This Row],[6M Return vs Nifty Z-Score]],Table2[6M Return vs Nifty Z-Score])</f>
        <v>93</v>
      </c>
      <c r="AU250">
        <f>_xlfn.RANK.AVG(Table2[[#This Row],[Sharpe Ratio Z-Score]],Table2[Sharpe Ratio Z-Score])</f>
        <v>435</v>
      </c>
      <c r="AV250">
        <f>(Table2[[#This Row],[Rank 1Y]]+Table2[[#This Row],[Rank 6M]]+Table2[[#This Row],[Rank Sharpe]])/3</f>
        <v>277</v>
      </c>
    </row>
    <row r="251" spans="1:48" x14ac:dyDescent="0.3">
      <c r="A251" t="s">
        <v>804</v>
      </c>
      <c r="B251" t="s">
        <v>805</v>
      </c>
      <c r="C251" t="s">
        <v>3152</v>
      </c>
      <c r="D251" t="s">
        <v>806</v>
      </c>
      <c r="E251">
        <v>20104.4338651</v>
      </c>
      <c r="F251">
        <v>904.9</v>
      </c>
      <c r="G251">
        <v>16.057828426836998</v>
      </c>
      <c r="H251">
        <f>(Table2[[#This Row],[1Y Return vs Nifty]]-AVERAGE(Table2[1Y Return vs Nifty]))/_xlfn.STDEV.P(Table2[1Y Return vs Nifty])</f>
        <v>-0.1773088368071303</v>
      </c>
      <c r="I251">
        <v>10.7071061691364</v>
      </c>
      <c r="J251">
        <f>(Table2[[#This Row],[1M Return vs Nifty]]-AVERAGE(Table2[1M Return vs Nifty]))/_xlfn.STDEV.P(Table2[1M Return vs Nifty])</f>
        <v>1.3147289874691981</v>
      </c>
      <c r="K251">
        <v>30.6887724278943</v>
      </c>
      <c r="L251">
        <f>(Table2[[#This Row],[6M Return vs Nifty]]-AVERAGE(Table2[6M Return vs Nifty]))/_xlfn.STDEV.P(Table2[6M Return vs Nifty])</f>
        <v>0.62001552953923122</v>
      </c>
      <c r="M251">
        <v>2.25821750417659</v>
      </c>
      <c r="N251">
        <f>(Table2[[#This Row],[1W Return vs Nifty]]-AVERAGE(Table2[1W Return vs Nifty]))/_xlfn.STDEV.P(Table2[1W Return vs Nifty])</f>
        <v>0.59068641503454788</v>
      </c>
      <c r="O251">
        <v>867.75</v>
      </c>
      <c r="P251">
        <v>820.12193286837896</v>
      </c>
      <c r="Q251">
        <v>733.34155160821797</v>
      </c>
      <c r="R251">
        <v>65.0814737975588</v>
      </c>
      <c r="S251" s="1">
        <f>(Table2[[#This Row],[Close Price]]-Table2[[#This Row],[20D EMA]])/Table2[[#This Row],[20D EMA]]</f>
        <v>4.2811869778161885E-2</v>
      </c>
      <c r="T251" s="1">
        <f>(Table2[[#This Row],[Close Price]]-Table2[[#This Row],[50D EMA]])/Table2[[#This Row],[50D EMA]]</f>
        <v>0.1033725153954967</v>
      </c>
      <c r="U251" s="1">
        <f>(Table2[[#This Row],[Close Price]]-Table2[[#This Row],[200D EMA]])/Table2[[#This Row],[200D EMA]]</f>
        <v>0.23394071700363131</v>
      </c>
      <c r="V251">
        <v>0.62143184619301695</v>
      </c>
      <c r="W251">
        <v>900</v>
      </c>
      <c r="X251">
        <v>925</v>
      </c>
      <c r="Y251">
        <v>830.55</v>
      </c>
      <c r="Z251">
        <v>925</v>
      </c>
      <c r="AA251">
        <v>830.55</v>
      </c>
      <c r="AB251">
        <v>925</v>
      </c>
      <c r="AC251" s="1">
        <f>(Table2[[#This Row],[Close Price]]/Table2[[#This Row],[Day Low]])-1</f>
        <v>5.4444444444443629E-3</v>
      </c>
      <c r="AD251" s="1">
        <f>(Table2[[#This Row],[Day High]]/Table2[[#This Row],[Close Price]])-1</f>
        <v>2.2212399160128182E-2</v>
      </c>
      <c r="AE251" s="1">
        <f>(Table2[[#This Row],[Close Price]]/Table2[[#This Row],[Current Week Low]])-1</f>
        <v>8.9518993438083339E-2</v>
      </c>
      <c r="AF251" s="1">
        <f>(Table2[[#This Row],[Current Week High]]/Table2[[#This Row],[Close Price]])-1</f>
        <v>2.2212399160128182E-2</v>
      </c>
      <c r="AG251" s="1">
        <f>(Table2[[#This Row],[Close Price]]/Table2[[#This Row],[Current Month Low]])-1</f>
        <v>8.9518993438083339E-2</v>
      </c>
      <c r="AH251" s="1">
        <f>(Table2[[#This Row],[Current Month High]]/Table2[[#This Row],[Close Price]])-1</f>
        <v>2.2212399160128182E-2</v>
      </c>
      <c r="AI251">
        <v>3.3263344015913301</v>
      </c>
      <c r="AJ251">
        <v>52.3400673400673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0.28999999999999998</v>
      </c>
      <c r="AM251" t="s">
        <v>3189</v>
      </c>
      <c r="AN251">
        <v>1.99</v>
      </c>
      <c r="AO251" t="s">
        <v>3189</v>
      </c>
      <c r="AP251">
        <v>6.4223329231591006E-2</v>
      </c>
      <c r="AQ251">
        <f>(Table2[[#This Row],[Sharpe Ratio]]-AVERAGE(Table2[Sharpe Ratio]))/_xlfn.STDEV.P(Table2[Sharpe Ratio])</f>
        <v>2.5951802042032991E-2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2.3740738972778797</v>
      </c>
      <c r="AS251">
        <f>_xlfn.RANK.AVG(Table2[[#This Row],[1Y Return vs Nifty Z-Score]],Table2[1Y Return vs Nifty Z-Score])</f>
        <v>358</v>
      </c>
      <c r="AT251">
        <f>_xlfn.RANK.AVG(Table2[[#This Row],[6M Return vs Nifty Z-Score]],Table2[6M Return vs Nifty Z-Score])</f>
        <v>139</v>
      </c>
      <c r="AU251">
        <f>_xlfn.RANK.AVG(Table2[[#This Row],[Sharpe Ratio Z-Score]],Table2[Sharpe Ratio Z-Score])</f>
        <v>334</v>
      </c>
      <c r="AV251">
        <f>(Table2[[#This Row],[Rank 1Y]]+Table2[[#This Row],[Rank 6M]]+Table2[[#This Row],[Rank Sharpe]])/3</f>
        <v>277</v>
      </c>
    </row>
    <row r="252" spans="1:48" x14ac:dyDescent="0.3">
      <c r="A252" t="s">
        <v>1889</v>
      </c>
      <c r="B252" t="s">
        <v>1890</v>
      </c>
      <c r="C252" t="s">
        <v>3152</v>
      </c>
      <c r="D252" t="s">
        <v>48</v>
      </c>
      <c r="E252">
        <v>3952.6265532000002</v>
      </c>
      <c r="F252">
        <v>2332.1999999999998</v>
      </c>
      <c r="G252">
        <v>6.4112387437222198</v>
      </c>
      <c r="H252">
        <f>(Table2[[#This Row],[1Y Return vs Nifty]]-AVERAGE(Table2[1Y Return vs Nifty]))/_xlfn.STDEV.P(Table2[1Y Return vs Nifty])</f>
        <v>-0.3396239096813724</v>
      </c>
      <c r="I252">
        <v>7.4731503297689201</v>
      </c>
      <c r="J252">
        <f>(Table2[[#This Row],[1M Return vs Nifty]]-AVERAGE(Table2[1M Return vs Nifty]))/_xlfn.STDEV.P(Table2[1M Return vs Nifty])</f>
        <v>0.96866474582563433</v>
      </c>
      <c r="K252">
        <v>29.115051172643899</v>
      </c>
      <c r="L252">
        <f>(Table2[[#This Row],[6M Return vs Nifty]]-AVERAGE(Table2[6M Return vs Nifty]))/_xlfn.STDEV.P(Table2[6M Return vs Nifty])</f>
        <v>0.57035570095505583</v>
      </c>
      <c r="M252">
        <v>8.9575013565212203</v>
      </c>
      <c r="N252">
        <f>(Table2[[#This Row],[1W Return vs Nifty]]-AVERAGE(Table2[1W Return vs Nifty]))/_xlfn.STDEV.P(Table2[1W Return vs Nifty])</f>
        <v>2.1566363773421369</v>
      </c>
      <c r="O252">
        <v>2117.14</v>
      </c>
      <c r="P252">
        <v>2032.3151309782199</v>
      </c>
      <c r="Q252">
        <v>1819.30411019853</v>
      </c>
      <c r="R252">
        <v>79.736352770015301</v>
      </c>
      <c r="S252" s="1">
        <f>(Table2[[#This Row],[Close Price]]-Table2[[#This Row],[20D EMA]])/Table2[[#This Row],[20D EMA]]</f>
        <v>0.10158043398169227</v>
      </c>
      <c r="T252" s="1">
        <f>(Table2[[#This Row],[Close Price]]-Table2[[#This Row],[50D EMA]])/Table2[[#This Row],[50D EMA]]</f>
        <v>0.1475582523845283</v>
      </c>
      <c r="U252" s="1">
        <f>(Table2[[#This Row],[Close Price]]-Table2[[#This Row],[200D EMA]])/Table2[[#This Row],[200D EMA]]</f>
        <v>0.28191872206868179</v>
      </c>
      <c r="V252">
        <v>0.73538302712723103</v>
      </c>
      <c r="W252">
        <v>2220.0500000000002</v>
      </c>
      <c r="X252">
        <v>2350</v>
      </c>
      <c r="Y252">
        <v>2050.1</v>
      </c>
      <c r="Z252">
        <v>2350</v>
      </c>
      <c r="AA252">
        <v>2010</v>
      </c>
      <c r="AB252">
        <v>2350</v>
      </c>
      <c r="AC252" s="1">
        <f>(Table2[[#This Row],[Close Price]]/Table2[[#This Row],[Day Low]])-1</f>
        <v>5.051688025044454E-2</v>
      </c>
      <c r="AD252" s="1">
        <f>(Table2[[#This Row],[Day High]]/Table2[[#This Row],[Close Price]])-1</f>
        <v>7.6322785352886946E-3</v>
      </c>
      <c r="AE252" s="1">
        <f>(Table2[[#This Row],[Close Price]]/Table2[[#This Row],[Current Week Low]])-1</f>
        <v>0.13760304375396326</v>
      </c>
      <c r="AF252" s="1">
        <f>(Table2[[#This Row],[Current Week High]]/Table2[[#This Row],[Close Price]])-1</f>
        <v>7.6322785352886946E-3</v>
      </c>
      <c r="AG252" s="1">
        <f>(Table2[[#This Row],[Close Price]]/Table2[[#This Row],[Current Month Low]])-1</f>
        <v>0.16029850746268637</v>
      </c>
      <c r="AH252" s="1">
        <f>(Table2[[#This Row],[Current Month High]]/Table2[[#This Row],[Close Price]])-1</f>
        <v>7.6322785352886946E-3</v>
      </c>
      <c r="AI252">
        <v>0.76322785352886902</v>
      </c>
      <c r="AJ252">
        <v>64.936350777934905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0.19</v>
      </c>
      <c r="AM252" t="s">
        <v>3189</v>
      </c>
      <c r="AN252">
        <v>18.14</v>
      </c>
      <c r="AO252" t="s">
        <v>3189</v>
      </c>
      <c r="AP252">
        <v>8.4313776843241997E-2</v>
      </c>
      <c r="AQ252">
        <f>(Table2[[#This Row],[Sharpe Ratio]]-AVERAGE(Table2[Sharpe Ratio]))/_xlfn.STDEV.P(Table2[Sharpe Ratio])</f>
        <v>0.25894615608416749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3.6149790705256222</v>
      </c>
      <c r="AS252">
        <f>_xlfn.RANK.AVG(Table2[[#This Row],[1Y Return vs Nifty Z-Score]],Table2[1Y Return vs Nifty Z-Score])</f>
        <v>408</v>
      </c>
      <c r="AT252">
        <f>_xlfn.RANK.AVG(Table2[[#This Row],[6M Return vs Nifty Z-Score]],Table2[6M Return vs Nifty Z-Score])</f>
        <v>151</v>
      </c>
      <c r="AU252">
        <f>_xlfn.RANK.AVG(Table2[[#This Row],[Sharpe Ratio Z-Score]],Table2[Sharpe Ratio Z-Score])</f>
        <v>273</v>
      </c>
      <c r="AV252">
        <f>(Table2[[#This Row],[Rank 1Y]]+Table2[[#This Row],[Rank 6M]]+Table2[[#This Row],[Rank Sharpe]])/3</f>
        <v>277.33333333333331</v>
      </c>
    </row>
    <row r="253" spans="1:48" x14ac:dyDescent="0.3">
      <c r="A253" t="s">
        <v>356</v>
      </c>
      <c r="B253" t="s">
        <v>357</v>
      </c>
      <c r="C253" t="s">
        <v>3157</v>
      </c>
      <c r="D253" t="s">
        <v>258</v>
      </c>
      <c r="E253">
        <v>69487.452794825003</v>
      </c>
      <c r="F253">
        <v>8147.75</v>
      </c>
      <c r="G253">
        <v>13.332251716397</v>
      </c>
      <c r="H253">
        <f>(Table2[[#This Row],[1Y Return vs Nifty]]-AVERAGE(Table2[1Y Return vs Nifty]))/_xlfn.STDEV.P(Table2[1Y Return vs Nifty])</f>
        <v>-0.22316982985359299</v>
      </c>
      <c r="I253">
        <v>5.4475456235193498</v>
      </c>
      <c r="J253">
        <f>(Table2[[#This Row],[1M Return vs Nifty]]-AVERAGE(Table2[1M Return vs Nifty]))/_xlfn.STDEV.P(Table2[1M Return vs Nifty])</f>
        <v>0.75190564602450793</v>
      </c>
      <c r="K253">
        <v>10.193379532442799</v>
      </c>
      <c r="L253">
        <f>(Table2[[#This Row],[6M Return vs Nifty]]-AVERAGE(Table2[6M Return vs Nifty]))/_xlfn.STDEV.P(Table2[6M Return vs Nifty])</f>
        <v>-2.6730324949148412E-2</v>
      </c>
      <c r="M253">
        <v>1.30355379806667</v>
      </c>
      <c r="N253">
        <f>(Table2[[#This Row],[1W Return vs Nifty]]-AVERAGE(Table2[1W Return vs Nifty]))/_xlfn.STDEV.P(Table2[1W Return vs Nifty])</f>
        <v>0.36753486218968007</v>
      </c>
      <c r="O253">
        <v>8157.12</v>
      </c>
      <c r="P253">
        <v>8026.5438982284604</v>
      </c>
      <c r="Q253">
        <v>7388.0404652135703</v>
      </c>
      <c r="R253">
        <v>46.971588954463598</v>
      </c>
      <c r="S253" s="1">
        <f>(Table2[[#This Row],[Close Price]]-Table2[[#This Row],[20D EMA]])/Table2[[#This Row],[20D EMA]]</f>
        <v>-1.1486897336314644E-3</v>
      </c>
      <c r="T253" s="1">
        <f>(Table2[[#This Row],[Close Price]]-Table2[[#This Row],[50D EMA]])/Table2[[#This Row],[50D EMA]]</f>
        <v>1.5100658927224082E-2</v>
      </c>
      <c r="U253" s="1">
        <f>(Table2[[#This Row],[Close Price]]-Table2[[#This Row],[200D EMA]])/Table2[[#This Row],[200D EMA]]</f>
        <v>0.10282963911249617</v>
      </c>
      <c r="V253">
        <v>0.54828938767001101</v>
      </c>
      <c r="W253">
        <v>8111.5</v>
      </c>
      <c r="X253">
        <v>8326.2000000000007</v>
      </c>
      <c r="Y253">
        <v>7808</v>
      </c>
      <c r="Z253">
        <v>8425</v>
      </c>
      <c r="AA253">
        <v>7808</v>
      </c>
      <c r="AB253">
        <v>8560</v>
      </c>
      <c r="AC253" s="1">
        <f>(Table2[[#This Row],[Close Price]]/Table2[[#This Row],[Day Low]])-1</f>
        <v>4.4689638168033952E-3</v>
      </c>
      <c r="AD253" s="1">
        <f>(Table2[[#This Row],[Day High]]/Table2[[#This Row],[Close Price]])-1</f>
        <v>2.1901752017428278E-2</v>
      </c>
      <c r="AE253" s="1">
        <f>(Table2[[#This Row],[Close Price]]/Table2[[#This Row],[Current Week Low]])-1</f>
        <v>4.3513063524590168E-2</v>
      </c>
      <c r="AF253" s="1">
        <f>(Table2[[#This Row],[Current Week High]]/Table2[[#This Row],[Close Price]])-1</f>
        <v>3.4027799085637245E-2</v>
      </c>
      <c r="AG253" s="1">
        <f>(Table2[[#This Row],[Close Price]]/Table2[[#This Row],[Current Month Low]])-1</f>
        <v>4.3513063524590168E-2</v>
      </c>
      <c r="AH253" s="1">
        <f>(Table2[[#This Row],[Current Month High]]/Table2[[#This Row],[Close Price]])-1</f>
        <v>5.0596790524991553E-2</v>
      </c>
      <c r="AI253">
        <v>21.936117333005999</v>
      </c>
      <c r="AJ253">
        <v>53.009389671361497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0.05</v>
      </c>
      <c r="AM253" t="s">
        <v>3189</v>
      </c>
      <c r="AN253">
        <v>-4.54</v>
      </c>
      <c r="AO253" t="s">
        <v>3188</v>
      </c>
      <c r="AP253">
        <v>0.13155854728848401</v>
      </c>
      <c r="AQ253">
        <f>(Table2[[#This Row],[Sharpe Ratio]]-AVERAGE(Table2[Sharpe Ratio]))/_xlfn.STDEV.P(Table2[Sharpe Ratio])</f>
        <v>0.80685653541162417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1.6763968888230709</v>
      </c>
      <c r="AS253">
        <f>_xlfn.RANK.AVG(Table2[[#This Row],[1Y Return vs Nifty Z-Score]],Table2[1Y Return vs Nifty Z-Score])</f>
        <v>371</v>
      </c>
      <c r="AT253">
        <f>_xlfn.RANK.AVG(Table2[[#This Row],[6M Return vs Nifty Z-Score]],Table2[6M Return vs Nifty Z-Score])</f>
        <v>319</v>
      </c>
      <c r="AU253">
        <f>_xlfn.RANK.AVG(Table2[[#This Row],[Sharpe Ratio Z-Score]],Table2[Sharpe Ratio Z-Score])</f>
        <v>148</v>
      </c>
      <c r="AV253">
        <f>(Table2[[#This Row],[Rank 1Y]]+Table2[[#This Row],[Rank 6M]]+Table2[[#This Row],[Rank Sharpe]])/3</f>
        <v>279.33333333333331</v>
      </c>
    </row>
    <row r="254" spans="1:48" x14ac:dyDescent="0.3">
      <c r="A254" t="s">
        <v>725</v>
      </c>
      <c r="B254" t="s">
        <v>726</v>
      </c>
      <c r="C254" t="s">
        <v>3143</v>
      </c>
      <c r="D254" t="s">
        <v>410</v>
      </c>
      <c r="E254">
        <v>23899.061940600001</v>
      </c>
      <c r="F254">
        <v>6691.3</v>
      </c>
      <c r="G254">
        <v>158.031338051332</v>
      </c>
      <c r="H254">
        <f>(Table2[[#This Row],[1Y Return vs Nifty]]-AVERAGE(Table2[1Y Return vs Nifty]))/_xlfn.STDEV.P(Table2[1Y Return vs Nifty])</f>
        <v>2.2115603198491751</v>
      </c>
      <c r="I254">
        <v>-5.6144625519131299</v>
      </c>
      <c r="J254">
        <f>(Table2[[#This Row],[1M Return vs Nifty]]-AVERAGE(Table2[1M Return vs Nifty]))/_xlfn.STDEV.P(Table2[1M Return vs Nifty])</f>
        <v>-0.43183515330399563</v>
      </c>
      <c r="K254">
        <v>13.865342491865601</v>
      </c>
      <c r="L254">
        <f>(Table2[[#This Row],[6M Return vs Nifty]]-AVERAGE(Table2[6M Return vs Nifty]))/_xlfn.STDEV.P(Table2[6M Return vs Nifty])</f>
        <v>8.9140926407473259E-2</v>
      </c>
      <c r="M254">
        <v>4.4998509582060402</v>
      </c>
      <c r="N254">
        <f>(Table2[[#This Row],[1W Return vs Nifty]]-AVERAGE(Table2[1W Return vs Nifty]))/_xlfn.STDEV.P(Table2[1W Return vs Nifty])</f>
        <v>1.1146656791190679</v>
      </c>
      <c r="O254">
        <v>6494.86</v>
      </c>
      <c r="P254">
        <v>6329.5599581146598</v>
      </c>
      <c r="Q254">
        <v>5052.8155775324403</v>
      </c>
      <c r="R254">
        <v>60.3964103781029</v>
      </c>
      <c r="S254" s="1">
        <f>(Table2[[#This Row],[Close Price]]-Table2[[#This Row],[20D EMA]])/Table2[[#This Row],[20D EMA]]</f>
        <v>3.0245455637227057E-2</v>
      </c>
      <c r="T254" s="1">
        <f>(Table2[[#This Row],[Close Price]]-Table2[[#This Row],[50D EMA]])/Table2[[#This Row],[50D EMA]]</f>
        <v>5.7150899000740212E-2</v>
      </c>
      <c r="U254" s="1">
        <f>(Table2[[#This Row],[Close Price]]-Table2[[#This Row],[200D EMA]])/Table2[[#This Row],[200D EMA]]</f>
        <v>0.32427156648130018</v>
      </c>
      <c r="V254">
        <v>1.5741894741878699</v>
      </c>
      <c r="W254">
        <v>6355</v>
      </c>
      <c r="X254">
        <v>6748</v>
      </c>
      <c r="Y254">
        <v>5850.55</v>
      </c>
      <c r="Z254">
        <v>6748</v>
      </c>
      <c r="AA254">
        <v>5849.95</v>
      </c>
      <c r="AB254">
        <v>6769</v>
      </c>
      <c r="AC254" s="1">
        <f>(Table2[[#This Row],[Close Price]]/Table2[[#This Row],[Day Low]])-1</f>
        <v>5.2918961447679047E-2</v>
      </c>
      <c r="AD254" s="1">
        <f>(Table2[[#This Row],[Day High]]/Table2[[#This Row],[Close Price]])-1</f>
        <v>8.4736897164974234E-3</v>
      </c>
      <c r="AE254" s="1">
        <f>(Table2[[#This Row],[Close Price]]/Table2[[#This Row],[Current Week Low]])-1</f>
        <v>0.14370443804428645</v>
      </c>
      <c r="AF254" s="1">
        <f>(Table2[[#This Row],[Current Week High]]/Table2[[#This Row],[Close Price]])-1</f>
        <v>8.4736897164974234E-3</v>
      </c>
      <c r="AG254" s="1">
        <f>(Table2[[#This Row],[Close Price]]/Table2[[#This Row],[Current Month Low]])-1</f>
        <v>0.1438217420661716</v>
      </c>
      <c r="AH254" s="1">
        <f>(Table2[[#This Row],[Current Month High]]/Table2[[#This Row],[Close Price]])-1</f>
        <v>1.1612093315200411E-2</v>
      </c>
      <c r="AI254">
        <v>6.10793119423729</v>
      </c>
      <c r="AJ254">
        <v>192.79744453682201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0.25</v>
      </c>
      <c r="AM254" t="s">
        <v>3189</v>
      </c>
      <c r="AN254">
        <v>-1.61</v>
      </c>
      <c r="AO254" t="s">
        <v>3188</v>
      </c>
      <c r="AQ254">
        <f>(Table2[[#This Row],[Sharpe Ratio]]-AVERAGE(Table2[Sharpe Ratio]))/_xlfn.STDEV.P(Table2[Sharpe Ratio])</f>
        <v>-0.71886351506777824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2.264668257003942</v>
      </c>
      <c r="AS254">
        <f>_xlfn.RANK.AVG(Table2[[#This Row],[1Y Return vs Nifty Z-Score]],Table2[1Y Return vs Nifty Z-Score])</f>
        <v>28</v>
      </c>
      <c r="AT254">
        <f>_xlfn.RANK.AVG(Table2[[#This Row],[6M Return vs Nifty Z-Score]],Table2[6M Return vs Nifty Z-Score])</f>
        <v>280</v>
      </c>
      <c r="AU254">
        <f>_xlfn.RANK.AVG(Table2[[#This Row],[Sharpe Ratio Z-Score]],Table2[Sharpe Ratio Z-Score])</f>
        <v>530</v>
      </c>
      <c r="AV254">
        <f>(Table2[[#This Row],[Rank 1Y]]+Table2[[#This Row],[Rank 6M]]+Table2[[#This Row],[Rank Sharpe]])/3</f>
        <v>279.33333333333331</v>
      </c>
    </row>
    <row r="255" spans="1:48" x14ac:dyDescent="0.3">
      <c r="A255" t="s">
        <v>933</v>
      </c>
      <c r="B255" t="s">
        <v>934</v>
      </c>
      <c r="C255" t="s">
        <v>3155</v>
      </c>
      <c r="D255" t="s">
        <v>935</v>
      </c>
      <c r="E255">
        <v>15993.9287416649</v>
      </c>
      <c r="F255">
        <v>1343.85</v>
      </c>
      <c r="G255">
        <v>63.055071780212401</v>
      </c>
      <c r="H255">
        <f>(Table2[[#This Row],[1Y Return vs Nifty]]-AVERAGE(Table2[1Y Return vs Nifty]))/_xlfn.STDEV.P(Table2[1Y Return vs Nifty])</f>
        <v>0.6134743550128936</v>
      </c>
      <c r="I255">
        <v>7.0692623195620099</v>
      </c>
      <c r="J255">
        <f>(Table2[[#This Row],[1M Return vs Nifty]]-AVERAGE(Table2[1M Return vs Nifty]))/_xlfn.STDEV.P(Table2[1M Return vs Nifty])</f>
        <v>0.92544486129297476</v>
      </c>
      <c r="K255">
        <v>-19.5596699183859</v>
      </c>
      <c r="L255">
        <f>(Table2[[#This Row],[6M Return vs Nifty]]-AVERAGE(Table2[6M Return vs Nifty]))/_xlfn.STDEV.P(Table2[6M Return vs Nifty])</f>
        <v>-0.96560773456356497</v>
      </c>
      <c r="M255">
        <v>-0.87698352122458201</v>
      </c>
      <c r="N255">
        <f>(Table2[[#This Row],[1W Return vs Nifty]]-AVERAGE(Table2[1W Return vs Nifty]))/_xlfn.STDEV.P(Table2[1W Return vs Nifty])</f>
        <v>-0.14216325005844832</v>
      </c>
      <c r="O255">
        <v>1346.01</v>
      </c>
      <c r="P255">
        <v>1345.21720418153</v>
      </c>
      <c r="Q255">
        <v>1249.9504665203799</v>
      </c>
      <c r="R255">
        <v>48.757621393252798</v>
      </c>
      <c r="S255" s="1">
        <f>(Table2[[#This Row],[Close Price]]-Table2[[#This Row],[20D EMA]])/Table2[[#This Row],[20D EMA]]</f>
        <v>-1.6047429068135317E-3</v>
      </c>
      <c r="T255" s="1">
        <f>(Table2[[#This Row],[Close Price]]-Table2[[#This Row],[50D EMA]])/Table2[[#This Row],[50D EMA]]</f>
        <v>-1.0163445555707782E-3</v>
      </c>
      <c r="U255" s="1">
        <f>(Table2[[#This Row],[Close Price]]-Table2[[#This Row],[200D EMA]])/Table2[[#This Row],[200D EMA]]</f>
        <v>7.5122603650861555E-2</v>
      </c>
      <c r="V255">
        <v>0.82453621178827996</v>
      </c>
      <c r="W255">
        <v>1340.1</v>
      </c>
      <c r="X255">
        <v>1356.2</v>
      </c>
      <c r="Y255">
        <v>1262</v>
      </c>
      <c r="Z255">
        <v>1365.4</v>
      </c>
      <c r="AA255">
        <v>1262</v>
      </c>
      <c r="AB255">
        <v>1413.5</v>
      </c>
      <c r="AC255" s="1">
        <f>(Table2[[#This Row],[Close Price]]/Table2[[#This Row],[Day Low]])-1</f>
        <v>2.798298634430374E-3</v>
      </c>
      <c r="AD255" s="1">
        <f>(Table2[[#This Row],[Day High]]/Table2[[#This Row],[Close Price]])-1</f>
        <v>9.1900137664175929E-3</v>
      </c>
      <c r="AE255" s="1">
        <f>(Table2[[#This Row],[Close Price]]/Table2[[#This Row],[Current Week Low]])-1</f>
        <v>6.4857369255150399E-2</v>
      </c>
      <c r="AF255" s="1">
        <f>(Table2[[#This Row],[Current Week High]]/Table2[[#This Row],[Close Price]])-1</f>
        <v>1.6036015924396407E-2</v>
      </c>
      <c r="AG255" s="1">
        <f>(Table2[[#This Row],[Close Price]]/Table2[[#This Row],[Current Month Low]])-1</f>
        <v>6.4857369255150399E-2</v>
      </c>
      <c r="AH255" s="1">
        <f>(Table2[[#This Row],[Current Month High]]/Table2[[#This Row],[Close Price]])-1</f>
        <v>5.1828701119916776E-2</v>
      </c>
      <c r="AI255">
        <v>26.1301484540685</v>
      </c>
      <c r="AJ255">
        <v>104.450022820629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-0.06</v>
      </c>
      <c r="AM255" t="s">
        <v>3188</v>
      </c>
      <c r="AN255">
        <v>-6.97</v>
      </c>
      <c r="AO255" t="s">
        <v>3188</v>
      </c>
      <c r="AP255">
        <v>0.18468545541060399</v>
      </c>
      <c r="AQ255">
        <f>(Table2[[#This Row],[Sharpe Ratio]]-AVERAGE(Table2[Sharpe Ratio]))/_xlfn.STDEV.P(Table2[Sharpe Ratio])</f>
        <v>1.4229836560931308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1.8541318877769859</v>
      </c>
      <c r="AS255">
        <f>_xlfn.RANK.AVG(Table2[[#This Row],[1Y Return vs Nifty Z-Score]],Table2[1Y Return vs Nifty Z-Score])</f>
        <v>149</v>
      </c>
      <c r="AT255">
        <f>_xlfn.RANK.AVG(Table2[[#This Row],[6M Return vs Nifty Z-Score]],Table2[6M Return vs Nifty Z-Score])</f>
        <v>640</v>
      </c>
      <c r="AU255">
        <f>_xlfn.RANK.AVG(Table2[[#This Row],[Sharpe Ratio Z-Score]],Table2[Sharpe Ratio Z-Score])</f>
        <v>54</v>
      </c>
      <c r="AV255">
        <f>(Table2[[#This Row],[Rank 1Y]]+Table2[[#This Row],[Rank 6M]]+Table2[[#This Row],[Rank Sharpe]])/3</f>
        <v>281</v>
      </c>
    </row>
    <row r="256" spans="1:48" x14ac:dyDescent="0.3">
      <c r="A256" t="s">
        <v>999</v>
      </c>
      <c r="B256" t="s">
        <v>1000</v>
      </c>
      <c r="C256" t="s">
        <v>3157</v>
      </c>
      <c r="D256" t="s">
        <v>1001</v>
      </c>
      <c r="E256">
        <v>14434.434517689901</v>
      </c>
      <c r="F256">
        <v>812.9</v>
      </c>
      <c r="G256">
        <v>30.860096593265698</v>
      </c>
      <c r="H256">
        <f>(Table2[[#This Row],[1Y Return vs Nifty]]-AVERAGE(Table2[1Y Return vs Nifty]))/_xlfn.STDEV.P(Table2[1Y Return vs Nifty])</f>
        <v>7.1756513235016889E-2</v>
      </c>
      <c r="I256">
        <v>-4.4029096410096402</v>
      </c>
      <c r="J256">
        <f>(Table2[[#This Row],[1M Return vs Nifty]]-AVERAGE(Table2[1M Return vs Nifty]))/_xlfn.STDEV.P(Table2[1M Return vs Nifty])</f>
        <v>-0.30218739057979188</v>
      </c>
      <c r="K256">
        <v>21.377118322704099</v>
      </c>
      <c r="L256">
        <f>(Table2[[#This Row],[6M Return vs Nifty]]-AVERAGE(Table2[6M Return vs Nifty]))/_xlfn.STDEV.P(Table2[6M Return vs Nifty])</f>
        <v>0.32618004555112112</v>
      </c>
      <c r="M256">
        <v>-5.2911086631721496</v>
      </c>
      <c r="N256">
        <f>(Table2[[#This Row],[1W Return vs Nifty]]-AVERAGE(Table2[1W Return vs Nifty]))/_xlfn.STDEV.P(Table2[1W Return vs Nifty])</f>
        <v>-1.1739599692308407</v>
      </c>
      <c r="O256">
        <v>826.53</v>
      </c>
      <c r="P256">
        <v>811.41477754698894</v>
      </c>
      <c r="Q256">
        <v>707.84786295105903</v>
      </c>
      <c r="R256">
        <v>41.403065141155999</v>
      </c>
      <c r="S256" s="1">
        <f>(Table2[[#This Row],[Close Price]]-Table2[[#This Row],[20D EMA]])/Table2[[#This Row],[20D EMA]]</f>
        <v>-1.6490629499231722E-2</v>
      </c>
      <c r="T256" s="1">
        <f>(Table2[[#This Row],[Close Price]]-Table2[[#This Row],[50D EMA]])/Table2[[#This Row],[50D EMA]]</f>
        <v>1.8304108997140175E-3</v>
      </c>
      <c r="U256" s="1">
        <f>(Table2[[#This Row],[Close Price]]-Table2[[#This Row],[200D EMA]])/Table2[[#This Row],[200D EMA]]</f>
        <v>0.14841061553957718</v>
      </c>
      <c r="V256">
        <v>0.97373170231151995</v>
      </c>
      <c r="W256">
        <v>808.55</v>
      </c>
      <c r="X256">
        <v>818.95</v>
      </c>
      <c r="Y256">
        <v>782.25</v>
      </c>
      <c r="Z256">
        <v>852.45</v>
      </c>
      <c r="AA256">
        <v>782.25</v>
      </c>
      <c r="AB256">
        <v>875.5</v>
      </c>
      <c r="AC256" s="1">
        <f>(Table2[[#This Row],[Close Price]]/Table2[[#This Row],[Day Low]])-1</f>
        <v>5.3800012367819505E-3</v>
      </c>
      <c r="AD256" s="1">
        <f>(Table2[[#This Row],[Day High]]/Table2[[#This Row],[Close Price]])-1</f>
        <v>7.442489851150258E-3</v>
      </c>
      <c r="AE256" s="1">
        <f>(Table2[[#This Row],[Close Price]]/Table2[[#This Row],[Current Week Low]])-1</f>
        <v>3.9181847235538525E-2</v>
      </c>
      <c r="AF256" s="1">
        <f>(Table2[[#This Row],[Current Week High]]/Table2[[#This Row],[Close Price]])-1</f>
        <v>4.8652970845122434E-2</v>
      </c>
      <c r="AG256" s="1">
        <f>(Table2[[#This Row],[Close Price]]/Table2[[#This Row],[Current Month Low]])-1</f>
        <v>3.9181847235538525E-2</v>
      </c>
      <c r="AH256" s="1">
        <f>(Table2[[#This Row],[Current Month High]]/Table2[[#This Row],[Close Price]])-1</f>
        <v>7.7008242096198831E-2</v>
      </c>
      <c r="AI256">
        <v>7.7008242096198796</v>
      </c>
      <c r="AJ256">
        <v>79.567042191296594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0.04</v>
      </c>
      <c r="AM256" t="s">
        <v>3189</v>
      </c>
      <c r="AN256">
        <v>-1.44</v>
      </c>
      <c r="AO256" t="s">
        <v>3188</v>
      </c>
      <c r="AP256">
        <v>5.6239491366453002E-2</v>
      </c>
      <c r="AQ256">
        <f>(Table2[[#This Row],[Sharpe Ratio]]-AVERAGE(Table2[Sharpe Ratio]))/_xlfn.STDEV.P(Table2[Sharpe Ratio])</f>
        <v>-6.6638924761196108E-2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-1.1448497257856907</v>
      </c>
      <c r="AS256">
        <f>_xlfn.RANK.AVG(Table2[[#This Row],[1Y Return vs Nifty Z-Score]],Table2[1Y Return vs Nifty Z-Score])</f>
        <v>272</v>
      </c>
      <c r="AT256">
        <f>_xlfn.RANK.AVG(Table2[[#This Row],[6M Return vs Nifty Z-Score]],Table2[6M Return vs Nifty Z-Score])</f>
        <v>211</v>
      </c>
      <c r="AU256">
        <f>_xlfn.RANK.AVG(Table2[[#This Row],[Sharpe Ratio Z-Score]],Table2[Sharpe Ratio Z-Score])</f>
        <v>360</v>
      </c>
      <c r="AV256">
        <f>(Table2[[#This Row],[Rank 1Y]]+Table2[[#This Row],[Rank 6M]]+Table2[[#This Row],[Rank Sharpe]])/3</f>
        <v>281</v>
      </c>
    </row>
    <row r="257" spans="1:48" x14ac:dyDescent="0.3">
      <c r="A257" t="s">
        <v>1808</v>
      </c>
      <c r="B257" t="s">
        <v>1809</v>
      </c>
      <c r="C257" t="s">
        <v>3149</v>
      </c>
      <c r="D257" t="s">
        <v>182</v>
      </c>
      <c r="E257">
        <v>4436.0309999999999</v>
      </c>
      <c r="F257">
        <v>680</v>
      </c>
      <c r="G257">
        <v>53.6229716093045</v>
      </c>
      <c r="H257">
        <f>(Table2[[#This Row],[1Y Return vs Nifty]]-AVERAGE(Table2[1Y Return vs Nifty]))/_xlfn.STDEV.P(Table2[1Y Return vs Nifty])</f>
        <v>0.45476831724310501</v>
      </c>
      <c r="I257">
        <v>-12.164568784914801</v>
      </c>
      <c r="J257">
        <f>(Table2[[#This Row],[1M Return vs Nifty]]-AVERAGE(Table2[1M Return vs Nifty]))/_xlfn.STDEV.P(Table2[1M Return vs Nifty])</f>
        <v>-1.1327592409538292</v>
      </c>
      <c r="K257">
        <v>7.3249458481629901</v>
      </c>
      <c r="L257">
        <f>(Table2[[#This Row],[6M Return vs Nifty]]-AVERAGE(Table2[6M Return vs Nifty]))/_xlfn.STDEV.P(Table2[6M Return vs Nifty])</f>
        <v>-0.11724567167346055</v>
      </c>
      <c r="M257">
        <v>-5.4794429233160296</v>
      </c>
      <c r="N257">
        <f>(Table2[[#This Row],[1W Return vs Nifty]]-AVERAGE(Table2[1W Return vs Nifty]))/_xlfn.STDEV.P(Table2[1W Return vs Nifty])</f>
        <v>-1.2179828878104615</v>
      </c>
      <c r="O257">
        <v>725.94</v>
      </c>
      <c r="P257">
        <v>728.11882241944602</v>
      </c>
      <c r="Q257">
        <v>640.19950711484796</v>
      </c>
      <c r="R257">
        <v>31.494781169636699</v>
      </c>
      <c r="S257" s="1">
        <f>(Table2[[#This Row],[Close Price]]-Table2[[#This Row],[20D EMA]])/Table2[[#This Row],[20D EMA]]</f>
        <v>-6.32834669531918E-2</v>
      </c>
      <c r="T257" s="1">
        <f>(Table2[[#This Row],[Close Price]]-Table2[[#This Row],[50D EMA]])/Table2[[#This Row],[50D EMA]]</f>
        <v>-6.6086497063148716E-2</v>
      </c>
      <c r="U257" s="1">
        <f>(Table2[[#This Row],[Close Price]]-Table2[[#This Row],[200D EMA]])/Table2[[#This Row],[200D EMA]]</f>
        <v>6.2168890233169252E-2</v>
      </c>
      <c r="V257">
        <v>0.47099742062111699</v>
      </c>
      <c r="W257">
        <v>675</v>
      </c>
      <c r="X257">
        <v>688.95</v>
      </c>
      <c r="Y257">
        <v>643.1</v>
      </c>
      <c r="Z257">
        <v>720</v>
      </c>
      <c r="AA257">
        <v>643.1</v>
      </c>
      <c r="AB257">
        <v>774.9</v>
      </c>
      <c r="AC257" s="1">
        <f>(Table2[[#This Row],[Close Price]]/Table2[[#This Row],[Day Low]])-1</f>
        <v>7.4074074074073071E-3</v>
      </c>
      <c r="AD257" s="1">
        <f>(Table2[[#This Row],[Day High]]/Table2[[#This Row],[Close Price]])-1</f>
        <v>1.3161764705882373E-2</v>
      </c>
      <c r="AE257" s="1">
        <f>(Table2[[#This Row],[Close Price]]/Table2[[#This Row],[Current Week Low]])-1</f>
        <v>5.7378323744363247E-2</v>
      </c>
      <c r="AF257" s="1">
        <f>(Table2[[#This Row],[Current Week High]]/Table2[[#This Row],[Close Price]])-1</f>
        <v>5.8823529411764719E-2</v>
      </c>
      <c r="AG257" s="1">
        <f>(Table2[[#This Row],[Close Price]]/Table2[[#This Row],[Current Month Low]])-1</f>
        <v>5.7378323744363247E-2</v>
      </c>
      <c r="AH257" s="1">
        <f>(Table2[[#This Row],[Current Month High]]/Table2[[#This Row],[Close Price]])-1</f>
        <v>0.13955882352941162</v>
      </c>
      <c r="AI257">
        <v>21.676470588235201</v>
      </c>
      <c r="AJ257">
        <v>93.925566804505905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-0.05</v>
      </c>
      <c r="AM257" t="s">
        <v>3188</v>
      </c>
      <c r="AN257">
        <v>-13.24</v>
      </c>
      <c r="AO257" t="s">
        <v>3188</v>
      </c>
      <c r="AP257">
        <v>6.5598672300595004E-2</v>
      </c>
      <c r="AQ257">
        <f>(Table2[[#This Row],[Sharpe Ratio]]-AVERAGE(Table2[Sharpe Ratio]))/_xlfn.STDEV.P(Table2[Sharpe Ratio])</f>
        <v>4.1902027549357047E-2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174</v>
      </c>
      <c r="AT257">
        <f>_xlfn.RANK.AVG(Table2[[#This Row],[6M Return vs Nifty Z-Score]],Table2[6M Return vs Nifty Z-Score])</f>
        <v>344</v>
      </c>
      <c r="AU257">
        <f>_xlfn.RANK.AVG(Table2[[#This Row],[Sharpe Ratio Z-Score]],Table2[Sharpe Ratio Z-Score])</f>
        <v>326</v>
      </c>
      <c r="AV257">
        <f>(Table2[[#This Row],[Rank 1Y]]+Table2[[#This Row],[Rank 6M]]+Table2[[#This Row],[Rank Sharpe]])/3</f>
        <v>281.33333333333331</v>
      </c>
    </row>
    <row r="258" spans="1:48" x14ac:dyDescent="0.3">
      <c r="A258" t="s">
        <v>813</v>
      </c>
      <c r="B258" t="s">
        <v>814</v>
      </c>
      <c r="C258" t="s">
        <v>3157</v>
      </c>
      <c r="D258" t="s">
        <v>398</v>
      </c>
      <c r="E258">
        <v>19932.45177575</v>
      </c>
      <c r="F258">
        <v>497.5</v>
      </c>
      <c r="G258">
        <v>48.858352011676999</v>
      </c>
      <c r="H258">
        <f>(Table2[[#This Row],[1Y Return vs Nifty]]-AVERAGE(Table2[1Y Return vs Nifty]))/_xlfn.STDEV.P(Table2[1Y Return vs Nifty])</f>
        <v>0.37459805991779943</v>
      </c>
      <c r="I258">
        <v>-2.8339071230875299</v>
      </c>
      <c r="J258">
        <f>(Table2[[#This Row],[1M Return vs Nifty]]-AVERAGE(Table2[1M Return vs Nifty]))/_xlfn.STDEV.P(Table2[1M Return vs Nifty])</f>
        <v>-0.1342890971362562</v>
      </c>
      <c r="K258">
        <v>23.538338706746401</v>
      </c>
      <c r="L258">
        <f>(Table2[[#This Row],[6M Return vs Nifty]]-AVERAGE(Table2[6M Return vs Nifty]))/_xlfn.STDEV.P(Table2[6M Return vs Nifty])</f>
        <v>0.39437880276183773</v>
      </c>
      <c r="M258">
        <v>-5.4832272599888396</v>
      </c>
      <c r="N258">
        <f>(Table2[[#This Row],[1W Return vs Nifty]]-AVERAGE(Table2[1W Return vs Nifty]))/_xlfn.STDEV.P(Table2[1W Return vs Nifty])</f>
        <v>-1.2188674721930253</v>
      </c>
      <c r="O258">
        <v>505.89</v>
      </c>
      <c r="P258">
        <v>503.57844564732602</v>
      </c>
      <c r="Q258">
        <v>440.781222005274</v>
      </c>
      <c r="R258">
        <v>44.819703639619398</v>
      </c>
      <c r="S258" s="1">
        <f>(Table2[[#This Row],[Close Price]]-Table2[[#This Row],[20D EMA]])/Table2[[#This Row],[20D EMA]]</f>
        <v>-1.6584633022989161E-2</v>
      </c>
      <c r="T258" s="1">
        <f>(Table2[[#This Row],[Close Price]]-Table2[[#This Row],[50D EMA]])/Table2[[#This Row],[50D EMA]]</f>
        <v>-1.2070504009583788E-2</v>
      </c>
      <c r="U258" s="1">
        <f>(Table2[[#This Row],[Close Price]]-Table2[[#This Row],[200D EMA]])/Table2[[#This Row],[200D EMA]]</f>
        <v>0.12867784552320913</v>
      </c>
      <c r="V258">
        <v>1.03278493449548</v>
      </c>
      <c r="W258">
        <v>492.05</v>
      </c>
      <c r="X258">
        <v>499.7</v>
      </c>
      <c r="Y258">
        <v>475.85</v>
      </c>
      <c r="Z258">
        <v>512.29999999999995</v>
      </c>
      <c r="AA258">
        <v>475.85</v>
      </c>
      <c r="AB258">
        <v>551.95000000000005</v>
      </c>
      <c r="AC258" s="1">
        <f>(Table2[[#This Row],[Close Price]]/Table2[[#This Row],[Day Low]])-1</f>
        <v>1.1076110151407415E-2</v>
      </c>
      <c r="AD258" s="1">
        <f>(Table2[[#This Row],[Day High]]/Table2[[#This Row],[Close Price]])-1</f>
        <v>4.4221105527637583E-3</v>
      </c>
      <c r="AE258" s="1">
        <f>(Table2[[#This Row],[Close Price]]/Table2[[#This Row],[Current Week Low]])-1</f>
        <v>4.5497530734475156E-2</v>
      </c>
      <c r="AF258" s="1">
        <f>(Table2[[#This Row],[Current Week High]]/Table2[[#This Row],[Close Price]])-1</f>
        <v>2.9748743718592818E-2</v>
      </c>
      <c r="AG258" s="1">
        <f>(Table2[[#This Row],[Close Price]]/Table2[[#This Row],[Current Month Low]])-1</f>
        <v>4.5497530734475156E-2</v>
      </c>
      <c r="AH258" s="1">
        <f>(Table2[[#This Row],[Current Month High]]/Table2[[#This Row],[Close Price]])-1</f>
        <v>0.10944723618090468</v>
      </c>
      <c r="AI258">
        <v>15.4472361809045</v>
      </c>
      <c r="AJ258">
        <v>88.840387170241002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-0.01</v>
      </c>
      <c r="AM258" t="s">
        <v>3188</v>
      </c>
      <c r="AN258">
        <v>-0.77</v>
      </c>
      <c r="AO258" t="s">
        <v>3188</v>
      </c>
      <c r="AP258">
        <v>1.9418063935663001E-2</v>
      </c>
      <c r="AQ258">
        <f>(Table2[[#This Row],[Sharpe Ratio]]-AVERAGE(Table2[Sharpe Ratio]))/_xlfn.STDEV.P(Table2[Sharpe Ratio])</f>
        <v>-0.49366697634980022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-1.0778466829994446</v>
      </c>
      <c r="AS258">
        <f>_xlfn.RANK.AVG(Table2[[#This Row],[1Y Return vs Nifty Z-Score]],Table2[1Y Return vs Nifty Z-Score])</f>
        <v>194</v>
      </c>
      <c r="AT258">
        <f>_xlfn.RANK.AVG(Table2[[#This Row],[6M Return vs Nifty Z-Score]],Table2[6M Return vs Nifty Z-Score])</f>
        <v>190</v>
      </c>
      <c r="AU258">
        <f>_xlfn.RANK.AVG(Table2[[#This Row],[Sharpe Ratio Z-Score]],Table2[Sharpe Ratio Z-Score])</f>
        <v>462</v>
      </c>
      <c r="AV258">
        <f>(Table2[[#This Row],[Rank 1Y]]+Table2[[#This Row],[Rank 6M]]+Table2[[#This Row],[Rank Sharpe]])/3</f>
        <v>282</v>
      </c>
    </row>
    <row r="259" spans="1:48" x14ac:dyDescent="0.3">
      <c r="A259" t="s">
        <v>979</v>
      </c>
      <c r="B259" t="s">
        <v>980</v>
      </c>
      <c r="C259" t="s">
        <v>3154</v>
      </c>
      <c r="D259" t="s">
        <v>766</v>
      </c>
      <c r="E259">
        <v>14922.6654798</v>
      </c>
      <c r="F259">
        <v>362.7</v>
      </c>
      <c r="G259">
        <v>19.070162204998599</v>
      </c>
      <c r="H259">
        <f>(Table2[[#This Row],[1Y Return vs Nifty]]-AVERAGE(Table2[1Y Return vs Nifty]))/_xlfn.STDEV.P(Table2[1Y Return vs Nifty])</f>
        <v>-0.12662282311882284</v>
      </c>
      <c r="I259">
        <v>-18.875074721930801</v>
      </c>
      <c r="J259">
        <f>(Table2[[#This Row],[1M Return vs Nifty]]-AVERAGE(Table2[1M Return vs Nifty]))/_xlfn.STDEV.P(Table2[1M Return vs Nifty])</f>
        <v>-1.8508476328448822</v>
      </c>
      <c r="K259">
        <v>-1.9125902461537601</v>
      </c>
      <c r="L259">
        <f>(Table2[[#This Row],[6M Return vs Nifty]]-AVERAGE(Table2[6M Return vs Nifty]))/_xlfn.STDEV.P(Table2[6M Return vs Nifty])</f>
        <v>-0.40874231217026252</v>
      </c>
      <c r="M259">
        <v>0.38044452381594002</v>
      </c>
      <c r="N259">
        <f>(Table2[[#This Row],[1W Return vs Nifty]]-AVERAGE(Table2[1W Return vs Nifty]))/_xlfn.STDEV.P(Table2[1W Return vs Nifty])</f>
        <v>0.15175912181516191</v>
      </c>
      <c r="O259">
        <v>377.52</v>
      </c>
      <c r="P259">
        <v>385.53384084424198</v>
      </c>
      <c r="Q259">
        <v>351.41339007136099</v>
      </c>
      <c r="R259">
        <v>40.904695274815303</v>
      </c>
      <c r="S259" s="1">
        <f>(Table2[[#This Row],[Close Price]]-Table2[[#This Row],[20D EMA]])/Table2[[#This Row],[20D EMA]]</f>
        <v>-3.9256198347107425E-2</v>
      </c>
      <c r="T259" s="1">
        <f>(Table2[[#This Row],[Close Price]]-Table2[[#This Row],[50D EMA]])/Table2[[#This Row],[50D EMA]]</f>
        <v>-5.9226554001693979E-2</v>
      </c>
      <c r="U259" s="1">
        <f>(Table2[[#This Row],[Close Price]]-Table2[[#This Row],[200D EMA]])/Table2[[#This Row],[200D EMA]]</f>
        <v>3.2117757170115349E-2</v>
      </c>
      <c r="V259">
        <v>0.52163326044750802</v>
      </c>
      <c r="W259">
        <v>360.35</v>
      </c>
      <c r="X259">
        <v>366.8</v>
      </c>
      <c r="Y259">
        <v>338.7</v>
      </c>
      <c r="Z259">
        <v>368.9</v>
      </c>
      <c r="AA259">
        <v>338.7</v>
      </c>
      <c r="AB259">
        <v>378.8</v>
      </c>
      <c r="AC259" s="1">
        <f>(Table2[[#This Row],[Close Price]]/Table2[[#This Row],[Day Low]])-1</f>
        <v>6.5214374913278306E-3</v>
      </c>
      <c r="AD259" s="1">
        <f>(Table2[[#This Row],[Day High]]/Table2[[#This Row],[Close Price]])-1</f>
        <v>1.1304108078301622E-2</v>
      </c>
      <c r="AE259" s="1">
        <f>(Table2[[#This Row],[Close Price]]/Table2[[#This Row],[Current Week Low]])-1</f>
        <v>7.085916740478293E-2</v>
      </c>
      <c r="AF259" s="1">
        <f>(Table2[[#This Row],[Current Week High]]/Table2[[#This Row],[Close Price]])-1</f>
        <v>1.7094017094017033E-2</v>
      </c>
      <c r="AG259" s="1">
        <f>(Table2[[#This Row],[Close Price]]/Table2[[#This Row],[Current Month Low]])-1</f>
        <v>7.085916740478293E-2</v>
      </c>
      <c r="AH259" s="1">
        <f>(Table2[[#This Row],[Current Month High]]/Table2[[#This Row],[Close Price]])-1</f>
        <v>4.4389302453818669E-2</v>
      </c>
      <c r="AI259">
        <v>30.796801764543599</v>
      </c>
      <c r="AJ259">
        <v>57.695652173912997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0.02</v>
      </c>
      <c r="AM259" t="s">
        <v>3189</v>
      </c>
      <c r="AN259">
        <v>-6.33</v>
      </c>
      <c r="AO259" t="s">
        <v>3188</v>
      </c>
      <c r="AP259">
        <v>0.18816464412999501</v>
      </c>
      <c r="AQ259">
        <f>(Table2[[#This Row],[Sharpe Ratio]]-AVERAGE(Table2[Sharpe Ratio]))/_xlfn.STDEV.P(Table2[Sharpe Ratio])</f>
        <v>1.4633327485541212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335</v>
      </c>
      <c r="AT259">
        <f>_xlfn.RANK.AVG(Table2[[#This Row],[6M Return vs Nifty Z-Score]],Table2[6M Return vs Nifty Z-Score])</f>
        <v>461</v>
      </c>
      <c r="AU259">
        <f>_xlfn.RANK.AVG(Table2[[#This Row],[Sharpe Ratio Z-Score]],Table2[Sharpe Ratio Z-Score])</f>
        <v>50</v>
      </c>
      <c r="AV259">
        <f>(Table2[[#This Row],[Rank 1Y]]+Table2[[#This Row],[Rank 6M]]+Table2[[#This Row],[Rank Sharpe]])/3</f>
        <v>282</v>
      </c>
    </row>
    <row r="260" spans="1:48" x14ac:dyDescent="0.3">
      <c r="A260" t="s">
        <v>90</v>
      </c>
      <c r="B260" t="s">
        <v>91</v>
      </c>
      <c r="C260" t="s">
        <v>3141</v>
      </c>
      <c r="D260" t="s">
        <v>92</v>
      </c>
      <c r="E260">
        <v>303791.692879465</v>
      </c>
      <c r="F260">
        <v>492.95</v>
      </c>
      <c r="G260">
        <v>37.299753061384202</v>
      </c>
      <c r="H260">
        <f>(Table2[[#This Row],[1Y Return vs Nifty]]-AVERAGE(Table2[1Y Return vs Nifty]))/_xlfn.STDEV.P(Table2[1Y Return vs Nifty])</f>
        <v>0.18011121093065252</v>
      </c>
      <c r="I260">
        <v>-0.96639941185472999</v>
      </c>
      <c r="J260">
        <f>(Table2[[#This Row],[1M Return vs Nifty]]-AVERAGE(Table2[1M Return vs Nifty]))/_xlfn.STDEV.P(Table2[1M Return vs Nifty])</f>
        <v>6.5552110336041816E-2</v>
      </c>
      <c r="K260">
        <v>-1.5166603861307699</v>
      </c>
      <c r="L260">
        <f>(Table2[[#This Row],[6M Return vs Nifty]]-AVERAGE(Table2[6M Return vs Nifty]))/_xlfn.STDEV.P(Table2[6M Return vs Nifty])</f>
        <v>-0.39624848016888325</v>
      </c>
      <c r="M260">
        <v>-2.6257133681829501</v>
      </c>
      <c r="N260">
        <f>(Table2[[#This Row],[1W Return vs Nifty]]-AVERAGE(Table2[1W Return vs Nifty]))/_xlfn.STDEV.P(Table2[1W Return vs Nifty])</f>
        <v>-0.55092685797337693</v>
      </c>
      <c r="O260">
        <v>496.98</v>
      </c>
      <c r="P260">
        <v>500.08602912703299</v>
      </c>
      <c r="Q260">
        <v>455.028774269032</v>
      </c>
      <c r="R260">
        <v>47.090213584788003</v>
      </c>
      <c r="S260" s="1">
        <f>(Table2[[#This Row],[Close Price]]-Table2[[#This Row],[20D EMA]])/Table2[[#This Row],[20D EMA]]</f>
        <v>-8.1089782285002007E-3</v>
      </c>
      <c r="T260" s="1">
        <f>(Table2[[#This Row],[Close Price]]-Table2[[#This Row],[50D EMA]])/Table2[[#This Row],[50D EMA]]</f>
        <v>-1.4269603051078814E-2</v>
      </c>
      <c r="U260" s="1">
        <f>(Table2[[#This Row],[Close Price]]-Table2[[#This Row],[200D EMA]])/Table2[[#This Row],[200D EMA]]</f>
        <v>8.333808294186551E-2</v>
      </c>
      <c r="V260">
        <v>0.76054978571694398</v>
      </c>
      <c r="W260">
        <v>487.45</v>
      </c>
      <c r="X260">
        <v>493.9</v>
      </c>
      <c r="Y260">
        <v>475.35</v>
      </c>
      <c r="Z260">
        <v>500.55</v>
      </c>
      <c r="AA260">
        <v>475.35</v>
      </c>
      <c r="AB260">
        <v>516</v>
      </c>
      <c r="AC260" s="1">
        <f>(Table2[[#This Row],[Close Price]]/Table2[[#This Row],[Day Low]])-1</f>
        <v>1.1283208534208722E-2</v>
      </c>
      <c r="AD260" s="1">
        <f>(Table2[[#This Row],[Day High]]/Table2[[#This Row],[Close Price]])-1</f>
        <v>1.9271731412922044E-3</v>
      </c>
      <c r="AE260" s="1">
        <f>(Table2[[#This Row],[Close Price]]/Table2[[#This Row],[Current Week Low]])-1</f>
        <v>3.7025349742294988E-2</v>
      </c>
      <c r="AF260" s="1">
        <f>(Table2[[#This Row],[Current Week High]]/Table2[[#This Row],[Close Price]])-1</f>
        <v>1.5417385130337857E-2</v>
      </c>
      <c r="AG260" s="1">
        <f>(Table2[[#This Row],[Close Price]]/Table2[[#This Row],[Current Month Low]])-1</f>
        <v>3.7025349742294988E-2</v>
      </c>
      <c r="AH260" s="1">
        <f>(Table2[[#This Row],[Current Month High]]/Table2[[#This Row],[Close Price]])-1</f>
        <v>4.6759306217669216E-2</v>
      </c>
      <c r="AI260">
        <v>10.2647327315143</v>
      </c>
      <c r="AJ260">
        <v>64.618467189848005</v>
      </c>
      <c r="AK260" t="str">
        <f>IF(AND(Table2[[#This Row],[20D EMA]]&gt;Table2[[#This Row],[50D EMA]],Table2[[#This Row],[50D EMA]]&gt;Table2[[#This Row],[200D EMA]]),"Uptrend","Downtrend/NoTrend")</f>
        <v>Downtrend/NoTrend</v>
      </c>
      <c r="AL260">
        <v>-7.0000000000000007E-2</v>
      </c>
      <c r="AM260" t="s">
        <v>3188</v>
      </c>
      <c r="AN260">
        <v>-2.25</v>
      </c>
      <c r="AO260" t="s">
        <v>3188</v>
      </c>
      <c r="AP260">
        <v>0.12800725625987999</v>
      </c>
      <c r="AQ260">
        <f>(Table2[[#This Row],[Sharpe Ratio]]-AVERAGE(Table2[Sharpe Ratio]))/_xlfn.STDEV.P(Table2[Sharpe Ratio])</f>
        <v>0.76567125297195515</v>
      </c>
      <c r="AR2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0">
        <f>_xlfn.RANK.AVG(Table2[[#This Row],[1Y Return vs Nifty Z-Score]],Table2[1Y Return vs Nifty Z-Score])</f>
        <v>245</v>
      </c>
      <c r="AT260">
        <f>_xlfn.RANK.AVG(Table2[[#This Row],[6M Return vs Nifty Z-Score]],Table2[6M Return vs Nifty Z-Score])</f>
        <v>452</v>
      </c>
      <c r="AU260">
        <f>_xlfn.RANK.AVG(Table2[[#This Row],[Sharpe Ratio Z-Score]],Table2[Sharpe Ratio Z-Score])</f>
        <v>157</v>
      </c>
      <c r="AV260">
        <f>(Table2[[#This Row],[Rank 1Y]]+Table2[[#This Row],[Rank 6M]]+Table2[[#This Row],[Rank Sharpe]])/3</f>
        <v>284.66666666666669</v>
      </c>
    </row>
    <row r="261" spans="1:48" x14ac:dyDescent="0.3">
      <c r="A261" t="s">
        <v>945</v>
      </c>
      <c r="B261" t="s">
        <v>946</v>
      </c>
      <c r="C261" t="s">
        <v>3155</v>
      </c>
      <c r="D261" t="s">
        <v>769</v>
      </c>
      <c r="E261">
        <v>15790.76151</v>
      </c>
      <c r="F261">
        <v>3791.8</v>
      </c>
      <c r="G261">
        <v>36.543481391331703</v>
      </c>
      <c r="H261">
        <f>(Table2[[#This Row],[1Y Return vs Nifty]]-AVERAGE(Table2[1Y Return vs Nifty]))/_xlfn.STDEV.P(Table2[1Y Return vs Nifty])</f>
        <v>0.16738606191222136</v>
      </c>
      <c r="I261">
        <v>-2.9912067702410798</v>
      </c>
      <c r="J261">
        <f>(Table2[[#This Row],[1M Return vs Nifty]]-AVERAGE(Table2[1M Return vs Nifty]))/_xlfn.STDEV.P(Table2[1M Return vs Nifty])</f>
        <v>-0.15112166560869406</v>
      </c>
      <c r="K261">
        <v>1.1761584845355699</v>
      </c>
      <c r="L261">
        <f>(Table2[[#This Row],[6M Return vs Nifty]]-AVERAGE(Table2[6M Return vs Nifty]))/_xlfn.STDEV.P(Table2[6M Return vs Nifty])</f>
        <v>-0.31127477654800573</v>
      </c>
      <c r="M261">
        <v>2.74079198783331</v>
      </c>
      <c r="N261">
        <f>(Table2[[#This Row],[1W Return vs Nifty]]-AVERAGE(Table2[1W Return vs Nifty]))/_xlfn.STDEV.P(Table2[1W Return vs Nifty])</f>
        <v>0.70348765038276606</v>
      </c>
      <c r="O261">
        <v>3731.74</v>
      </c>
      <c r="P261">
        <v>3880.60194311546</v>
      </c>
      <c r="Q261">
        <v>3634.3837651573599</v>
      </c>
      <c r="R261">
        <v>59.995325229939198</v>
      </c>
      <c r="S261" s="1">
        <f>(Table2[[#This Row],[Close Price]]-Table2[[#This Row],[20D EMA]])/Table2[[#This Row],[20D EMA]]</f>
        <v>1.6094368846704326E-2</v>
      </c>
      <c r="T261" s="1">
        <f>(Table2[[#This Row],[Close Price]]-Table2[[#This Row],[50D EMA]])/Table2[[#This Row],[50D EMA]]</f>
        <v>-2.2883548587868577E-2</v>
      </c>
      <c r="U261" s="1">
        <f>(Table2[[#This Row],[Close Price]]-Table2[[#This Row],[200D EMA]])/Table2[[#This Row],[200D EMA]]</f>
        <v>4.331304700174516E-2</v>
      </c>
      <c r="V261">
        <v>0.50702933143139595</v>
      </c>
      <c r="W261">
        <v>3760.55</v>
      </c>
      <c r="X261">
        <v>3905</v>
      </c>
      <c r="Y261">
        <v>3424.4</v>
      </c>
      <c r="Z261">
        <v>3905</v>
      </c>
      <c r="AA261">
        <v>3424.4</v>
      </c>
      <c r="AB261">
        <v>3905</v>
      </c>
      <c r="AC261" s="1">
        <f>(Table2[[#This Row],[Close Price]]/Table2[[#This Row],[Day Low]])-1</f>
        <v>8.3099546608873531E-3</v>
      </c>
      <c r="AD261" s="1">
        <f>(Table2[[#This Row],[Day High]]/Table2[[#This Row],[Close Price]])-1</f>
        <v>2.9853895247639484E-2</v>
      </c>
      <c r="AE261" s="1">
        <f>(Table2[[#This Row],[Close Price]]/Table2[[#This Row],[Current Week Low]])-1</f>
        <v>0.10728886812288296</v>
      </c>
      <c r="AF261" s="1">
        <f>(Table2[[#This Row],[Current Week High]]/Table2[[#This Row],[Close Price]])-1</f>
        <v>2.9853895247639484E-2</v>
      </c>
      <c r="AG261" s="1">
        <f>(Table2[[#This Row],[Close Price]]/Table2[[#This Row],[Current Month Low]])-1</f>
        <v>0.10728886812288296</v>
      </c>
      <c r="AH261" s="1">
        <f>(Table2[[#This Row],[Current Month High]]/Table2[[#This Row],[Close Price]])-1</f>
        <v>2.9853895247639484E-2</v>
      </c>
      <c r="AI261">
        <v>44.733372013291799</v>
      </c>
      <c r="AJ261">
        <v>99.0393952914621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-0.18</v>
      </c>
      <c r="AM261" t="s">
        <v>3188</v>
      </c>
      <c r="AN261">
        <v>-0.84</v>
      </c>
      <c r="AO261" t="s">
        <v>3188</v>
      </c>
      <c r="AP261">
        <v>0.109844918699586</v>
      </c>
      <c r="AQ261">
        <f>(Table2[[#This Row],[Sharpe Ratio]]-AVERAGE(Table2[Sharpe Ratio]))/_xlfn.STDEV.P(Table2[Sharpe Ratio])</f>
        <v>0.55503771261709478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248</v>
      </c>
      <c r="AT261">
        <f>_xlfn.RANK.AVG(Table2[[#This Row],[6M Return vs Nifty Z-Score]],Table2[6M Return vs Nifty Z-Score])</f>
        <v>418</v>
      </c>
      <c r="AU261">
        <f>_xlfn.RANK.AVG(Table2[[#This Row],[Sharpe Ratio Z-Score]],Table2[Sharpe Ratio Z-Score])</f>
        <v>196</v>
      </c>
      <c r="AV261">
        <f>(Table2[[#This Row],[Rank 1Y]]+Table2[[#This Row],[Rank 6M]]+Table2[[#This Row],[Rank Sharpe]])/3</f>
        <v>287.33333333333331</v>
      </c>
    </row>
    <row r="262" spans="1:48" x14ac:dyDescent="0.3">
      <c r="A262" t="s">
        <v>1721</v>
      </c>
      <c r="B262" t="s">
        <v>1722</v>
      </c>
      <c r="C262" t="s">
        <v>3145</v>
      </c>
      <c r="D262" t="s">
        <v>1001</v>
      </c>
      <c r="E262">
        <v>4937.7699554820001</v>
      </c>
      <c r="F262">
        <v>38.71</v>
      </c>
      <c r="G262">
        <v>26.994114774168601</v>
      </c>
      <c r="H262">
        <f>(Table2[[#This Row],[1Y Return vs Nifty]]-AVERAGE(Table2[1Y Return vs Nifty]))/_xlfn.STDEV.P(Table2[1Y Return vs Nifty])</f>
        <v>6.7068800163864991E-3</v>
      </c>
      <c r="I262">
        <v>-1.4243058832595401</v>
      </c>
      <c r="J262">
        <f>(Table2[[#This Row],[1M Return vs Nifty]]-AVERAGE(Table2[1M Return vs Nifty]))/_xlfn.STDEV.P(Table2[1M Return vs Nifty])</f>
        <v>1.6551733199976933E-2</v>
      </c>
      <c r="K262">
        <v>9.2100901118537095</v>
      </c>
      <c r="L262">
        <f>(Table2[[#This Row],[6M Return vs Nifty]]-AVERAGE(Table2[6M Return vs Nifty]))/_xlfn.STDEV.P(Table2[6M Return vs Nifty])</f>
        <v>-5.7758681408194734E-2</v>
      </c>
      <c r="M262">
        <v>-5.5716644088548</v>
      </c>
      <c r="N262">
        <f>(Table2[[#This Row],[1W Return vs Nifty]]-AVERAGE(Table2[1W Return vs Nifty]))/_xlfn.STDEV.P(Table2[1W Return vs Nifty])</f>
        <v>-1.2395395549089669</v>
      </c>
      <c r="O262">
        <v>39.89</v>
      </c>
      <c r="P262">
        <v>39.959085888564097</v>
      </c>
      <c r="Q262">
        <v>35.720106906601998</v>
      </c>
      <c r="R262">
        <v>40.0475211712318</v>
      </c>
      <c r="S262" s="1">
        <f>(Table2[[#This Row],[Close Price]]-Table2[[#This Row],[20D EMA]])/Table2[[#This Row],[20D EMA]]</f>
        <v>-2.9581348708949604E-2</v>
      </c>
      <c r="T262" s="1">
        <f>(Table2[[#This Row],[Close Price]]-Table2[[#This Row],[50D EMA]])/Table2[[#This Row],[50D EMA]]</f>
        <v>-3.1259120692787731E-2</v>
      </c>
      <c r="U262" s="1">
        <f>(Table2[[#This Row],[Close Price]]-Table2[[#This Row],[200D EMA]])/Table2[[#This Row],[200D EMA]]</f>
        <v>8.3703363520600024E-2</v>
      </c>
      <c r="V262">
        <v>1.26985627638653</v>
      </c>
      <c r="W262">
        <v>38.43</v>
      </c>
      <c r="X262">
        <v>39.4</v>
      </c>
      <c r="Y262">
        <v>37.200000000000003</v>
      </c>
      <c r="Z262">
        <v>40.75</v>
      </c>
      <c r="AA262">
        <v>37.200000000000003</v>
      </c>
      <c r="AB262">
        <v>44.84</v>
      </c>
      <c r="AC262" s="1">
        <f>(Table2[[#This Row],[Close Price]]/Table2[[#This Row],[Day Low]])-1</f>
        <v>7.2859744990891873E-3</v>
      </c>
      <c r="AD262" s="1">
        <f>(Table2[[#This Row],[Day High]]/Table2[[#This Row],[Close Price]])-1</f>
        <v>1.7824851459571134E-2</v>
      </c>
      <c r="AE262" s="1">
        <f>(Table2[[#This Row],[Close Price]]/Table2[[#This Row],[Current Week Low]])-1</f>
        <v>4.0591397849462307E-2</v>
      </c>
      <c r="AF262" s="1">
        <f>(Table2[[#This Row],[Current Week High]]/Table2[[#This Row],[Close Price]])-1</f>
        <v>5.2699560836992898E-2</v>
      </c>
      <c r="AG262" s="1">
        <f>(Table2[[#This Row],[Close Price]]/Table2[[#This Row],[Current Month Low]])-1</f>
        <v>4.0591397849462307E-2</v>
      </c>
      <c r="AH262" s="1">
        <f>(Table2[[#This Row],[Current Month High]]/Table2[[#This Row],[Close Price]])-1</f>
        <v>0.15835701369155264</v>
      </c>
      <c r="AI262">
        <v>19.090674244381201</v>
      </c>
      <c r="AJ262">
        <v>72.044444444444395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-7.0000000000000007E-2</v>
      </c>
      <c r="AM262" t="s">
        <v>3188</v>
      </c>
      <c r="AN262">
        <v>-4.7</v>
      </c>
      <c r="AO262" t="s">
        <v>3188</v>
      </c>
      <c r="AP262">
        <v>9.4046413312989005E-2</v>
      </c>
      <c r="AQ262">
        <f>(Table2[[#This Row],[Sharpe Ratio]]-AVERAGE(Table2[Sharpe Ratio]))/_xlfn.STDEV.P(Table2[Sharpe Ratio])</f>
        <v>0.37181817323527139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291</v>
      </c>
      <c r="AT262">
        <f>_xlfn.RANK.AVG(Table2[[#This Row],[6M Return vs Nifty Z-Score]],Table2[6M Return vs Nifty Z-Score])</f>
        <v>330</v>
      </c>
      <c r="AU262">
        <f>_xlfn.RANK.AVG(Table2[[#This Row],[Sharpe Ratio Z-Score]],Table2[Sharpe Ratio Z-Score])</f>
        <v>243</v>
      </c>
      <c r="AV262">
        <f>(Table2[[#This Row],[Rank 1Y]]+Table2[[#This Row],[Rank 6M]]+Table2[[#This Row],[Rank Sharpe]])/3</f>
        <v>288</v>
      </c>
    </row>
    <row r="263" spans="1:48" x14ac:dyDescent="0.3">
      <c r="A263" t="s">
        <v>1159</v>
      </c>
      <c r="B263" t="s">
        <v>1160</v>
      </c>
      <c r="C263" t="s">
        <v>3143</v>
      </c>
      <c r="D263" t="s">
        <v>589</v>
      </c>
      <c r="E263">
        <v>10849.023051210001</v>
      </c>
      <c r="F263">
        <v>1216.6500000000001</v>
      </c>
      <c r="G263">
        <v>16.421677072711098</v>
      </c>
      <c r="H263">
        <f>(Table2[[#This Row],[1Y Return vs Nifty]]-AVERAGE(Table2[1Y Return vs Nifty]))/_xlfn.STDEV.P(Table2[1Y Return vs Nifty])</f>
        <v>-0.17118666084544065</v>
      </c>
      <c r="I263">
        <v>16.0864504692648</v>
      </c>
      <c r="J263">
        <f>(Table2[[#This Row],[1M Return vs Nifty]]-AVERAGE(Table2[1M Return vs Nifty]))/_xlfn.STDEV.P(Table2[1M Return vs Nifty])</f>
        <v>1.8903703376391701</v>
      </c>
      <c r="K263">
        <v>25.656708025024599</v>
      </c>
      <c r="L263">
        <f>(Table2[[#This Row],[6M Return vs Nifty]]-AVERAGE(Table2[6M Return vs Nifty]))/_xlfn.STDEV.P(Table2[6M Return vs Nifty])</f>
        <v>0.4612253658826575</v>
      </c>
      <c r="M263">
        <v>4.28796197154485</v>
      </c>
      <c r="N263">
        <f>(Table2[[#This Row],[1W Return vs Nifty]]-AVERAGE(Table2[1W Return vs Nifty]))/_xlfn.STDEV.P(Table2[1W Return vs Nifty])</f>
        <v>1.0651368700719102</v>
      </c>
      <c r="O263">
        <v>1224.06</v>
      </c>
      <c r="P263">
        <v>1160.51710462443</v>
      </c>
      <c r="Q263">
        <v>1016.06197910768</v>
      </c>
      <c r="R263">
        <v>45.506358284990299</v>
      </c>
      <c r="S263" s="1">
        <f>(Table2[[#This Row],[Close Price]]-Table2[[#This Row],[20D EMA]])/Table2[[#This Row],[20D EMA]]</f>
        <v>-6.0536248223125129E-3</v>
      </c>
      <c r="T263" s="1">
        <f>(Table2[[#This Row],[Close Price]]-Table2[[#This Row],[50D EMA]])/Table2[[#This Row],[50D EMA]]</f>
        <v>4.8368865182505008E-2</v>
      </c>
      <c r="U263" s="1">
        <f>(Table2[[#This Row],[Close Price]]-Table2[[#This Row],[200D EMA]])/Table2[[#This Row],[200D EMA]]</f>
        <v>0.19741711137393339</v>
      </c>
      <c r="V263">
        <v>1.4474520130621</v>
      </c>
      <c r="W263">
        <v>1206</v>
      </c>
      <c r="X263">
        <v>1240.95</v>
      </c>
      <c r="Y263">
        <v>1206</v>
      </c>
      <c r="Z263">
        <v>1383.3</v>
      </c>
      <c r="AA263">
        <v>1155</v>
      </c>
      <c r="AB263">
        <v>1383.3</v>
      </c>
      <c r="AC263" s="1">
        <f>(Table2[[#This Row],[Close Price]]/Table2[[#This Row],[Day Low]])-1</f>
        <v>8.8308457711443467E-3</v>
      </c>
      <c r="AD263" s="1">
        <f>(Table2[[#This Row],[Day High]]/Table2[[#This Row],[Close Price]])-1</f>
        <v>1.9972876340771828E-2</v>
      </c>
      <c r="AE263" s="1">
        <f>(Table2[[#This Row],[Close Price]]/Table2[[#This Row],[Current Week Low]])-1</f>
        <v>8.8308457711443467E-3</v>
      </c>
      <c r="AF263" s="1">
        <f>(Table2[[#This Row],[Current Week High]]/Table2[[#This Row],[Close Price]])-1</f>
        <v>0.13697447910245342</v>
      </c>
      <c r="AG263" s="1">
        <f>(Table2[[#This Row],[Close Price]]/Table2[[#This Row],[Current Month Low]])-1</f>
        <v>5.3376623376623522E-2</v>
      </c>
      <c r="AH263" s="1">
        <f>(Table2[[#This Row],[Current Month High]]/Table2[[#This Row],[Close Price]])-1</f>
        <v>0.13697447910245342</v>
      </c>
      <c r="AI263">
        <v>13.6974479102453</v>
      </c>
      <c r="AJ263">
        <v>56.653576257001198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0.15</v>
      </c>
      <c r="AM263" t="s">
        <v>3189</v>
      </c>
      <c r="AN263">
        <v>-9.26</v>
      </c>
      <c r="AO263" t="s">
        <v>3188</v>
      </c>
      <c r="AP263">
        <v>6.3342625969087005E-2</v>
      </c>
      <c r="AQ263">
        <f>(Table2[[#This Row],[Sharpe Ratio]]-AVERAGE(Table2[Sharpe Ratio]))/_xlfn.STDEV.P(Table2[Sharpe Ratio])</f>
        <v>1.5738048136872618E-2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3.2612839608851703</v>
      </c>
      <c r="AS263">
        <f>_xlfn.RANK.AVG(Table2[[#This Row],[1Y Return vs Nifty Z-Score]],Table2[1Y Return vs Nifty Z-Score])</f>
        <v>356</v>
      </c>
      <c r="AT263">
        <f>_xlfn.RANK.AVG(Table2[[#This Row],[6M Return vs Nifty Z-Score]],Table2[6M Return vs Nifty Z-Score])</f>
        <v>176</v>
      </c>
      <c r="AU263">
        <f>_xlfn.RANK.AVG(Table2[[#This Row],[Sharpe Ratio Z-Score]],Table2[Sharpe Ratio Z-Score])</f>
        <v>338</v>
      </c>
      <c r="AV263">
        <f>(Table2[[#This Row],[Rank 1Y]]+Table2[[#This Row],[Rank 6M]]+Table2[[#This Row],[Rank Sharpe]])/3</f>
        <v>290</v>
      </c>
    </row>
    <row r="264" spans="1:48" x14ac:dyDescent="0.3">
      <c r="A264" t="s">
        <v>299</v>
      </c>
      <c r="B264" t="s">
        <v>300</v>
      </c>
      <c r="C264" t="s">
        <v>3147</v>
      </c>
      <c r="D264" t="s">
        <v>275</v>
      </c>
      <c r="E264">
        <v>91360.970340939995</v>
      </c>
      <c r="F264">
        <v>939.8</v>
      </c>
      <c r="G264">
        <v>39.919250104641399</v>
      </c>
      <c r="H264">
        <f>(Table2[[#This Row],[1Y Return vs Nifty]]-AVERAGE(Table2[1Y Return vs Nifty]))/_xlfn.STDEV.P(Table2[1Y Return vs Nifty])</f>
        <v>0.22418729039885962</v>
      </c>
      <c r="I264">
        <v>7.8658941150170802</v>
      </c>
      <c r="J264">
        <f>(Table2[[#This Row],[1M Return vs Nifty]]-AVERAGE(Table2[1M Return vs Nifty]))/_xlfn.STDEV.P(Table2[1M Return vs Nifty])</f>
        <v>1.0106920915758812</v>
      </c>
      <c r="K264">
        <v>-1.7474976393836199</v>
      </c>
      <c r="L264">
        <f>(Table2[[#This Row],[6M Return vs Nifty]]-AVERAGE(Table2[6M Return vs Nifty]))/_xlfn.STDEV.P(Table2[6M Return vs Nifty])</f>
        <v>-0.40353270435352412</v>
      </c>
      <c r="M264">
        <v>2.3683156538592902</v>
      </c>
      <c r="N264">
        <f>(Table2[[#This Row],[1W Return vs Nifty]]-AVERAGE(Table2[1W Return vs Nifty]))/_xlfn.STDEV.P(Table2[1W Return vs Nifty])</f>
        <v>0.61642173199464645</v>
      </c>
      <c r="O264">
        <v>952.75</v>
      </c>
      <c r="P264">
        <v>929.72033480842504</v>
      </c>
      <c r="Q264">
        <v>834.26332651245798</v>
      </c>
      <c r="R264">
        <v>42.827374521381799</v>
      </c>
      <c r="S264" s="1">
        <f>(Table2[[#This Row],[Close Price]]-Table2[[#This Row],[20D EMA]])/Table2[[#This Row],[20D EMA]]</f>
        <v>-1.3592233009708786E-2</v>
      </c>
      <c r="T264" s="1">
        <f>(Table2[[#This Row],[Close Price]]-Table2[[#This Row],[50D EMA]])/Table2[[#This Row],[50D EMA]]</f>
        <v>1.0841609905899174E-2</v>
      </c>
      <c r="U264" s="1">
        <f>(Table2[[#This Row],[Close Price]]-Table2[[#This Row],[200D EMA]])/Table2[[#This Row],[200D EMA]]</f>
        <v>0.12650283205990356</v>
      </c>
      <c r="V264">
        <v>1.4849765237588499</v>
      </c>
      <c r="W264">
        <v>936</v>
      </c>
      <c r="X264">
        <v>956.65</v>
      </c>
      <c r="Y264">
        <v>912</v>
      </c>
      <c r="Z264">
        <v>978.3</v>
      </c>
      <c r="AA264">
        <v>907.75</v>
      </c>
      <c r="AB264">
        <v>988.7</v>
      </c>
      <c r="AC264" s="1">
        <f>(Table2[[#This Row],[Close Price]]/Table2[[#This Row],[Day Low]])-1</f>
        <v>4.0598290598290454E-3</v>
      </c>
      <c r="AD264" s="1">
        <f>(Table2[[#This Row],[Day High]]/Table2[[#This Row],[Close Price]])-1</f>
        <v>1.7929346669504076E-2</v>
      </c>
      <c r="AE264" s="1">
        <f>(Table2[[#This Row],[Close Price]]/Table2[[#This Row],[Current Week Low]])-1</f>
        <v>3.0482456140350722E-2</v>
      </c>
      <c r="AF264" s="1">
        <f>(Table2[[#This Row],[Current Week High]]/Table2[[#This Row],[Close Price]])-1</f>
        <v>4.0966163013407053E-2</v>
      </c>
      <c r="AG264" s="1">
        <f>(Table2[[#This Row],[Close Price]]/Table2[[#This Row],[Current Month Low]])-1</f>
        <v>3.5307077939961351E-2</v>
      </c>
      <c r="AH264" s="1">
        <f>(Table2[[#This Row],[Current Month High]]/Table2[[#This Row],[Close Price]])-1</f>
        <v>5.2032347307938043E-2</v>
      </c>
      <c r="AI264">
        <v>18.961481166205498</v>
      </c>
      <c r="AJ264">
        <v>74.4732200872551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-0.12</v>
      </c>
      <c r="AM264" t="s">
        <v>3188</v>
      </c>
      <c r="AN264">
        <v>-8.7899999999999991</v>
      </c>
      <c r="AO264" t="s">
        <v>3188</v>
      </c>
      <c r="AP264">
        <v>0.115322818529419</v>
      </c>
      <c r="AQ264">
        <f>(Table2[[#This Row],[Sharpe Ratio]]-AVERAGE(Table2[Sharpe Ratio]))/_xlfn.STDEV.P(Table2[Sharpe Ratio])</f>
        <v>0.61856639834031812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2.0663348079561814</v>
      </c>
      <c r="AS264">
        <f>_xlfn.RANK.AVG(Table2[[#This Row],[1Y Return vs Nifty Z-Score]],Table2[1Y Return vs Nifty Z-Score])</f>
        <v>235</v>
      </c>
      <c r="AT264">
        <f>_xlfn.RANK.AVG(Table2[[#This Row],[6M Return vs Nifty Z-Score]],Table2[6M Return vs Nifty Z-Score])</f>
        <v>456</v>
      </c>
      <c r="AU264">
        <f>_xlfn.RANK.AVG(Table2[[#This Row],[Sharpe Ratio Z-Score]],Table2[Sharpe Ratio Z-Score])</f>
        <v>180</v>
      </c>
      <c r="AV264">
        <f>(Table2[[#This Row],[Rank 1Y]]+Table2[[#This Row],[Rank 6M]]+Table2[[#This Row],[Rank Sharpe]])/3</f>
        <v>290.33333333333331</v>
      </c>
    </row>
    <row r="265" spans="1:48" x14ac:dyDescent="0.3">
      <c r="A265" t="s">
        <v>819</v>
      </c>
      <c r="B265" t="s">
        <v>820</v>
      </c>
      <c r="C265" t="s">
        <v>3155</v>
      </c>
      <c r="D265" t="s">
        <v>532</v>
      </c>
      <c r="E265">
        <v>19853.821071175</v>
      </c>
      <c r="F265">
        <v>1298.1500000000001</v>
      </c>
      <c r="G265">
        <v>-1.7254912176916299</v>
      </c>
      <c r="H265">
        <f>(Table2[[#This Row],[1Y Return vs Nifty]]-AVERAGE(Table2[1Y Return vs Nifty]))/_xlfn.STDEV.P(Table2[1Y Return vs Nifty])</f>
        <v>-0.47653383951457268</v>
      </c>
      <c r="I265">
        <v>-6.4387566527107598</v>
      </c>
      <c r="J265">
        <f>(Table2[[#This Row],[1M Return vs Nifty]]-AVERAGE(Table2[1M Return vs Nifty]))/_xlfn.STDEV.P(Table2[1M Return vs Nifty])</f>
        <v>-0.52004251513970579</v>
      </c>
      <c r="K265">
        <v>20.0549395758316</v>
      </c>
      <c r="L265">
        <f>(Table2[[#This Row],[6M Return vs Nifty]]-AVERAGE(Table2[6M Return vs Nifty]))/_xlfn.STDEV.P(Table2[6M Return vs Nifty])</f>
        <v>0.2844578093493354</v>
      </c>
      <c r="M265">
        <v>-5.8572435605121003</v>
      </c>
      <c r="N265">
        <f>(Table2[[#This Row],[1W Return vs Nifty]]-AVERAGE(Table2[1W Return vs Nifty]))/_xlfn.STDEV.P(Table2[1W Return vs Nifty])</f>
        <v>-1.3062933560062395</v>
      </c>
      <c r="O265">
        <v>1377.52</v>
      </c>
      <c r="P265">
        <v>1417.2916241713301</v>
      </c>
      <c r="Q265">
        <v>1284.7281791402199</v>
      </c>
      <c r="R265">
        <v>31.088733894284399</v>
      </c>
      <c r="S265" s="1">
        <f>(Table2[[#This Row],[Close Price]]-Table2[[#This Row],[20D EMA]])/Table2[[#This Row],[20D EMA]]</f>
        <v>-5.7618038213601175E-2</v>
      </c>
      <c r="T265" s="1">
        <f>(Table2[[#This Row],[Close Price]]-Table2[[#This Row],[50D EMA]])/Table2[[#This Row],[50D EMA]]</f>
        <v>-8.4062885957567418E-2</v>
      </c>
      <c r="U265" s="1">
        <f>(Table2[[#This Row],[Close Price]]-Table2[[#This Row],[200D EMA]])/Table2[[#This Row],[200D EMA]]</f>
        <v>1.0447206714779507E-2</v>
      </c>
      <c r="V265">
        <v>0.99957853869023205</v>
      </c>
      <c r="W265">
        <v>1288</v>
      </c>
      <c r="X265">
        <v>1311</v>
      </c>
      <c r="Y265">
        <v>1267.2</v>
      </c>
      <c r="Z265">
        <v>1374.4</v>
      </c>
      <c r="AA265">
        <v>1267.2</v>
      </c>
      <c r="AB265">
        <v>1445</v>
      </c>
      <c r="AC265" s="1">
        <f>(Table2[[#This Row],[Close Price]]/Table2[[#This Row],[Day Low]])-1</f>
        <v>7.8804347826086918E-3</v>
      </c>
      <c r="AD265" s="1">
        <f>(Table2[[#This Row],[Day High]]/Table2[[#This Row],[Close Price]])-1</f>
        <v>9.8987019989984493E-3</v>
      </c>
      <c r="AE265" s="1">
        <f>(Table2[[#This Row],[Close Price]]/Table2[[#This Row],[Current Week Low]])-1</f>
        <v>2.4423926767676907E-2</v>
      </c>
      <c r="AF265" s="1">
        <f>(Table2[[#This Row],[Current Week High]]/Table2[[#This Row],[Close Price]])-1</f>
        <v>5.8737434040750269E-2</v>
      </c>
      <c r="AG265" s="1">
        <f>(Table2[[#This Row],[Close Price]]/Table2[[#This Row],[Current Month Low]])-1</f>
        <v>2.4423926767676907E-2</v>
      </c>
      <c r="AH265" s="1">
        <f>(Table2[[#This Row],[Current Month High]]/Table2[[#This Row],[Close Price]])-1</f>
        <v>0.11312252050995641</v>
      </c>
      <c r="AI265">
        <v>30.9555906482301</v>
      </c>
      <c r="AJ265">
        <v>56.168421052631601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-0.21</v>
      </c>
      <c r="AM265" t="s">
        <v>3188</v>
      </c>
      <c r="AN265">
        <v>-12.73</v>
      </c>
      <c r="AO265" t="s">
        <v>3188</v>
      </c>
      <c r="AP265">
        <v>0.11553639904068699</v>
      </c>
      <c r="AQ265">
        <f>(Table2[[#This Row],[Sharpe Ratio]]-AVERAGE(Table2[Sharpe Ratio]))/_xlfn.STDEV.P(Table2[Sharpe Ratio])</f>
        <v>0.62104334928839044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471</v>
      </c>
      <c r="AT265">
        <f>_xlfn.RANK.AVG(Table2[[#This Row],[6M Return vs Nifty Z-Score]],Table2[6M Return vs Nifty Z-Score])</f>
        <v>222</v>
      </c>
      <c r="AU265">
        <f>_xlfn.RANK.AVG(Table2[[#This Row],[Sharpe Ratio Z-Score]],Table2[Sharpe Ratio Z-Score])</f>
        <v>179</v>
      </c>
      <c r="AV265">
        <f>(Table2[[#This Row],[Rank 1Y]]+Table2[[#This Row],[Rank 6M]]+Table2[[#This Row],[Rank Sharpe]])/3</f>
        <v>290.66666666666669</v>
      </c>
    </row>
    <row r="266" spans="1:48" x14ac:dyDescent="0.3">
      <c r="A266" t="s">
        <v>1420</v>
      </c>
      <c r="B266" t="s">
        <v>1421</v>
      </c>
      <c r="C266" t="s">
        <v>3150</v>
      </c>
      <c r="D266" t="s">
        <v>1417</v>
      </c>
      <c r="E266">
        <v>7788.3964510249998</v>
      </c>
      <c r="F266">
        <v>382.75</v>
      </c>
      <c r="G266">
        <v>40.729434694652298</v>
      </c>
      <c r="H266">
        <f>(Table2[[#This Row],[1Y Return vs Nifty]]-AVERAGE(Table2[1Y Return vs Nifty]))/_xlfn.STDEV.P(Table2[1Y Return vs Nifty])</f>
        <v>0.23781958689835633</v>
      </c>
      <c r="I266">
        <v>-7.1344168380962296</v>
      </c>
      <c r="J266">
        <f>(Table2[[#This Row],[1M Return vs Nifty]]-AVERAGE(Table2[1M Return vs Nifty]))/_xlfn.STDEV.P(Table2[1M Return vs Nifty])</f>
        <v>-0.59448481628879313</v>
      </c>
      <c r="K266">
        <v>5.5194399165636501</v>
      </c>
      <c r="L266">
        <f>(Table2[[#This Row],[6M Return vs Nifty]]-AVERAGE(Table2[6M Return vs Nifty]))/_xlfn.STDEV.P(Table2[6M Return vs Nifty])</f>
        <v>-0.1742196210128362</v>
      </c>
      <c r="M266">
        <v>-3.2200399477212698</v>
      </c>
      <c r="N266">
        <f>(Table2[[#This Row],[1W Return vs Nifty]]-AVERAGE(Table2[1W Return vs Nifty]))/_xlfn.STDEV.P(Table2[1W Return vs Nifty])</f>
        <v>-0.6898500183199423</v>
      </c>
      <c r="O266">
        <v>388.42</v>
      </c>
      <c r="P266">
        <v>407.63507631270102</v>
      </c>
      <c r="Q266">
        <v>388.86617697130202</v>
      </c>
      <c r="R266">
        <v>47.358871827441497</v>
      </c>
      <c r="S266" s="1">
        <f>(Table2[[#This Row],[Close Price]]-Table2[[#This Row],[20D EMA]])/Table2[[#This Row],[20D EMA]]</f>
        <v>-1.4597600535502847E-2</v>
      </c>
      <c r="T266" s="1">
        <f>(Table2[[#This Row],[Close Price]]-Table2[[#This Row],[50D EMA]])/Table2[[#This Row],[50D EMA]]</f>
        <v>-6.1047436196612827E-2</v>
      </c>
      <c r="U266" s="1">
        <f>(Table2[[#This Row],[Close Price]]-Table2[[#This Row],[200D EMA]])/Table2[[#This Row],[200D EMA]]</f>
        <v>-1.572823077321377E-2</v>
      </c>
      <c r="V266">
        <v>0.83193957261047302</v>
      </c>
      <c r="W266">
        <v>373.3</v>
      </c>
      <c r="X266">
        <v>388.3</v>
      </c>
      <c r="Y266">
        <v>356.8</v>
      </c>
      <c r="Z266">
        <v>391</v>
      </c>
      <c r="AA266">
        <v>356.8</v>
      </c>
      <c r="AB266">
        <v>409.9</v>
      </c>
      <c r="AC266" s="1">
        <f>(Table2[[#This Row],[Close Price]]/Table2[[#This Row],[Day Low]])-1</f>
        <v>2.5314760246450518E-2</v>
      </c>
      <c r="AD266" s="1">
        <f>(Table2[[#This Row],[Day High]]/Table2[[#This Row],[Close Price]])-1</f>
        <v>1.4500326583932077E-2</v>
      </c>
      <c r="AE266" s="1">
        <f>(Table2[[#This Row],[Close Price]]/Table2[[#This Row],[Current Week Low]])-1</f>
        <v>7.2729820627802644E-2</v>
      </c>
      <c r="AF266" s="1">
        <f>(Table2[[#This Row],[Current Week High]]/Table2[[#This Row],[Close Price]])-1</f>
        <v>2.1554539516655868E-2</v>
      </c>
      <c r="AG266" s="1">
        <f>(Table2[[#This Row],[Close Price]]/Table2[[#This Row],[Current Month Low]])-1</f>
        <v>7.2729820627802644E-2</v>
      </c>
      <c r="AH266" s="1">
        <f>(Table2[[#This Row],[Current Month High]]/Table2[[#This Row],[Close Price]])-1</f>
        <v>7.0934030045721741E-2</v>
      </c>
      <c r="AI266">
        <v>53.625081645983002</v>
      </c>
      <c r="AJ266">
        <v>75.372279495990796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-0.28000000000000003</v>
      </c>
      <c r="AM266" t="s">
        <v>3188</v>
      </c>
      <c r="AN266">
        <v>-3.06</v>
      </c>
      <c r="AO266" t="s">
        <v>3188</v>
      </c>
      <c r="AP266">
        <v>8.6169404078287007E-2</v>
      </c>
      <c r="AQ266">
        <f>(Table2[[#This Row],[Sharpe Ratio]]-AVERAGE(Table2[Sharpe Ratio]))/_xlfn.STDEV.P(Table2[Sharpe Ratio])</f>
        <v>0.28046636694903504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230</v>
      </c>
      <c r="AT266">
        <f>_xlfn.RANK.AVG(Table2[[#This Row],[6M Return vs Nifty Z-Score]],Table2[6M Return vs Nifty Z-Score])</f>
        <v>374</v>
      </c>
      <c r="AU266">
        <f>_xlfn.RANK.AVG(Table2[[#This Row],[Sharpe Ratio Z-Score]],Table2[Sharpe Ratio Z-Score])</f>
        <v>268</v>
      </c>
      <c r="AV266">
        <f>(Table2[[#This Row],[Rank 1Y]]+Table2[[#This Row],[Rank 6M]]+Table2[[#This Row],[Rank Sharpe]])/3</f>
        <v>290.66666666666669</v>
      </c>
    </row>
    <row r="267" spans="1:48" x14ac:dyDescent="0.3">
      <c r="A267" t="s">
        <v>183</v>
      </c>
      <c r="B267" t="s">
        <v>184</v>
      </c>
      <c r="C267" t="s">
        <v>3148</v>
      </c>
      <c r="D267" t="s">
        <v>86</v>
      </c>
      <c r="E267">
        <v>147353.08320990499</v>
      </c>
      <c r="F267">
        <v>461.15</v>
      </c>
      <c r="G267">
        <v>55.581026548373302</v>
      </c>
      <c r="H267">
        <f>(Table2[[#This Row],[1Y Return vs Nifty]]-AVERAGE(Table2[1Y Return vs Nifty]))/_xlfn.STDEV.P(Table2[1Y Return vs Nifty])</f>
        <v>0.48771486525302316</v>
      </c>
      <c r="I267">
        <v>4.24544467101697</v>
      </c>
      <c r="J267">
        <f>(Table2[[#This Row],[1M Return vs Nifty]]-AVERAGE(Table2[1M Return vs Nifty]))/_xlfn.STDEV.P(Table2[1M Return vs Nifty])</f>
        <v>0.6232693333567052</v>
      </c>
      <c r="K267">
        <v>-4.1762499506765201</v>
      </c>
      <c r="L267">
        <f>(Table2[[#This Row],[6M Return vs Nifty]]-AVERAGE(Table2[6M Return vs Nifty]))/_xlfn.STDEV.P(Table2[6M Return vs Nifty])</f>
        <v>-0.48017361077188098</v>
      </c>
      <c r="M267">
        <v>-1.3526287540254101</v>
      </c>
      <c r="N267">
        <f>(Table2[[#This Row],[1W Return vs Nifty]]-AVERAGE(Table2[1W Return vs Nifty]))/_xlfn.STDEV.P(Table2[1W Return vs Nifty])</f>
        <v>-0.25334478091947632</v>
      </c>
      <c r="O267">
        <v>457.99</v>
      </c>
      <c r="P267">
        <v>446.902524470917</v>
      </c>
      <c r="Q267">
        <v>404.69803849724099</v>
      </c>
      <c r="R267">
        <v>50.165478400680499</v>
      </c>
      <c r="S267" s="1">
        <f>(Table2[[#This Row],[Close Price]]-Table2[[#This Row],[20D EMA]])/Table2[[#This Row],[20D EMA]]</f>
        <v>6.8997139675538071E-3</v>
      </c>
      <c r="T267" s="1">
        <f>(Table2[[#This Row],[Close Price]]-Table2[[#This Row],[50D EMA]])/Table2[[#This Row],[50D EMA]]</f>
        <v>3.1880499099776638E-2</v>
      </c>
      <c r="U267" s="1">
        <f>(Table2[[#This Row],[Close Price]]-Table2[[#This Row],[200D EMA]])/Table2[[#This Row],[200D EMA]]</f>
        <v>0.1394915619368485</v>
      </c>
      <c r="V267">
        <v>1.1511793088289699</v>
      </c>
      <c r="W267">
        <v>459.35</v>
      </c>
      <c r="X267">
        <v>467.35</v>
      </c>
      <c r="Y267">
        <v>438.7</v>
      </c>
      <c r="Z267">
        <v>477.9</v>
      </c>
      <c r="AA267">
        <v>438.7</v>
      </c>
      <c r="AB267">
        <v>491.2</v>
      </c>
      <c r="AC267" s="1">
        <f>(Table2[[#This Row],[Close Price]]/Table2[[#This Row],[Day Low]])-1</f>
        <v>3.9185806030259673E-3</v>
      </c>
      <c r="AD267" s="1">
        <f>(Table2[[#This Row],[Day High]]/Table2[[#This Row],[Close Price]])-1</f>
        <v>1.3444649246449281E-2</v>
      </c>
      <c r="AE267" s="1">
        <f>(Table2[[#This Row],[Close Price]]/Table2[[#This Row],[Current Week Low]])-1</f>
        <v>5.1173922954182771E-2</v>
      </c>
      <c r="AF267" s="1">
        <f>(Table2[[#This Row],[Current Week High]]/Table2[[#This Row],[Close Price]])-1</f>
        <v>3.6322237883551933E-2</v>
      </c>
      <c r="AG267" s="1">
        <f>(Table2[[#This Row],[Close Price]]/Table2[[#This Row],[Current Month Low]])-1</f>
        <v>5.1173922954182771E-2</v>
      </c>
      <c r="AH267" s="1">
        <f>(Table2[[#This Row],[Current Month High]]/Table2[[#This Row],[Close Price]])-1</f>
        <v>6.5163179008999261E-2</v>
      </c>
      <c r="AI267">
        <v>7.3078174129892703</v>
      </c>
      <c r="AJ267">
        <v>99.805025996533701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0.12</v>
      </c>
      <c r="AM267" t="s">
        <v>3189</v>
      </c>
      <c r="AN267">
        <v>-1.62</v>
      </c>
      <c r="AO267" t="s">
        <v>3188</v>
      </c>
      <c r="AP267">
        <v>9.9096935947317999E-2</v>
      </c>
      <c r="AQ267">
        <f>(Table2[[#This Row],[Sharpe Ratio]]-AVERAGE(Table2[Sharpe Ratio]))/_xlfn.STDEV.P(Table2[Sharpe Ratio])</f>
        <v>0.43039045004598009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0.80785625696435115</v>
      </c>
      <c r="AS267">
        <f>_xlfn.RANK.AVG(Table2[[#This Row],[1Y Return vs Nifty Z-Score]],Table2[1Y Return vs Nifty Z-Score])</f>
        <v>167</v>
      </c>
      <c r="AT267">
        <f>_xlfn.RANK.AVG(Table2[[#This Row],[6M Return vs Nifty Z-Score]],Table2[6M Return vs Nifty Z-Score])</f>
        <v>484</v>
      </c>
      <c r="AU267">
        <f>_xlfn.RANK.AVG(Table2[[#This Row],[Sharpe Ratio Z-Score]],Table2[Sharpe Ratio Z-Score])</f>
        <v>224</v>
      </c>
      <c r="AV267">
        <f>(Table2[[#This Row],[Rank 1Y]]+Table2[[#This Row],[Rank 6M]]+Table2[[#This Row],[Rank Sharpe]])/3</f>
        <v>291.66666666666669</v>
      </c>
    </row>
    <row r="268" spans="1:48" x14ac:dyDescent="0.3">
      <c r="A268" t="s">
        <v>378</v>
      </c>
      <c r="B268" t="s">
        <v>379</v>
      </c>
      <c r="C268" t="s">
        <v>3153</v>
      </c>
      <c r="D268" t="s">
        <v>89</v>
      </c>
      <c r="E268">
        <v>66318.611279125005</v>
      </c>
      <c r="F268">
        <v>321.25</v>
      </c>
      <c r="G268">
        <v>60.006375291275397</v>
      </c>
      <c r="H268">
        <f>(Table2[[#This Row],[1Y Return vs Nifty]]-AVERAGE(Table2[1Y Return vs Nifty]))/_xlfn.STDEV.P(Table2[1Y Return vs Nifty])</f>
        <v>0.56217649649202883</v>
      </c>
      <c r="I268">
        <v>-0.98392506402952695</v>
      </c>
      <c r="J268">
        <f>(Table2[[#This Row],[1M Return vs Nifty]]-AVERAGE(Table2[1M Return vs Nifty]))/_xlfn.STDEV.P(Table2[1M Return vs Nifty])</f>
        <v>6.3676697735984111E-2</v>
      </c>
      <c r="K268">
        <v>23.5564645088132</v>
      </c>
      <c r="L268">
        <f>(Table2[[#This Row],[6M Return vs Nifty]]-AVERAGE(Table2[6M Return vs Nifty]))/_xlfn.STDEV.P(Table2[6M Return vs Nifty])</f>
        <v>0.39495077459012995</v>
      </c>
      <c r="M268">
        <v>-5.3692073936348201</v>
      </c>
      <c r="N268">
        <f>(Table2[[#This Row],[1W Return vs Nifty]]-AVERAGE(Table2[1W Return vs Nifty]))/_xlfn.STDEV.P(Table2[1W Return vs Nifty])</f>
        <v>-1.1922154584323448</v>
      </c>
      <c r="O268">
        <v>328.64</v>
      </c>
      <c r="P268">
        <v>325.56163753355298</v>
      </c>
      <c r="Q268">
        <v>277.78310843916699</v>
      </c>
      <c r="R268">
        <v>41.9971978206177</v>
      </c>
      <c r="S268" s="1">
        <f>(Table2[[#This Row],[Close Price]]-Table2[[#This Row],[20D EMA]])/Table2[[#This Row],[20D EMA]]</f>
        <v>-2.2486611489776005E-2</v>
      </c>
      <c r="T268" s="1">
        <f>(Table2[[#This Row],[Close Price]]-Table2[[#This Row],[50D EMA]])/Table2[[#This Row],[50D EMA]]</f>
        <v>-1.3243690399820578E-2</v>
      </c>
      <c r="U268" s="1">
        <f>(Table2[[#This Row],[Close Price]]-Table2[[#This Row],[200D EMA]])/Table2[[#This Row],[200D EMA]]</f>
        <v>0.15647780675026907</v>
      </c>
      <c r="V268">
        <v>0.95558219833713798</v>
      </c>
      <c r="W268">
        <v>314</v>
      </c>
      <c r="X268">
        <v>328.75</v>
      </c>
      <c r="Y268">
        <v>308.25</v>
      </c>
      <c r="Z268">
        <v>334.1</v>
      </c>
      <c r="AA268">
        <v>308.25</v>
      </c>
      <c r="AB268">
        <v>351</v>
      </c>
      <c r="AC268" s="1">
        <f>(Table2[[#This Row],[Close Price]]/Table2[[#This Row],[Day Low]])-1</f>
        <v>2.3089171974522316E-2</v>
      </c>
      <c r="AD268" s="1">
        <f>(Table2[[#This Row],[Day High]]/Table2[[#This Row],[Close Price]])-1</f>
        <v>2.3346303501945442E-2</v>
      </c>
      <c r="AE268" s="1">
        <f>(Table2[[#This Row],[Close Price]]/Table2[[#This Row],[Current Week Low]])-1</f>
        <v>4.2173560421735701E-2</v>
      </c>
      <c r="AF268" s="1">
        <f>(Table2[[#This Row],[Current Week High]]/Table2[[#This Row],[Close Price]])-1</f>
        <v>4.0000000000000036E-2</v>
      </c>
      <c r="AG268" s="1">
        <f>(Table2[[#This Row],[Close Price]]/Table2[[#This Row],[Current Month Low]])-1</f>
        <v>4.2173560421735701E-2</v>
      </c>
      <c r="AH268" s="1">
        <f>(Table2[[#This Row],[Current Month High]]/Table2[[#This Row],[Close Price]])-1</f>
        <v>9.2607003891050477E-2</v>
      </c>
      <c r="AI268">
        <v>12.357976653696401</v>
      </c>
      <c r="AJ268">
        <v>98.241283554458406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-0.06</v>
      </c>
      <c r="AM268" t="s">
        <v>3188</v>
      </c>
      <c r="AN268">
        <v>-7.94</v>
      </c>
      <c r="AO268" t="s">
        <v>3188</v>
      </c>
      <c r="AQ268">
        <f>(Table2[[#This Row],[Sharpe Ratio]]-AVERAGE(Table2[Sharpe Ratio]))/_xlfn.STDEV.P(Table2[Sharpe Ratio])</f>
        <v>-0.71886351506777824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-0.89027500468198006</v>
      </c>
      <c r="AS268">
        <f>_xlfn.RANK.AVG(Table2[[#This Row],[1Y Return vs Nifty Z-Score]],Table2[1Y Return vs Nifty Z-Score])</f>
        <v>156</v>
      </c>
      <c r="AT268">
        <f>_xlfn.RANK.AVG(Table2[[#This Row],[6M Return vs Nifty Z-Score]],Table2[6M Return vs Nifty Z-Score])</f>
        <v>189</v>
      </c>
      <c r="AU268">
        <f>_xlfn.RANK.AVG(Table2[[#This Row],[Sharpe Ratio Z-Score]],Table2[Sharpe Ratio Z-Score])</f>
        <v>530</v>
      </c>
      <c r="AV268">
        <f>(Table2[[#This Row],[Rank 1Y]]+Table2[[#This Row],[Rank 6M]]+Table2[[#This Row],[Rank Sharpe]])/3</f>
        <v>291.66666666666669</v>
      </c>
    </row>
    <row r="269" spans="1:48" x14ac:dyDescent="0.3">
      <c r="A269" t="s">
        <v>1215</v>
      </c>
      <c r="B269" t="s">
        <v>1216</v>
      </c>
      <c r="C269" t="s">
        <v>3157</v>
      </c>
      <c r="D269" t="s">
        <v>398</v>
      </c>
      <c r="E269">
        <v>9920.4554141999997</v>
      </c>
      <c r="F269">
        <v>179.82</v>
      </c>
      <c r="G269">
        <v>20.2447372354988</v>
      </c>
      <c r="H269">
        <f>(Table2[[#This Row],[1Y Return vs Nifty]]-AVERAGE(Table2[1Y Return vs Nifty]))/_xlfn.STDEV.P(Table2[1Y Return vs Nifty])</f>
        <v>-0.10685923433411297</v>
      </c>
      <c r="I269">
        <v>-4.0165888560304204</v>
      </c>
      <c r="J269">
        <f>(Table2[[#This Row],[1M Return vs Nifty]]-AVERAGE(Table2[1M Return vs Nifty]))/_xlfn.STDEV.P(Table2[1M Return vs Nifty])</f>
        <v>-0.26084736736193359</v>
      </c>
      <c r="K269">
        <v>14.4275750146638</v>
      </c>
      <c r="L269">
        <f>(Table2[[#This Row],[6M Return vs Nifty]]-AVERAGE(Table2[6M Return vs Nifty]))/_xlfn.STDEV.P(Table2[6M Return vs Nifty])</f>
        <v>0.10688255035355416</v>
      </c>
      <c r="M269">
        <v>1.21886900120896</v>
      </c>
      <c r="N269">
        <f>(Table2[[#This Row],[1W Return vs Nifty]]-AVERAGE(Table2[1W Return vs Nifty]))/_xlfn.STDEV.P(Table2[1W Return vs Nifty])</f>
        <v>0.34773988747742851</v>
      </c>
      <c r="O269">
        <v>181.6</v>
      </c>
      <c r="P269">
        <v>187.84663490419101</v>
      </c>
      <c r="Q269">
        <v>172.13902261055199</v>
      </c>
      <c r="R269">
        <v>50.724483448416798</v>
      </c>
      <c r="S269" s="1">
        <f>(Table2[[#This Row],[Close Price]]-Table2[[#This Row],[20D EMA]])/Table2[[#This Row],[20D EMA]]</f>
        <v>-9.801762114537451E-3</v>
      </c>
      <c r="T269" s="1">
        <f>(Table2[[#This Row],[Close Price]]-Table2[[#This Row],[50D EMA]])/Table2[[#This Row],[50D EMA]]</f>
        <v>-4.2729724215101884E-2</v>
      </c>
      <c r="U269" s="1">
        <f>(Table2[[#This Row],[Close Price]]-Table2[[#This Row],[200D EMA]])/Table2[[#This Row],[200D EMA]]</f>
        <v>4.4620779605711348E-2</v>
      </c>
      <c r="V269">
        <v>0.49847922051900201</v>
      </c>
      <c r="W269">
        <v>178.46</v>
      </c>
      <c r="X269">
        <v>182.59</v>
      </c>
      <c r="Y269">
        <v>162.51</v>
      </c>
      <c r="Z269">
        <v>185.31</v>
      </c>
      <c r="AA269">
        <v>162.51</v>
      </c>
      <c r="AB269">
        <v>189.3</v>
      </c>
      <c r="AC269" s="1">
        <f>(Table2[[#This Row],[Close Price]]/Table2[[#This Row],[Day Low]])-1</f>
        <v>7.6207553513392146E-3</v>
      </c>
      <c r="AD269" s="1">
        <f>(Table2[[#This Row],[Day High]]/Table2[[#This Row],[Close Price]])-1</f>
        <v>1.5404293182071038E-2</v>
      </c>
      <c r="AE269" s="1">
        <f>(Table2[[#This Row],[Close Price]]/Table2[[#This Row],[Current Week Low]])-1</f>
        <v>0.10651652206018092</v>
      </c>
      <c r="AF269" s="1">
        <f>(Table2[[#This Row],[Current Week High]]/Table2[[#This Row],[Close Price]])-1</f>
        <v>3.0530530530530564E-2</v>
      </c>
      <c r="AG269" s="1">
        <f>(Table2[[#This Row],[Close Price]]/Table2[[#This Row],[Current Month Low]])-1</f>
        <v>0.10651652206018092</v>
      </c>
      <c r="AH269" s="1">
        <f>(Table2[[#This Row],[Current Month High]]/Table2[[#This Row],[Close Price]])-1</f>
        <v>5.271938605271953E-2</v>
      </c>
      <c r="AI269">
        <v>36.247358469580597</v>
      </c>
      <c r="AJ269">
        <v>52.908163265306101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-0.18</v>
      </c>
      <c r="AM269" t="s">
        <v>3188</v>
      </c>
      <c r="AN269">
        <v>-3.9</v>
      </c>
      <c r="AO269" t="s">
        <v>3188</v>
      </c>
      <c r="AP269">
        <v>8.3477905678687001E-2</v>
      </c>
      <c r="AQ269">
        <f>(Table2[[#This Row],[Sharpe Ratio]]-AVERAGE(Table2[Sharpe Ratio]))/_xlfn.STDEV.P(Table2[Sharpe Ratio])</f>
        <v>0.2492523321429331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326</v>
      </c>
      <c r="AT269">
        <f>_xlfn.RANK.AVG(Table2[[#This Row],[6M Return vs Nifty Z-Score]],Table2[6M Return vs Nifty Z-Score])</f>
        <v>272</v>
      </c>
      <c r="AU269">
        <f>_xlfn.RANK.AVG(Table2[[#This Row],[Sharpe Ratio Z-Score]],Table2[Sharpe Ratio Z-Score])</f>
        <v>277</v>
      </c>
      <c r="AV269">
        <f>(Table2[[#This Row],[Rank 1Y]]+Table2[[#This Row],[Rank 6M]]+Table2[[#This Row],[Rank Sharpe]])/3</f>
        <v>291.66666666666669</v>
      </c>
    </row>
    <row r="270" spans="1:48" x14ac:dyDescent="0.3">
      <c r="A270" t="s">
        <v>559</v>
      </c>
      <c r="B270" t="s">
        <v>560</v>
      </c>
      <c r="C270" t="s">
        <v>3154</v>
      </c>
      <c r="D270" t="s">
        <v>103</v>
      </c>
      <c r="E270">
        <v>36291.512054475003</v>
      </c>
      <c r="F270">
        <v>340.25</v>
      </c>
      <c r="G270">
        <v>27.186920422018002</v>
      </c>
      <c r="H270">
        <f>(Table2[[#This Row],[1Y Return vs Nifty]]-AVERAGE(Table2[1Y Return vs Nifty]))/_xlfn.STDEV.P(Table2[1Y Return vs Nifty])</f>
        <v>9.9510589240910125E-3</v>
      </c>
      <c r="I270">
        <v>6.5376934080558602</v>
      </c>
      <c r="J270">
        <f>(Table2[[#This Row],[1M Return vs Nifty]]-AVERAGE(Table2[1M Return vs Nifty]))/_xlfn.STDEV.P(Table2[1M Return vs Nifty])</f>
        <v>0.86856189770938752</v>
      </c>
      <c r="K270">
        <v>35.722418129741897</v>
      </c>
      <c r="L270">
        <f>(Table2[[#This Row],[6M Return vs Nifty]]-AVERAGE(Table2[6M Return vs Nifty]))/_xlfn.STDEV.P(Table2[6M Return vs Nifty])</f>
        <v>0.77885559214450428</v>
      </c>
      <c r="M270">
        <v>-1.94488924268692</v>
      </c>
      <c r="N270">
        <f>(Table2[[#This Row],[1W Return vs Nifty]]-AVERAGE(Table2[1W Return vs Nifty]))/_xlfn.STDEV.P(Table2[1W Return vs Nifty])</f>
        <v>-0.39178499487923779</v>
      </c>
      <c r="O270">
        <v>336.16</v>
      </c>
      <c r="P270">
        <v>328.61782648940499</v>
      </c>
      <c r="Q270">
        <v>290.75620286011502</v>
      </c>
      <c r="R270">
        <v>53.078549942771197</v>
      </c>
      <c r="S270" s="1">
        <f>(Table2[[#This Row],[Close Price]]-Table2[[#This Row],[20D EMA]])/Table2[[#This Row],[20D EMA]]</f>
        <v>1.2166825321275507E-2</v>
      </c>
      <c r="T270" s="1">
        <f>(Table2[[#This Row],[Close Price]]-Table2[[#This Row],[50D EMA]])/Table2[[#This Row],[50D EMA]]</f>
        <v>3.5397268720508822E-2</v>
      </c>
      <c r="U270" s="1">
        <f>(Table2[[#This Row],[Close Price]]-Table2[[#This Row],[200D EMA]])/Table2[[#This Row],[200D EMA]]</f>
        <v>0.1702243895505019</v>
      </c>
      <c r="V270">
        <v>1.0698401289302299</v>
      </c>
      <c r="W270">
        <v>339</v>
      </c>
      <c r="X270">
        <v>344.7</v>
      </c>
      <c r="Y270">
        <v>318.8</v>
      </c>
      <c r="Z270">
        <v>346.8</v>
      </c>
      <c r="AA270">
        <v>318.8</v>
      </c>
      <c r="AB270">
        <v>357.9</v>
      </c>
      <c r="AC270" s="1">
        <f>(Table2[[#This Row],[Close Price]]/Table2[[#This Row],[Day Low]])-1</f>
        <v>3.6873156342183133E-3</v>
      </c>
      <c r="AD270" s="1">
        <f>(Table2[[#This Row],[Day High]]/Table2[[#This Row],[Close Price]])-1</f>
        <v>1.3078618662747843E-2</v>
      </c>
      <c r="AE270" s="1">
        <f>(Table2[[#This Row],[Close Price]]/Table2[[#This Row],[Current Week Low]])-1</f>
        <v>6.7283563362609655E-2</v>
      </c>
      <c r="AF270" s="1">
        <f>(Table2[[#This Row],[Current Week High]]/Table2[[#This Row],[Close Price]])-1</f>
        <v>1.9250551065393084E-2</v>
      </c>
      <c r="AG270" s="1">
        <f>(Table2[[#This Row],[Close Price]]/Table2[[#This Row],[Current Month Low]])-1</f>
        <v>6.7283563362609655E-2</v>
      </c>
      <c r="AH270" s="1">
        <f>(Table2[[#This Row],[Current Month High]]/Table2[[#This Row],[Close Price]])-1</f>
        <v>5.1873622336517267E-2</v>
      </c>
      <c r="AI270">
        <v>7.0977222630418799</v>
      </c>
      <c r="AJ270">
        <v>71.194968553459105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-0.02</v>
      </c>
      <c r="AM270" t="s">
        <v>3188</v>
      </c>
      <c r="AN270">
        <v>-2.2599999999999998</v>
      </c>
      <c r="AO270" t="s">
        <v>3188</v>
      </c>
      <c r="AP270">
        <v>1.5541183182491E-2</v>
      </c>
      <c r="AQ270">
        <f>(Table2[[#This Row],[Sharpe Ratio]]-AVERAGE(Table2[Sharpe Ratio]))/_xlfn.STDEV.P(Table2[Sharpe Ratio])</f>
        <v>-0.53862821087500079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0.72695534302374409</v>
      </c>
      <c r="AS270">
        <f>_xlfn.RANK.AVG(Table2[[#This Row],[1Y Return vs Nifty Z-Score]],Table2[1Y Return vs Nifty Z-Score])</f>
        <v>290</v>
      </c>
      <c r="AT270">
        <f>_xlfn.RANK.AVG(Table2[[#This Row],[6M Return vs Nifty Z-Score]],Table2[6M Return vs Nifty Z-Score])</f>
        <v>115</v>
      </c>
      <c r="AU270">
        <f>_xlfn.RANK.AVG(Table2[[#This Row],[Sharpe Ratio Z-Score]],Table2[Sharpe Ratio Z-Score])</f>
        <v>471</v>
      </c>
      <c r="AV270">
        <f>(Table2[[#This Row],[Rank 1Y]]+Table2[[#This Row],[Rank 6M]]+Table2[[#This Row],[Rank Sharpe]])/3</f>
        <v>292</v>
      </c>
    </row>
    <row r="271" spans="1:48" x14ac:dyDescent="0.3">
      <c r="A271" t="s">
        <v>772</v>
      </c>
      <c r="B271" t="s">
        <v>773</v>
      </c>
      <c r="C271" t="s">
        <v>3146</v>
      </c>
      <c r="D271" t="s">
        <v>48</v>
      </c>
      <c r="E271">
        <v>21276.346391620002</v>
      </c>
      <c r="F271">
        <v>226.22</v>
      </c>
      <c r="G271">
        <v>39.174536064071297</v>
      </c>
      <c r="H271">
        <f>(Table2[[#This Row],[1Y Return vs Nifty]]-AVERAGE(Table2[1Y Return vs Nifty]))/_xlfn.STDEV.P(Table2[1Y Return vs Nifty])</f>
        <v>0.21165661191699253</v>
      </c>
      <c r="I271">
        <v>-10.2510778416073</v>
      </c>
      <c r="J271">
        <f>(Table2[[#This Row],[1M Return vs Nifty]]-AVERAGE(Table2[1M Return vs Nifty]))/_xlfn.STDEV.P(Table2[1M Return vs Nifty])</f>
        <v>-0.92799738733586101</v>
      </c>
      <c r="K271">
        <v>-9.7279007394502806</v>
      </c>
      <c r="L271">
        <f>(Table2[[#This Row],[6M Return vs Nifty]]-AVERAGE(Table2[6M Return vs Nifty]))/_xlfn.STDEV.P(Table2[6M Return vs Nifty])</f>
        <v>-0.65535967095243053</v>
      </c>
      <c r="M271">
        <v>0.62472187189273098</v>
      </c>
      <c r="N271">
        <f>(Table2[[#This Row],[1W Return vs Nifty]]-AVERAGE(Table2[1W Return vs Nifty]))/_xlfn.STDEV.P(Table2[1W Return vs Nifty])</f>
        <v>0.20885867341567685</v>
      </c>
      <c r="O271">
        <v>227.58</v>
      </c>
      <c r="P271">
        <v>243.252291475627</v>
      </c>
      <c r="Q271">
        <v>232.83089936400299</v>
      </c>
      <c r="R271">
        <v>53.388305202517998</v>
      </c>
      <c r="S271" s="1">
        <f>(Table2[[#This Row],[Close Price]]-Table2[[#This Row],[20D EMA]])/Table2[[#This Row],[20D EMA]]</f>
        <v>-5.9759205554091466E-3</v>
      </c>
      <c r="T271" s="1">
        <f>(Table2[[#This Row],[Close Price]]-Table2[[#This Row],[50D EMA]])/Table2[[#This Row],[50D EMA]]</f>
        <v>-7.001903814473863E-2</v>
      </c>
      <c r="U271" s="1">
        <f>(Table2[[#This Row],[Close Price]]-Table2[[#This Row],[200D EMA]])/Table2[[#This Row],[200D EMA]]</f>
        <v>-2.8393565381833821E-2</v>
      </c>
      <c r="V271">
        <v>0.45749035202671801</v>
      </c>
      <c r="W271">
        <v>218.6</v>
      </c>
      <c r="X271">
        <v>229.4</v>
      </c>
      <c r="Y271">
        <v>202.89</v>
      </c>
      <c r="Z271">
        <v>229.4</v>
      </c>
      <c r="AA271">
        <v>202.89</v>
      </c>
      <c r="AB271">
        <v>229.4</v>
      </c>
      <c r="AC271" s="1">
        <f>(Table2[[#This Row],[Close Price]]/Table2[[#This Row],[Day Low]])-1</f>
        <v>3.4858188472095097E-2</v>
      </c>
      <c r="AD271" s="1">
        <f>(Table2[[#This Row],[Day High]]/Table2[[#This Row],[Close Price]])-1</f>
        <v>1.4057112545309947E-2</v>
      </c>
      <c r="AE271" s="1">
        <f>(Table2[[#This Row],[Close Price]]/Table2[[#This Row],[Current Week Low]])-1</f>
        <v>0.11498841736901766</v>
      </c>
      <c r="AF271" s="1">
        <f>(Table2[[#This Row],[Current Week High]]/Table2[[#This Row],[Close Price]])-1</f>
        <v>1.4057112545309947E-2</v>
      </c>
      <c r="AG271" s="1">
        <f>(Table2[[#This Row],[Close Price]]/Table2[[#This Row],[Current Month Low]])-1</f>
        <v>0.11498841736901766</v>
      </c>
      <c r="AH271" s="1">
        <f>(Table2[[#This Row],[Current Month High]]/Table2[[#This Row],[Close Price]])-1</f>
        <v>1.4057112545309947E-2</v>
      </c>
      <c r="AI271">
        <v>55.423923614180801</v>
      </c>
      <c r="AJ271">
        <v>77.776031434184603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-0.23</v>
      </c>
      <c r="AM271" t="s">
        <v>3188</v>
      </c>
      <c r="AN271">
        <v>-0.52</v>
      </c>
      <c r="AO271" t="s">
        <v>3188</v>
      </c>
      <c r="AP271">
        <v>0.15977253361862601</v>
      </c>
      <c r="AQ271">
        <f>(Table2[[#This Row],[Sharpe Ratio]]-AVERAGE(Table2[Sharpe Ratio]))/_xlfn.STDEV.P(Table2[Sharpe Ratio])</f>
        <v>1.1340617648328335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237</v>
      </c>
      <c r="AT271">
        <f>_xlfn.RANK.AVG(Table2[[#This Row],[6M Return vs Nifty Z-Score]],Table2[6M Return vs Nifty Z-Score])</f>
        <v>539</v>
      </c>
      <c r="AU271">
        <f>_xlfn.RANK.AVG(Table2[[#This Row],[Sharpe Ratio Z-Score]],Table2[Sharpe Ratio Z-Score])</f>
        <v>101</v>
      </c>
      <c r="AV271">
        <f>(Table2[[#This Row],[Rank 1Y]]+Table2[[#This Row],[Rank 6M]]+Table2[[#This Row],[Rank Sharpe]])/3</f>
        <v>292.33333333333331</v>
      </c>
    </row>
    <row r="272" spans="1:48" x14ac:dyDescent="0.3">
      <c r="A272" t="s">
        <v>652</v>
      </c>
      <c r="B272" t="s">
        <v>653</v>
      </c>
      <c r="C272" t="s">
        <v>3145</v>
      </c>
      <c r="D272" t="s">
        <v>195</v>
      </c>
      <c r="E272">
        <v>29403.433486034999</v>
      </c>
      <c r="F272">
        <v>9023.5499999999993</v>
      </c>
      <c r="G272">
        <v>18.140933795145202</v>
      </c>
      <c r="H272">
        <f>(Table2[[#This Row],[1Y Return vs Nifty]]-AVERAGE(Table2[1Y Return vs Nifty]))/_xlfn.STDEV.P(Table2[1Y Return vs Nifty])</f>
        <v>-0.1422581701188281</v>
      </c>
      <c r="I272">
        <v>-1.1353375050197001</v>
      </c>
      <c r="J272">
        <f>(Table2[[#This Row],[1M Return vs Nifty]]-AVERAGE(Table2[1M Return vs Nifty]))/_xlfn.STDEV.P(Table2[1M Return vs Nifty])</f>
        <v>4.7474116696128735E-2</v>
      </c>
      <c r="K272">
        <v>31.079236336786099</v>
      </c>
      <c r="L272">
        <f>(Table2[[#This Row],[6M Return vs Nifty]]-AVERAGE(Table2[6M Return vs Nifty]))/_xlfn.STDEV.P(Table2[6M Return vs Nifty])</f>
        <v>0.63233687979054265</v>
      </c>
      <c r="M272">
        <v>6.1728363335352201</v>
      </c>
      <c r="N272">
        <f>(Table2[[#This Row],[1W Return vs Nifty]]-AVERAGE(Table2[1W Return vs Nifty]))/_xlfn.STDEV.P(Table2[1W Return vs Nifty])</f>
        <v>1.5057241031506141</v>
      </c>
      <c r="O272">
        <v>8757.98</v>
      </c>
      <c r="P272">
        <v>8525.0212564386493</v>
      </c>
      <c r="Q272">
        <v>7471.3236779659901</v>
      </c>
      <c r="R272">
        <v>71.565536548239095</v>
      </c>
      <c r="S272" s="1">
        <f>(Table2[[#This Row],[Close Price]]-Table2[[#This Row],[20D EMA]])/Table2[[#This Row],[20D EMA]]</f>
        <v>3.0323202382284468E-2</v>
      </c>
      <c r="T272" s="1">
        <f>(Table2[[#This Row],[Close Price]]-Table2[[#This Row],[50D EMA]])/Table2[[#This Row],[50D EMA]]</f>
        <v>5.8478299181345589E-2</v>
      </c>
      <c r="U272" s="1">
        <f>(Table2[[#This Row],[Close Price]]-Table2[[#This Row],[200D EMA]])/Table2[[#This Row],[200D EMA]]</f>
        <v>0.20775787383054334</v>
      </c>
      <c r="V272">
        <v>0.82390837849243403</v>
      </c>
      <c r="W272">
        <v>8860</v>
      </c>
      <c r="X272">
        <v>9053.9500000000007</v>
      </c>
      <c r="Y272">
        <v>8430</v>
      </c>
      <c r="Z272">
        <v>9074.9</v>
      </c>
      <c r="AA272">
        <v>8315</v>
      </c>
      <c r="AB272">
        <v>9074.9</v>
      </c>
      <c r="AC272" s="1">
        <f>(Table2[[#This Row],[Close Price]]/Table2[[#This Row],[Day Low]])-1</f>
        <v>1.8459367945823812E-2</v>
      </c>
      <c r="AD272" s="1">
        <f>(Table2[[#This Row],[Day High]]/Table2[[#This Row],[Close Price]])-1</f>
        <v>3.3689623263573054E-3</v>
      </c>
      <c r="AE272" s="1">
        <f>(Table2[[#This Row],[Close Price]]/Table2[[#This Row],[Current Week Low]])-1</f>
        <v>7.0409252669038969E-2</v>
      </c>
      <c r="AF272" s="1">
        <f>(Table2[[#This Row],[Current Week High]]/Table2[[#This Row],[Close Price]])-1</f>
        <v>5.6906649821855115E-3</v>
      </c>
      <c r="AG272" s="1">
        <f>(Table2[[#This Row],[Close Price]]/Table2[[#This Row],[Current Month Low]])-1</f>
        <v>8.5213469633192984E-2</v>
      </c>
      <c r="AH272" s="1">
        <f>(Table2[[#This Row],[Current Month High]]/Table2[[#This Row],[Close Price]])-1</f>
        <v>5.6906649821855115E-3</v>
      </c>
      <c r="AI272">
        <v>5.9449994735996503</v>
      </c>
      <c r="AJ272">
        <v>51.502254010627802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0.15</v>
      </c>
      <c r="AM272" t="s">
        <v>3189</v>
      </c>
      <c r="AN272">
        <v>2.87</v>
      </c>
      <c r="AO272" t="s">
        <v>3189</v>
      </c>
      <c r="AP272">
        <v>4.0765805059131001E-2</v>
      </c>
      <c r="AQ272">
        <f>(Table2[[#This Row],[Sharpe Ratio]]-AVERAGE(Table2[Sharpe Ratio]))/_xlfn.STDEV.P(Table2[Sharpe Ratio])</f>
        <v>-0.24609144943935768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1.7971854800790996</v>
      </c>
      <c r="AS272">
        <f>_xlfn.RANK.AVG(Table2[[#This Row],[1Y Return vs Nifty Z-Score]],Table2[1Y Return vs Nifty Z-Score])</f>
        <v>342</v>
      </c>
      <c r="AT272">
        <f>_xlfn.RANK.AVG(Table2[[#This Row],[6M Return vs Nifty Z-Score]],Table2[6M Return vs Nifty Z-Score])</f>
        <v>136</v>
      </c>
      <c r="AU272">
        <f>_xlfn.RANK.AVG(Table2[[#This Row],[Sharpe Ratio Z-Score]],Table2[Sharpe Ratio Z-Score])</f>
        <v>404</v>
      </c>
      <c r="AV272">
        <f>(Table2[[#This Row],[Rank 1Y]]+Table2[[#This Row],[Rank 6M]]+Table2[[#This Row],[Rank Sharpe]])/3</f>
        <v>294</v>
      </c>
    </row>
    <row r="273" spans="1:48" x14ac:dyDescent="0.3">
      <c r="A273" t="s">
        <v>1473</v>
      </c>
      <c r="B273" t="s">
        <v>1474</v>
      </c>
      <c r="C273" t="s">
        <v>3146</v>
      </c>
      <c r="D273" t="s">
        <v>48</v>
      </c>
      <c r="E273">
        <v>7099.1761931839901</v>
      </c>
      <c r="F273">
        <v>42.26</v>
      </c>
      <c r="G273">
        <v>22.583730599493801</v>
      </c>
      <c r="H273">
        <f>(Table2[[#This Row],[1Y Return vs Nifty]]-AVERAGE(Table2[1Y Return vs Nifty]))/_xlfn.STDEV.P(Table2[1Y Return vs Nifty])</f>
        <v>-6.7502954985592861E-2</v>
      </c>
      <c r="I273">
        <v>-15.151402145938199</v>
      </c>
      <c r="J273">
        <f>(Table2[[#This Row],[1M Return vs Nifty]]-AVERAGE(Table2[1M Return vs Nifty]))/_xlfn.STDEV.P(Table2[1M Return vs Nifty])</f>
        <v>-1.4523790110866288</v>
      </c>
      <c r="K273">
        <v>2.23237879660766</v>
      </c>
      <c r="L273">
        <f>(Table2[[#This Row],[6M Return vs Nifty]]-AVERAGE(Table2[6M Return vs Nifty]))/_xlfn.STDEV.P(Table2[6M Return vs Nifty])</f>
        <v>-0.27794503694537298</v>
      </c>
      <c r="M273">
        <v>-6.72543149694196</v>
      </c>
      <c r="N273">
        <f>(Table2[[#This Row],[1W Return vs Nifty]]-AVERAGE(Table2[1W Return vs Nifty]))/_xlfn.STDEV.P(Table2[1W Return vs Nifty])</f>
        <v>-1.5092312962836063</v>
      </c>
      <c r="O273">
        <v>42.28</v>
      </c>
      <c r="P273">
        <v>44.364603361589801</v>
      </c>
      <c r="Q273">
        <v>40.5392822569465</v>
      </c>
      <c r="R273">
        <v>53.814073690044701</v>
      </c>
      <c r="S273" s="1">
        <f>(Table2[[#This Row],[Close Price]]-Table2[[#This Row],[20D EMA]])/Table2[[#This Row],[20D EMA]]</f>
        <v>-4.7303689687803042E-4</v>
      </c>
      <c r="T273" s="1">
        <f>(Table2[[#This Row],[Close Price]]-Table2[[#This Row],[50D EMA]])/Table2[[#This Row],[50D EMA]]</f>
        <v>-4.7438795844435208E-2</v>
      </c>
      <c r="U273" s="1">
        <f>(Table2[[#This Row],[Close Price]]-Table2[[#This Row],[200D EMA]])/Table2[[#This Row],[200D EMA]]</f>
        <v>4.2445688410249281E-2</v>
      </c>
      <c r="V273">
        <v>0.56753773482904002</v>
      </c>
      <c r="W273">
        <v>38.76</v>
      </c>
      <c r="X273">
        <v>42.8</v>
      </c>
      <c r="Y273">
        <v>37.049999999999997</v>
      </c>
      <c r="Z273">
        <v>42.8</v>
      </c>
      <c r="AA273">
        <v>37.049999999999997</v>
      </c>
      <c r="AB273">
        <v>44</v>
      </c>
      <c r="AC273" s="1">
        <f>(Table2[[#This Row],[Close Price]]/Table2[[#This Row],[Day Low]])-1</f>
        <v>9.029927760577916E-2</v>
      </c>
      <c r="AD273" s="1">
        <f>(Table2[[#This Row],[Day High]]/Table2[[#This Row],[Close Price]])-1</f>
        <v>1.2778040700425874E-2</v>
      </c>
      <c r="AE273" s="1">
        <f>(Table2[[#This Row],[Close Price]]/Table2[[#This Row],[Current Week Low]])-1</f>
        <v>0.14062078272604595</v>
      </c>
      <c r="AF273" s="1">
        <f>(Table2[[#This Row],[Current Week High]]/Table2[[#This Row],[Close Price]])-1</f>
        <v>1.2778040700425874E-2</v>
      </c>
      <c r="AG273" s="1">
        <f>(Table2[[#This Row],[Close Price]]/Table2[[#This Row],[Current Month Low]])-1</f>
        <v>0.14062078272604595</v>
      </c>
      <c r="AH273" s="1">
        <f>(Table2[[#This Row],[Current Month High]]/Table2[[#This Row],[Close Price]])-1</f>
        <v>4.1173686701372558E-2</v>
      </c>
      <c r="AI273">
        <v>36.0624704212021</v>
      </c>
      <c r="AJ273">
        <v>86.535359808614601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-0.23</v>
      </c>
      <c r="AM273" t="s">
        <v>3188</v>
      </c>
      <c r="AN273">
        <v>-6.15</v>
      </c>
      <c r="AO273" t="s">
        <v>3188</v>
      </c>
      <c r="AP273">
        <v>0.12712184908585</v>
      </c>
      <c r="AQ273">
        <f>(Table2[[#This Row],[Sharpe Ratio]]-AVERAGE(Table2[Sharpe Ratio]))/_xlfn.STDEV.P(Table2[Sharpe Ratio])</f>
        <v>0.75540294653274209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312</v>
      </c>
      <c r="AT273">
        <f>_xlfn.RANK.AVG(Table2[[#This Row],[6M Return vs Nifty Z-Score]],Table2[6M Return vs Nifty Z-Score])</f>
        <v>412</v>
      </c>
      <c r="AU273">
        <f>_xlfn.RANK.AVG(Table2[[#This Row],[Sharpe Ratio Z-Score]],Table2[Sharpe Ratio Z-Score])</f>
        <v>159</v>
      </c>
      <c r="AV273">
        <f>(Table2[[#This Row],[Rank 1Y]]+Table2[[#This Row],[Rank 6M]]+Table2[[#This Row],[Rank Sharpe]])/3</f>
        <v>294.33333333333331</v>
      </c>
    </row>
    <row r="274" spans="1:48" x14ac:dyDescent="0.3">
      <c r="A274" t="s">
        <v>929</v>
      </c>
      <c r="B274" t="s">
        <v>930</v>
      </c>
      <c r="C274" t="s">
        <v>3143</v>
      </c>
      <c r="D274" t="s">
        <v>24</v>
      </c>
      <c r="E274">
        <v>16018.947555072</v>
      </c>
      <c r="F274">
        <v>199.04</v>
      </c>
      <c r="G274">
        <v>22.030325834600699</v>
      </c>
      <c r="H274">
        <f>(Table2[[#This Row],[1Y Return vs Nifty]]-AVERAGE(Table2[1Y Return vs Nifty]))/_xlfn.STDEV.P(Table2[1Y Return vs Nifty])</f>
        <v>-7.6814632759117998E-2</v>
      </c>
      <c r="I274">
        <v>-13.1262774302518</v>
      </c>
      <c r="J274">
        <f>(Table2[[#This Row],[1M Return vs Nifty]]-AVERAGE(Table2[1M Return vs Nifty]))/_xlfn.STDEV.P(Table2[1M Return vs Nifty])</f>
        <v>-1.2356712748719243</v>
      </c>
      <c r="K274">
        <v>-5.96692149835925</v>
      </c>
      <c r="L274">
        <f>(Table2[[#This Row],[6M Return vs Nifty]]-AVERAGE(Table2[6M Return vs Nifty]))/_xlfn.STDEV.P(Table2[6M Return vs Nifty])</f>
        <v>-0.53667945118790505</v>
      </c>
      <c r="M274">
        <v>-6.4106408449453403</v>
      </c>
      <c r="N274">
        <f>(Table2[[#This Row],[1W Return vs Nifty]]-AVERAGE(Table2[1W Return vs Nifty]))/_xlfn.STDEV.P(Table2[1W Return vs Nifty])</f>
        <v>-1.4356493402874642</v>
      </c>
      <c r="O274">
        <v>208.97</v>
      </c>
      <c r="P274">
        <v>212.36194725255601</v>
      </c>
      <c r="Q274">
        <v>194.39975787450101</v>
      </c>
      <c r="R274">
        <v>25.709919946727201</v>
      </c>
      <c r="S274" s="1">
        <f>(Table2[[#This Row],[Close Price]]-Table2[[#This Row],[20D EMA]])/Table2[[#This Row],[20D EMA]]</f>
        <v>-4.7518782600373295E-2</v>
      </c>
      <c r="T274" s="1">
        <f>(Table2[[#This Row],[Close Price]]-Table2[[#This Row],[50D EMA]])/Table2[[#This Row],[50D EMA]]</f>
        <v>-6.2732271129123732E-2</v>
      </c>
      <c r="U274" s="1">
        <f>(Table2[[#This Row],[Close Price]]-Table2[[#This Row],[200D EMA]])/Table2[[#This Row],[200D EMA]]</f>
        <v>2.3869587988348193E-2</v>
      </c>
      <c r="V274">
        <v>0.82161770094458597</v>
      </c>
      <c r="W274">
        <v>195.25</v>
      </c>
      <c r="X274">
        <v>200.59</v>
      </c>
      <c r="Y274">
        <v>193.2</v>
      </c>
      <c r="Z274">
        <v>210.19</v>
      </c>
      <c r="AA274">
        <v>193.2</v>
      </c>
      <c r="AB274">
        <v>216.34</v>
      </c>
      <c r="AC274" s="1">
        <f>(Table2[[#This Row],[Close Price]]/Table2[[#This Row],[Day Low]])-1</f>
        <v>1.9411011523687627E-2</v>
      </c>
      <c r="AD274" s="1">
        <f>(Table2[[#This Row],[Day High]]/Table2[[#This Row],[Close Price]])-1</f>
        <v>7.7873794212219849E-3</v>
      </c>
      <c r="AE274" s="1">
        <f>(Table2[[#This Row],[Close Price]]/Table2[[#This Row],[Current Week Low]])-1</f>
        <v>3.0227743271221463E-2</v>
      </c>
      <c r="AF274" s="1">
        <f>(Table2[[#This Row],[Current Week High]]/Table2[[#This Row],[Close Price]])-1</f>
        <v>5.601889067524124E-2</v>
      </c>
      <c r="AG274" s="1">
        <f>(Table2[[#This Row],[Close Price]]/Table2[[#This Row],[Current Month Low]])-1</f>
        <v>3.0227743271221463E-2</v>
      </c>
      <c r="AH274" s="1">
        <f>(Table2[[#This Row],[Current Month High]]/Table2[[#This Row],[Close Price]])-1</f>
        <v>8.6917202572347252E-2</v>
      </c>
      <c r="AI274">
        <v>16.936294212218598</v>
      </c>
      <c r="AJ274">
        <v>49.710417450169203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-7.0000000000000007E-2</v>
      </c>
      <c r="AM274" t="s">
        <v>3188</v>
      </c>
      <c r="AN274">
        <v>-9.85</v>
      </c>
      <c r="AO274" t="s">
        <v>3188</v>
      </c>
      <c r="AP274">
        <v>0.17797040172614201</v>
      </c>
      <c r="AQ274">
        <f>(Table2[[#This Row],[Sharpe Ratio]]-AVERAGE(Table2[Sharpe Ratio]))/_xlfn.STDEV.P(Table2[Sharpe Ratio])</f>
        <v>1.3451073625524064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316</v>
      </c>
      <c r="AT274">
        <f>_xlfn.RANK.AVG(Table2[[#This Row],[6M Return vs Nifty Z-Score]],Table2[6M Return vs Nifty Z-Score])</f>
        <v>501</v>
      </c>
      <c r="AU274">
        <f>_xlfn.RANK.AVG(Table2[[#This Row],[Sharpe Ratio Z-Score]],Table2[Sharpe Ratio Z-Score])</f>
        <v>67</v>
      </c>
      <c r="AV274">
        <f>(Table2[[#This Row],[Rank 1Y]]+Table2[[#This Row],[Rank 6M]]+Table2[[#This Row],[Rank Sharpe]])/3</f>
        <v>294.66666666666669</v>
      </c>
    </row>
    <row r="275" spans="1:48" x14ac:dyDescent="0.3">
      <c r="A275" t="s">
        <v>1879</v>
      </c>
      <c r="B275" t="s">
        <v>1880</v>
      </c>
      <c r="C275" t="s">
        <v>3155</v>
      </c>
      <c r="D275" t="s">
        <v>119</v>
      </c>
      <c r="E275">
        <v>4002.9158579999998</v>
      </c>
      <c r="F275">
        <v>694.9</v>
      </c>
      <c r="G275">
        <v>-0.58794446407453904</v>
      </c>
      <c r="H275">
        <f>(Table2[[#This Row],[1Y Return vs Nifty]]-AVERAGE(Table2[1Y Return vs Nifty]))/_xlfn.STDEV.P(Table2[1Y Return vs Nifty])</f>
        <v>-0.4573932944850263</v>
      </c>
      <c r="I275">
        <v>24.094712267829301</v>
      </c>
      <c r="J275">
        <f>(Table2[[#This Row],[1M Return vs Nifty]]-AVERAGE(Table2[1M Return vs Nifty]))/_xlfn.STDEV.P(Table2[1M Return vs Nifty])</f>
        <v>2.7473310334121188</v>
      </c>
      <c r="K275">
        <v>12.4118967146467</v>
      </c>
      <c r="L275">
        <f>(Table2[[#This Row],[6M Return vs Nifty]]-AVERAGE(Table2[6M Return vs Nifty]))/_xlfn.STDEV.P(Table2[6M Return vs Nifty])</f>
        <v>4.3276471115738908E-2</v>
      </c>
      <c r="M275">
        <v>12.9625412253998</v>
      </c>
      <c r="N275">
        <f>(Table2[[#This Row],[1W Return vs Nifty]]-AVERAGE(Table2[1W Return vs Nifty]))/_xlfn.STDEV.P(Table2[1W Return vs Nifty])</f>
        <v>3.0928098803525854</v>
      </c>
      <c r="O275">
        <v>633</v>
      </c>
      <c r="P275">
        <v>609.50174507515499</v>
      </c>
      <c r="Q275">
        <v>576.77389949987503</v>
      </c>
      <c r="R275">
        <v>70.829863300404796</v>
      </c>
      <c r="S275" s="1">
        <f>(Table2[[#This Row],[Close Price]]-Table2[[#This Row],[20D EMA]])/Table2[[#This Row],[20D EMA]]</f>
        <v>9.7788309636650833E-2</v>
      </c>
      <c r="T275" s="1">
        <f>(Table2[[#This Row],[Close Price]]-Table2[[#This Row],[50D EMA]])/Table2[[#This Row],[50D EMA]]</f>
        <v>0.14011158395340592</v>
      </c>
      <c r="U275" s="1">
        <f>(Table2[[#This Row],[Close Price]]-Table2[[#This Row],[200D EMA]])/Table2[[#This Row],[200D EMA]]</f>
        <v>0.20480486478766285</v>
      </c>
      <c r="V275">
        <v>1.53063273536966</v>
      </c>
      <c r="W275">
        <v>690</v>
      </c>
      <c r="X275">
        <v>729.8</v>
      </c>
      <c r="Y275">
        <v>600</v>
      </c>
      <c r="Z275">
        <v>729.8</v>
      </c>
      <c r="AA275">
        <v>600</v>
      </c>
      <c r="AB275">
        <v>729.8</v>
      </c>
      <c r="AC275" s="1">
        <f>(Table2[[#This Row],[Close Price]]/Table2[[#This Row],[Day Low]])-1</f>
        <v>7.1014492753622704E-3</v>
      </c>
      <c r="AD275" s="1">
        <f>(Table2[[#This Row],[Day High]]/Table2[[#This Row],[Close Price]])-1</f>
        <v>5.0223053676788032E-2</v>
      </c>
      <c r="AE275" s="1">
        <f>(Table2[[#This Row],[Close Price]]/Table2[[#This Row],[Current Week Low]])-1</f>
        <v>0.15816666666666657</v>
      </c>
      <c r="AF275" s="1">
        <f>(Table2[[#This Row],[Current Week High]]/Table2[[#This Row],[Close Price]])-1</f>
        <v>5.0223053676788032E-2</v>
      </c>
      <c r="AG275" s="1">
        <f>(Table2[[#This Row],[Close Price]]/Table2[[#This Row],[Current Month Low]])-1</f>
        <v>0.15816666666666657</v>
      </c>
      <c r="AH275" s="1">
        <f>(Table2[[#This Row],[Current Month High]]/Table2[[#This Row],[Close Price]])-1</f>
        <v>5.0223053676788032E-2</v>
      </c>
      <c r="AI275">
        <v>5.0223053676787996</v>
      </c>
      <c r="AJ275">
        <v>51.065217391304301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-0.02</v>
      </c>
      <c r="AM275" t="s">
        <v>3188</v>
      </c>
      <c r="AN275">
        <v>18.989999999999998</v>
      </c>
      <c r="AO275" t="s">
        <v>3189</v>
      </c>
      <c r="AP275">
        <v>0.13832998593250601</v>
      </c>
      <c r="AQ275">
        <f>(Table2[[#This Row],[Sharpe Ratio]]-AVERAGE(Table2[Sharpe Ratio]))/_xlfn.STDEV.P(Table2[Sharpe Ratio])</f>
        <v>0.88538674057663491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6.3114108309720516</v>
      </c>
      <c r="AS275">
        <f>_xlfn.RANK.AVG(Table2[[#This Row],[1Y Return vs Nifty Z-Score]],Table2[1Y Return vs Nifty Z-Score])</f>
        <v>465</v>
      </c>
      <c r="AT275">
        <f>_xlfn.RANK.AVG(Table2[[#This Row],[6M Return vs Nifty Z-Score]],Table2[6M Return vs Nifty Z-Score])</f>
        <v>295</v>
      </c>
      <c r="AU275">
        <f>_xlfn.RANK.AVG(Table2[[#This Row],[Sharpe Ratio Z-Score]],Table2[Sharpe Ratio Z-Score])</f>
        <v>125</v>
      </c>
      <c r="AV275">
        <f>(Table2[[#This Row],[Rank 1Y]]+Table2[[#This Row],[Rank 6M]]+Table2[[#This Row],[Rank Sharpe]])/3</f>
        <v>295</v>
      </c>
    </row>
    <row r="276" spans="1:48" x14ac:dyDescent="0.3">
      <c r="A276" t="s">
        <v>1917</v>
      </c>
      <c r="B276" t="s">
        <v>1918</v>
      </c>
      <c r="C276" t="s">
        <v>3142</v>
      </c>
      <c r="D276" t="s">
        <v>280</v>
      </c>
      <c r="E276">
        <v>3795.9401797800001</v>
      </c>
      <c r="F276">
        <v>1390.45</v>
      </c>
      <c r="G276">
        <v>41.766934452359102</v>
      </c>
      <c r="H276">
        <f>(Table2[[#This Row],[1Y Return vs Nifty]]-AVERAGE(Table2[1Y Return vs Nifty]))/_xlfn.STDEV.P(Table2[1Y Return vs Nifty])</f>
        <v>0.25527672504884241</v>
      </c>
      <c r="I276">
        <v>0.44755022814756101</v>
      </c>
      <c r="J276">
        <f>(Table2[[#This Row],[1M Return vs Nifty]]-AVERAGE(Table2[1M Return vs Nifty]))/_xlfn.STDEV.P(Table2[1M Return vs Nifty])</f>
        <v>0.21685826112914816</v>
      </c>
      <c r="K276">
        <v>0.56413911702644604</v>
      </c>
      <c r="L276">
        <f>(Table2[[#This Row],[6M Return vs Nifty]]-AVERAGE(Table2[6M Return vs Nifty]))/_xlfn.STDEV.P(Table2[6M Return vs Nifty])</f>
        <v>-0.33058745773554077</v>
      </c>
      <c r="M276">
        <v>0.150828364267549</v>
      </c>
      <c r="N276">
        <f>(Table2[[#This Row],[1W Return vs Nifty]]-AVERAGE(Table2[1W Return vs Nifty]))/_xlfn.STDEV.P(Table2[1W Return vs Nifty])</f>
        <v>9.8086606317229402E-2</v>
      </c>
      <c r="O276">
        <v>1385.67</v>
      </c>
      <c r="P276">
        <v>1375.4901898380699</v>
      </c>
      <c r="Q276">
        <v>1257.8040110422801</v>
      </c>
      <c r="R276">
        <v>56.011754834602797</v>
      </c>
      <c r="S276" s="1">
        <f>(Table2[[#This Row],[Close Price]]-Table2[[#This Row],[20D EMA]])/Table2[[#This Row],[20D EMA]]</f>
        <v>3.4495947808641106E-3</v>
      </c>
      <c r="T276" s="1">
        <f>(Table2[[#This Row],[Close Price]]-Table2[[#This Row],[50D EMA]])/Table2[[#This Row],[50D EMA]]</f>
        <v>1.0875984628935293E-2</v>
      </c>
      <c r="U276" s="1">
        <f>(Table2[[#This Row],[Close Price]]-Table2[[#This Row],[200D EMA]])/Table2[[#This Row],[200D EMA]]</f>
        <v>0.10545839239914873</v>
      </c>
      <c r="V276">
        <v>0.83850425923218397</v>
      </c>
      <c r="W276">
        <v>1379.45</v>
      </c>
      <c r="X276">
        <v>1394</v>
      </c>
      <c r="Y276">
        <v>1365.6</v>
      </c>
      <c r="Z276">
        <v>1396.5</v>
      </c>
      <c r="AA276">
        <v>1365.6</v>
      </c>
      <c r="AB276">
        <v>1397.4</v>
      </c>
      <c r="AC276" s="1">
        <f>(Table2[[#This Row],[Close Price]]/Table2[[#This Row],[Day Low]])-1</f>
        <v>7.9741926129979213E-3</v>
      </c>
      <c r="AD276" s="1">
        <f>(Table2[[#This Row],[Day High]]/Table2[[#This Row],[Close Price]])-1</f>
        <v>2.5531302815635648E-3</v>
      </c>
      <c r="AE276" s="1">
        <f>(Table2[[#This Row],[Close Price]]/Table2[[#This Row],[Current Week Low]])-1</f>
        <v>1.8197129466900996E-2</v>
      </c>
      <c r="AF276" s="1">
        <f>(Table2[[#This Row],[Current Week High]]/Table2[[#This Row],[Close Price]])-1</f>
        <v>4.3511093530870237E-3</v>
      </c>
      <c r="AG276" s="1">
        <f>(Table2[[#This Row],[Close Price]]/Table2[[#This Row],[Current Month Low]])-1</f>
        <v>1.8197129466900996E-2</v>
      </c>
      <c r="AH276" s="1">
        <f>(Table2[[#This Row],[Current Month High]]/Table2[[#This Row],[Close Price]])-1</f>
        <v>4.9983818188357176E-3</v>
      </c>
      <c r="AI276">
        <v>1.7656154482361599</v>
      </c>
      <c r="AJ276">
        <v>69.144212639133798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-0.03</v>
      </c>
      <c r="AM276" t="s">
        <v>3188</v>
      </c>
      <c r="AN276">
        <v>0.18</v>
      </c>
      <c r="AO276" t="s">
        <v>3189</v>
      </c>
      <c r="AP276">
        <v>9.8152105157883002E-2</v>
      </c>
      <c r="AQ276">
        <f>(Table2[[#This Row],[Sharpe Ratio]]-AVERAGE(Table2[Sharpe Ratio]))/_xlfn.STDEV.P(Table2[Sharpe Ratio])</f>
        <v>0.41943299186889788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0.65906712662857714</v>
      </c>
      <c r="AS276">
        <f>_xlfn.RANK.AVG(Table2[[#This Row],[1Y Return vs Nifty Z-Score]],Table2[1Y Return vs Nifty Z-Score])</f>
        <v>226</v>
      </c>
      <c r="AT276">
        <f>_xlfn.RANK.AVG(Table2[[#This Row],[6M Return vs Nifty Z-Score]],Table2[6M Return vs Nifty Z-Score])</f>
        <v>430</v>
      </c>
      <c r="AU276">
        <f>_xlfn.RANK.AVG(Table2[[#This Row],[Sharpe Ratio Z-Score]],Table2[Sharpe Ratio Z-Score])</f>
        <v>230</v>
      </c>
      <c r="AV276">
        <f>(Table2[[#This Row],[Rank 1Y]]+Table2[[#This Row],[Rank 6M]]+Table2[[#This Row],[Rank Sharpe]])/3</f>
        <v>295.33333333333331</v>
      </c>
    </row>
    <row r="277" spans="1:48" x14ac:dyDescent="0.3">
      <c r="A277" t="s">
        <v>165</v>
      </c>
      <c r="B277" t="s">
        <v>166</v>
      </c>
      <c r="C277" t="s">
        <v>3147</v>
      </c>
      <c r="D277" t="s">
        <v>167</v>
      </c>
      <c r="E277">
        <v>163057.4385505</v>
      </c>
      <c r="F277">
        <v>6142.25</v>
      </c>
      <c r="G277">
        <v>37.759476038969602</v>
      </c>
      <c r="H277">
        <f>(Table2[[#This Row],[1Y Return vs Nifty]]-AVERAGE(Table2[1Y Return vs Nifty]))/_xlfn.STDEV.P(Table2[1Y Return vs Nifty])</f>
        <v>0.18784658385102782</v>
      </c>
      <c r="I277">
        <v>9.5734918623932899</v>
      </c>
      <c r="J277">
        <f>(Table2[[#This Row],[1M Return vs Nifty]]-AVERAGE(Table2[1M Return vs Nifty]))/_xlfn.STDEV.P(Table2[1M Return vs Nifty])</f>
        <v>1.1934214016933582</v>
      </c>
      <c r="K277">
        <v>52.791642496536902</v>
      </c>
      <c r="L277">
        <f>(Table2[[#This Row],[6M Return vs Nifty]]-AVERAGE(Table2[6M Return vs Nifty]))/_xlfn.STDEV.P(Table2[6M Return vs Nifty])</f>
        <v>1.3174864032184734</v>
      </c>
      <c r="M277">
        <v>10.016383032266599</v>
      </c>
      <c r="N277">
        <f>(Table2[[#This Row],[1W Return vs Nifty]]-AVERAGE(Table2[1W Return vs Nifty]))/_xlfn.STDEV.P(Table2[1W Return vs Nifty])</f>
        <v>2.404148761765339</v>
      </c>
      <c r="O277">
        <v>5546.49</v>
      </c>
      <c r="P277">
        <v>5246.7712777929501</v>
      </c>
      <c r="Q277">
        <v>4492.6211929397596</v>
      </c>
      <c r="R277">
        <v>87.813200039532205</v>
      </c>
      <c r="S277" s="1">
        <f>(Table2[[#This Row],[Close Price]]-Table2[[#This Row],[20D EMA]])/Table2[[#This Row],[20D EMA]]</f>
        <v>0.10741207502402425</v>
      </c>
      <c r="T277" s="1">
        <f>(Table2[[#This Row],[Close Price]]-Table2[[#This Row],[50D EMA]])/Table2[[#This Row],[50D EMA]]</f>
        <v>0.17067233824298367</v>
      </c>
      <c r="U277" s="1">
        <f>(Table2[[#This Row],[Close Price]]-Table2[[#This Row],[200D EMA]])/Table2[[#This Row],[200D EMA]]</f>
        <v>0.36718626748515182</v>
      </c>
      <c r="V277">
        <v>2.1192140801878501</v>
      </c>
      <c r="W277">
        <v>5958.9</v>
      </c>
      <c r="X277">
        <v>6159.85</v>
      </c>
      <c r="Y277">
        <v>5376.7</v>
      </c>
      <c r="Z277">
        <v>6159.85</v>
      </c>
      <c r="AA277">
        <v>5241.7</v>
      </c>
      <c r="AB277">
        <v>6159.85</v>
      </c>
      <c r="AC277" s="1">
        <f>(Table2[[#This Row],[Close Price]]/Table2[[#This Row],[Day Low]])-1</f>
        <v>3.0769101679840372E-2</v>
      </c>
      <c r="AD277" s="1">
        <f>(Table2[[#This Row],[Day High]]/Table2[[#This Row],[Close Price]])-1</f>
        <v>2.8653994871585819E-3</v>
      </c>
      <c r="AE277" s="1">
        <f>(Table2[[#This Row],[Close Price]]/Table2[[#This Row],[Current Week Low]])-1</f>
        <v>0.14238287425372453</v>
      </c>
      <c r="AF277" s="1">
        <f>(Table2[[#This Row],[Current Week High]]/Table2[[#This Row],[Close Price]])-1</f>
        <v>2.8653994871585819E-3</v>
      </c>
      <c r="AG277" s="1">
        <f>(Table2[[#This Row],[Close Price]]/Table2[[#This Row],[Current Month Low]])-1</f>
        <v>0.17180494877616037</v>
      </c>
      <c r="AH277" s="1">
        <f>(Table2[[#This Row],[Current Month High]]/Table2[[#This Row],[Close Price]])-1</f>
        <v>2.8653994871585819E-3</v>
      </c>
      <c r="AI277">
        <v>0.28653994871585797</v>
      </c>
      <c r="AJ277">
        <v>86.394258489363594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0.2</v>
      </c>
      <c r="AM277" t="s">
        <v>3189</v>
      </c>
      <c r="AN277">
        <v>14.26</v>
      </c>
      <c r="AO277" t="s">
        <v>3189</v>
      </c>
      <c r="AP277">
        <v>-5.552344144647E-3</v>
      </c>
      <c r="AQ277">
        <f>(Table2[[#This Row],[Sharpe Ratio]]-AVERAGE(Table2[Sharpe Ratio]))/_xlfn.STDEV.P(Table2[Sharpe Ratio])</f>
        <v>-0.78325555164198701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4.3196475988862115</v>
      </c>
      <c r="AS277">
        <f>_xlfn.RANK.AVG(Table2[[#This Row],[1Y Return vs Nifty Z-Score]],Table2[1Y Return vs Nifty Z-Score])</f>
        <v>244</v>
      </c>
      <c r="AT277">
        <f>_xlfn.RANK.AVG(Table2[[#This Row],[6M Return vs Nifty Z-Score]],Table2[6M Return vs Nifty Z-Score])</f>
        <v>65</v>
      </c>
      <c r="AU277">
        <f>_xlfn.RANK.AVG(Table2[[#This Row],[Sharpe Ratio Z-Score]],Table2[Sharpe Ratio Z-Score])</f>
        <v>578</v>
      </c>
      <c r="AV277">
        <f>(Table2[[#This Row],[Rank 1Y]]+Table2[[#This Row],[Rank 6M]]+Table2[[#This Row],[Rank Sharpe]])/3</f>
        <v>295.66666666666669</v>
      </c>
    </row>
    <row r="278" spans="1:48" x14ac:dyDescent="0.3">
      <c r="A278" t="s">
        <v>1331</v>
      </c>
      <c r="B278" t="s">
        <v>1332</v>
      </c>
      <c r="C278" t="s">
        <v>3162</v>
      </c>
      <c r="D278" t="s">
        <v>1333</v>
      </c>
      <c r="E278">
        <v>8564.9825126399992</v>
      </c>
      <c r="F278">
        <v>505.6</v>
      </c>
      <c r="G278">
        <v>0.29543325171361001</v>
      </c>
      <c r="H278">
        <f>(Table2[[#This Row],[1Y Return vs Nifty]]-AVERAGE(Table2[1Y Return vs Nifty]))/_xlfn.STDEV.P(Table2[1Y Return vs Nifty])</f>
        <v>-0.4425294386537148</v>
      </c>
      <c r="I278">
        <v>10.4495337791877</v>
      </c>
      <c r="J278">
        <f>(Table2[[#This Row],[1M Return vs Nifty]]-AVERAGE(Table2[1M Return vs Nifty]))/_xlfn.STDEV.P(Table2[1M Return vs Nifty])</f>
        <v>1.2871662753533297</v>
      </c>
      <c r="K278">
        <v>29.684311231236101</v>
      </c>
      <c r="L278">
        <f>(Table2[[#This Row],[6M Return vs Nifty]]-AVERAGE(Table2[6M Return vs Nifty]))/_xlfn.STDEV.P(Table2[6M Return vs Nifty])</f>
        <v>0.5883190835014831</v>
      </c>
      <c r="M278">
        <v>6.6022228229229203</v>
      </c>
      <c r="N278">
        <f>(Table2[[#This Row],[1W Return vs Nifty]]-AVERAGE(Table2[1W Return vs Nifty]))/_xlfn.STDEV.P(Table2[1W Return vs Nifty])</f>
        <v>1.6060927054806571</v>
      </c>
      <c r="O278">
        <v>476.72</v>
      </c>
      <c r="P278">
        <v>474.94906851721299</v>
      </c>
      <c r="Q278">
        <v>441.35189715283099</v>
      </c>
      <c r="R278">
        <v>77.604334422033105</v>
      </c>
      <c r="S278" s="1">
        <f>(Table2[[#This Row],[Close Price]]-Table2[[#This Row],[20D EMA]])/Table2[[#This Row],[20D EMA]]</f>
        <v>6.0580634334619889E-2</v>
      </c>
      <c r="T278" s="1">
        <f>(Table2[[#This Row],[Close Price]]-Table2[[#This Row],[50D EMA]])/Table2[[#This Row],[50D EMA]]</f>
        <v>6.4535196539028866E-2</v>
      </c>
      <c r="U278" s="1">
        <f>(Table2[[#This Row],[Close Price]]-Table2[[#This Row],[200D EMA]])/Table2[[#This Row],[200D EMA]]</f>
        <v>0.14557114914795813</v>
      </c>
      <c r="V278">
        <v>2.0816500027229501</v>
      </c>
      <c r="W278">
        <v>499.7</v>
      </c>
      <c r="X278">
        <v>523.35</v>
      </c>
      <c r="Y278">
        <v>472.5</v>
      </c>
      <c r="Z278">
        <v>523.35</v>
      </c>
      <c r="AA278">
        <v>448.3</v>
      </c>
      <c r="AB278">
        <v>523.35</v>
      </c>
      <c r="AC278" s="1">
        <f>(Table2[[#This Row],[Close Price]]/Table2[[#This Row],[Day Low]])-1</f>
        <v>1.1807084250550437E-2</v>
      </c>
      <c r="AD278" s="1">
        <f>(Table2[[#This Row],[Day High]]/Table2[[#This Row],[Close Price]])-1</f>
        <v>3.5106803797468444E-2</v>
      </c>
      <c r="AE278" s="1">
        <f>(Table2[[#This Row],[Close Price]]/Table2[[#This Row],[Current Week Low]])-1</f>
        <v>7.0052910052910145E-2</v>
      </c>
      <c r="AF278" s="1">
        <f>(Table2[[#This Row],[Current Week High]]/Table2[[#This Row],[Close Price]])-1</f>
        <v>3.5106803797468444E-2</v>
      </c>
      <c r="AG278" s="1">
        <f>(Table2[[#This Row],[Close Price]]/Table2[[#This Row],[Current Month Low]])-1</f>
        <v>0.12781619451260329</v>
      </c>
      <c r="AH278" s="1">
        <f>(Table2[[#This Row],[Current Month High]]/Table2[[#This Row],[Close Price]])-1</f>
        <v>3.5106803797468444E-2</v>
      </c>
      <c r="AI278">
        <v>26.3350474683544</v>
      </c>
      <c r="AJ278">
        <v>58.445628329677199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-0.17</v>
      </c>
      <c r="AM278" t="s">
        <v>3188</v>
      </c>
      <c r="AN278">
        <v>11.18</v>
      </c>
      <c r="AO278" t="s">
        <v>3189</v>
      </c>
      <c r="AP278">
        <v>8.0485661225977001E-2</v>
      </c>
      <c r="AQ278">
        <f>(Table2[[#This Row],[Sharpe Ratio]]-AVERAGE(Table2[Sharpe Ratio]))/_xlfn.STDEV.P(Table2[Sharpe Ratio])</f>
        <v>0.21455046402770925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3.2535990897094642</v>
      </c>
      <c r="AS278">
        <f>_xlfn.RANK.AVG(Table2[[#This Row],[1Y Return vs Nifty Z-Score]],Table2[1Y Return vs Nifty Z-Score])</f>
        <v>455</v>
      </c>
      <c r="AT278">
        <f>_xlfn.RANK.AVG(Table2[[#This Row],[6M Return vs Nifty Z-Score]],Table2[6M Return vs Nifty Z-Score])</f>
        <v>144</v>
      </c>
      <c r="AU278">
        <f>_xlfn.RANK.AVG(Table2[[#This Row],[Sharpe Ratio Z-Score]],Table2[Sharpe Ratio Z-Score])</f>
        <v>289</v>
      </c>
      <c r="AV278">
        <f>(Table2[[#This Row],[Rank 1Y]]+Table2[[#This Row],[Rank 6M]]+Table2[[#This Row],[Rank Sharpe]])/3</f>
        <v>296</v>
      </c>
    </row>
    <row r="279" spans="1:48" x14ac:dyDescent="0.3">
      <c r="A279" t="s">
        <v>250</v>
      </c>
      <c r="B279" t="s">
        <v>251</v>
      </c>
      <c r="C279" t="s">
        <v>3147</v>
      </c>
      <c r="D279" t="s">
        <v>51</v>
      </c>
      <c r="E279">
        <v>107103.54589559999</v>
      </c>
      <c r="F279">
        <v>1064.4000000000001</v>
      </c>
      <c r="G279">
        <v>51.434523295271198</v>
      </c>
      <c r="H279">
        <f>(Table2[[#This Row],[1Y Return vs Nifty]]-AVERAGE(Table2[1Y Return vs Nifty]))/_xlfn.STDEV.P(Table2[1Y Return vs Nifty])</f>
        <v>0.41794513317054149</v>
      </c>
      <c r="I279">
        <v>-5.7117970515760099</v>
      </c>
      <c r="J279">
        <f>(Table2[[#This Row],[1M Return vs Nifty]]-AVERAGE(Table2[1M Return vs Nifty]))/_xlfn.STDEV.P(Table2[1M Return vs Nifty])</f>
        <v>-0.44225087679704694</v>
      </c>
      <c r="K279">
        <v>0.912600003734517</v>
      </c>
      <c r="L279">
        <f>(Table2[[#This Row],[6M Return vs Nifty]]-AVERAGE(Table2[6M Return vs Nifty]))/_xlfn.STDEV.P(Table2[6M Return vs Nifty])</f>
        <v>-0.31959154099076814</v>
      </c>
      <c r="M279">
        <v>-0.56386799724509395</v>
      </c>
      <c r="N279">
        <f>(Table2[[#This Row],[1W Return vs Nifty]]-AVERAGE(Table2[1W Return vs Nifty]))/_xlfn.STDEV.P(Table2[1W Return vs Nifty])</f>
        <v>-6.8972853326416159E-2</v>
      </c>
      <c r="O279">
        <v>1075.0999999999999</v>
      </c>
      <c r="P279">
        <v>1102.0581430643699</v>
      </c>
      <c r="Q279">
        <v>996.55995160578198</v>
      </c>
      <c r="R279">
        <v>47.168845786833103</v>
      </c>
      <c r="S279" s="1">
        <f>(Table2[[#This Row],[Close Price]]-Table2[[#This Row],[20D EMA]])/Table2[[#This Row],[20D EMA]]</f>
        <v>-9.9525625523205468E-3</v>
      </c>
      <c r="T279" s="1">
        <f>(Table2[[#This Row],[Close Price]]-Table2[[#This Row],[50D EMA]])/Table2[[#This Row],[50D EMA]]</f>
        <v>-3.4170740719412528E-2</v>
      </c>
      <c r="U279" s="1">
        <f>(Table2[[#This Row],[Close Price]]-Table2[[#This Row],[200D EMA]])/Table2[[#This Row],[200D EMA]]</f>
        <v>6.8074227029598922E-2</v>
      </c>
      <c r="V279">
        <v>0.61060168199764298</v>
      </c>
      <c r="W279">
        <v>1051.5999999999999</v>
      </c>
      <c r="X279">
        <v>1070.5</v>
      </c>
      <c r="Y279">
        <v>1036.5999999999999</v>
      </c>
      <c r="Z279">
        <v>1071.55</v>
      </c>
      <c r="AA279">
        <v>1036.5999999999999</v>
      </c>
      <c r="AB279">
        <v>1087.25</v>
      </c>
      <c r="AC279" s="1">
        <f>(Table2[[#This Row],[Close Price]]/Table2[[#This Row],[Day Low]])-1</f>
        <v>1.2171928489920214E-2</v>
      </c>
      <c r="AD279" s="1">
        <f>(Table2[[#This Row],[Day High]]/Table2[[#This Row],[Close Price]])-1</f>
        <v>5.7309282224726754E-3</v>
      </c>
      <c r="AE279" s="1">
        <f>(Table2[[#This Row],[Close Price]]/Table2[[#This Row],[Current Week Low]])-1</f>
        <v>2.6818444916071993E-2</v>
      </c>
      <c r="AF279" s="1">
        <f>(Table2[[#This Row],[Current Week High]]/Table2[[#This Row],[Close Price]])-1</f>
        <v>6.7173994738818354E-3</v>
      </c>
      <c r="AG279" s="1">
        <f>(Table2[[#This Row],[Close Price]]/Table2[[#This Row],[Current Month Low]])-1</f>
        <v>2.6818444916071993E-2</v>
      </c>
      <c r="AH279" s="1">
        <f>(Table2[[#This Row],[Current Month High]]/Table2[[#This Row],[Close Price]])-1</f>
        <v>2.146749342352483E-2</v>
      </c>
      <c r="AI279">
        <v>24.417512213453499</v>
      </c>
      <c r="AJ279">
        <v>87.476882430647294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-0.2</v>
      </c>
      <c r="AM279" t="s">
        <v>3188</v>
      </c>
      <c r="AN279">
        <v>1.22</v>
      </c>
      <c r="AO279" t="s">
        <v>3189</v>
      </c>
      <c r="AP279">
        <v>8.1783885664772002E-2</v>
      </c>
      <c r="AQ279">
        <f>(Table2[[#This Row],[Sharpe Ratio]]-AVERAGE(Table2[Sharpe Ratio]))/_xlfn.STDEV.P(Table2[Sharpe Ratio])</f>
        <v>0.22960632392519298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181</v>
      </c>
      <c r="AT279">
        <f>_xlfn.RANK.AVG(Table2[[#This Row],[6M Return vs Nifty Z-Score]],Table2[6M Return vs Nifty Z-Score])</f>
        <v>425</v>
      </c>
      <c r="AU279">
        <f>_xlfn.RANK.AVG(Table2[[#This Row],[Sharpe Ratio Z-Score]],Table2[Sharpe Ratio Z-Score])</f>
        <v>284</v>
      </c>
      <c r="AV279">
        <f>(Table2[[#This Row],[Rank 1Y]]+Table2[[#This Row],[Rank 6M]]+Table2[[#This Row],[Rank Sharpe]])/3</f>
        <v>296.66666666666669</v>
      </c>
    </row>
    <row r="280" spans="1:48" x14ac:dyDescent="0.3">
      <c r="A280" t="s">
        <v>993</v>
      </c>
      <c r="B280" t="s">
        <v>994</v>
      </c>
      <c r="C280" t="s">
        <v>3153</v>
      </c>
      <c r="D280" t="s">
        <v>766</v>
      </c>
      <c r="E280">
        <v>14510.160374005</v>
      </c>
      <c r="F280">
        <v>3090.55</v>
      </c>
      <c r="G280">
        <v>16.543206485441399</v>
      </c>
      <c r="H280">
        <f>(Table2[[#This Row],[1Y Return vs Nifty]]-AVERAGE(Table2[1Y Return vs Nifty]))/_xlfn.STDEV.P(Table2[1Y Return vs Nifty])</f>
        <v>-0.16914178735836669</v>
      </c>
      <c r="I280">
        <v>9.8305373634171005</v>
      </c>
      <c r="J280">
        <f>(Table2[[#This Row],[1M Return vs Nifty]]-AVERAGE(Table2[1M Return vs Nifty]))/_xlfn.STDEV.P(Table2[1M Return vs Nifty])</f>
        <v>1.2209277316490244</v>
      </c>
      <c r="K280">
        <v>17.105769688408799</v>
      </c>
      <c r="L280">
        <f>(Table2[[#This Row],[6M Return vs Nifty]]-AVERAGE(Table2[6M Return vs Nifty]))/_xlfn.STDEV.P(Table2[6M Return vs Nifty])</f>
        <v>0.19139477764253873</v>
      </c>
      <c r="M280">
        <v>3.13392719693634</v>
      </c>
      <c r="N280">
        <f>(Table2[[#This Row],[1W Return vs Nifty]]-AVERAGE(Table2[1W Return vs Nifty]))/_xlfn.STDEV.P(Table2[1W Return vs Nifty])</f>
        <v>0.7953825572781078</v>
      </c>
      <c r="O280">
        <v>2961.31</v>
      </c>
      <c r="P280">
        <v>2806.13333697077</v>
      </c>
      <c r="Q280">
        <v>2499.6078607116601</v>
      </c>
      <c r="R280">
        <v>65.301000592755997</v>
      </c>
      <c r="S280" s="1">
        <f>(Table2[[#This Row],[Close Price]]-Table2[[#This Row],[20D EMA]])/Table2[[#This Row],[20D EMA]]</f>
        <v>4.3642847253411575E-2</v>
      </c>
      <c r="T280" s="1">
        <f>(Table2[[#This Row],[Close Price]]-Table2[[#This Row],[50D EMA]])/Table2[[#This Row],[50D EMA]]</f>
        <v>0.10135536301217209</v>
      </c>
      <c r="U280" s="1">
        <f>(Table2[[#This Row],[Close Price]]-Table2[[#This Row],[200D EMA]])/Table2[[#This Row],[200D EMA]]</f>
        <v>0.23641393859278939</v>
      </c>
      <c r="V280">
        <v>1.29719746436911</v>
      </c>
      <c r="W280">
        <v>3041</v>
      </c>
      <c r="X280">
        <v>3109.45</v>
      </c>
      <c r="Y280">
        <v>2987.25</v>
      </c>
      <c r="Z280">
        <v>3217</v>
      </c>
      <c r="AA280">
        <v>2909.8</v>
      </c>
      <c r="AB280">
        <v>3217</v>
      </c>
      <c r="AC280" s="1">
        <f>(Table2[[#This Row],[Close Price]]/Table2[[#This Row],[Day Low]])-1</f>
        <v>1.6293982242683303E-2</v>
      </c>
      <c r="AD280" s="1">
        <f>(Table2[[#This Row],[Day High]]/Table2[[#This Row],[Close Price]])-1</f>
        <v>6.1154163498404746E-3</v>
      </c>
      <c r="AE280" s="1">
        <f>(Table2[[#This Row],[Close Price]]/Table2[[#This Row],[Current Week Low]])-1</f>
        <v>3.4580299606661757E-2</v>
      </c>
      <c r="AF280" s="1">
        <f>(Table2[[#This Row],[Current Week High]]/Table2[[#This Row],[Close Price]])-1</f>
        <v>4.0915047483457645E-2</v>
      </c>
      <c r="AG280" s="1">
        <f>(Table2[[#This Row],[Close Price]]/Table2[[#This Row],[Current Month Low]])-1</f>
        <v>6.2117671317616363E-2</v>
      </c>
      <c r="AH280" s="1">
        <f>(Table2[[#This Row],[Current Month High]]/Table2[[#This Row],[Close Price]])-1</f>
        <v>4.0915047483457645E-2</v>
      </c>
      <c r="AI280">
        <v>4.0915047483457601</v>
      </c>
      <c r="AJ280">
        <v>65.668721522379997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</v>
      </c>
      <c r="AM280" t="s">
        <v>3189</v>
      </c>
      <c r="AN280">
        <v>13.41</v>
      </c>
      <c r="AO280" t="s">
        <v>3189</v>
      </c>
      <c r="AP280">
        <v>8.0434536901984002E-2</v>
      </c>
      <c r="AQ280">
        <f>(Table2[[#This Row],[Sharpe Ratio]]-AVERAGE(Table2[Sharpe Ratio]))/_xlfn.STDEV.P(Table2[Sharpe Ratio])</f>
        <v>0.21395756141673497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2.2525208406280393</v>
      </c>
      <c r="AS280">
        <f>_xlfn.RANK.AVG(Table2[[#This Row],[1Y Return vs Nifty Z-Score]],Table2[1Y Return vs Nifty Z-Score])</f>
        <v>354</v>
      </c>
      <c r="AT280">
        <f>_xlfn.RANK.AVG(Table2[[#This Row],[6M Return vs Nifty Z-Score]],Table2[6M Return vs Nifty Z-Score])</f>
        <v>251</v>
      </c>
      <c r="AU280">
        <f>_xlfn.RANK.AVG(Table2[[#This Row],[Sharpe Ratio Z-Score]],Table2[Sharpe Ratio Z-Score])</f>
        <v>290</v>
      </c>
      <c r="AV280">
        <f>(Table2[[#This Row],[Rank 1Y]]+Table2[[#This Row],[Rank 6M]]+Table2[[#This Row],[Rank Sharpe]])/3</f>
        <v>298.33333333333331</v>
      </c>
    </row>
    <row r="281" spans="1:48" x14ac:dyDescent="0.3">
      <c r="A281" t="s">
        <v>301</v>
      </c>
      <c r="B281" t="s">
        <v>302</v>
      </c>
      <c r="C281" t="s">
        <v>3148</v>
      </c>
      <c r="D281" t="s">
        <v>109</v>
      </c>
      <c r="E281">
        <v>91329.456447060002</v>
      </c>
      <c r="F281">
        <v>90.92</v>
      </c>
      <c r="G281">
        <v>47.006337276359197</v>
      </c>
      <c r="H281">
        <f>(Table2[[#This Row],[1Y Return vs Nifty]]-AVERAGE(Table2[1Y Return vs Nifty]))/_xlfn.STDEV.P(Table2[1Y Return vs Nifty])</f>
        <v>0.34343576146807253</v>
      </c>
      <c r="I281">
        <v>-4.8452168769802597</v>
      </c>
      <c r="J281">
        <f>(Table2[[#This Row],[1M Return vs Nifty]]-AVERAGE(Table2[1M Return vs Nifty]))/_xlfn.STDEV.P(Table2[1M Return vs Nifty])</f>
        <v>-0.34951850015349933</v>
      </c>
      <c r="K281">
        <v>-11.1563754882861</v>
      </c>
      <c r="L281">
        <f>(Table2[[#This Row],[6M Return vs Nifty]]-AVERAGE(Table2[6M Return vs Nifty]))/_xlfn.STDEV.P(Table2[6M Return vs Nifty])</f>
        <v>-0.70043614871324111</v>
      </c>
      <c r="M281">
        <v>-2.2479602173368498</v>
      </c>
      <c r="N281">
        <f>(Table2[[#This Row],[1W Return vs Nifty]]-AVERAGE(Table2[1W Return vs Nifty]))/_xlfn.STDEV.P(Table2[1W Return vs Nifty])</f>
        <v>-0.4626274896577629</v>
      </c>
      <c r="O281">
        <v>93.23</v>
      </c>
      <c r="P281">
        <v>95.570063851141398</v>
      </c>
      <c r="Q281">
        <v>89.696087905738594</v>
      </c>
      <c r="R281">
        <v>36.903241261168702</v>
      </c>
      <c r="S281" s="1">
        <f>(Table2[[#This Row],[Close Price]]-Table2[[#This Row],[20D EMA]])/Table2[[#This Row],[20D EMA]]</f>
        <v>-2.4777432157031022E-2</v>
      </c>
      <c r="T281" s="1">
        <f>(Table2[[#This Row],[Close Price]]-Table2[[#This Row],[50D EMA]])/Table2[[#This Row],[50D EMA]]</f>
        <v>-4.8656071407300425E-2</v>
      </c>
      <c r="U281" s="1">
        <f>(Table2[[#This Row],[Close Price]]-Table2[[#This Row],[200D EMA]])/Table2[[#This Row],[200D EMA]]</f>
        <v>1.3645100057737348E-2</v>
      </c>
      <c r="V281">
        <v>0.67507310727270398</v>
      </c>
      <c r="W281">
        <v>90</v>
      </c>
      <c r="X281">
        <v>91.25</v>
      </c>
      <c r="Y281">
        <v>87.72</v>
      </c>
      <c r="Z281">
        <v>93.25</v>
      </c>
      <c r="AA281">
        <v>87.72</v>
      </c>
      <c r="AB281">
        <v>95.55</v>
      </c>
      <c r="AC281" s="1">
        <f>(Table2[[#This Row],[Close Price]]/Table2[[#This Row],[Day Low]])-1</f>
        <v>1.0222222222222133E-2</v>
      </c>
      <c r="AD281" s="1">
        <f>(Table2[[#This Row],[Day High]]/Table2[[#This Row],[Close Price]])-1</f>
        <v>3.6295644522656989E-3</v>
      </c>
      <c r="AE281" s="1">
        <f>(Table2[[#This Row],[Close Price]]/Table2[[#This Row],[Current Week Low]])-1</f>
        <v>3.6479708162334701E-2</v>
      </c>
      <c r="AF281" s="1">
        <f>(Table2[[#This Row],[Current Week High]]/Table2[[#This Row],[Close Price]])-1</f>
        <v>2.5626924769027726E-2</v>
      </c>
      <c r="AG281" s="1">
        <f>(Table2[[#This Row],[Close Price]]/Table2[[#This Row],[Current Month Low]])-1</f>
        <v>3.6479708162334701E-2</v>
      </c>
      <c r="AH281" s="1">
        <f>(Table2[[#This Row],[Current Month High]]/Table2[[#This Row],[Close Price]])-1</f>
        <v>5.0923889133303923E-2</v>
      </c>
      <c r="AI281">
        <v>30.224373075230901</v>
      </c>
      <c r="AJ281">
        <v>87.851239669421503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-0.1</v>
      </c>
      <c r="AM281" t="s">
        <v>3188</v>
      </c>
      <c r="AN281">
        <v>-2.72</v>
      </c>
      <c r="AO281" t="s">
        <v>3188</v>
      </c>
      <c r="AP281">
        <v>0.13284412151219999</v>
      </c>
      <c r="AQ281">
        <f>(Table2[[#This Row],[Sharpe Ratio]]-AVERAGE(Table2[Sharpe Ratio]))/_xlfn.STDEV.P(Table2[Sharpe Ratio])</f>
        <v>0.82176568734381983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200</v>
      </c>
      <c r="AT281">
        <f>_xlfn.RANK.AVG(Table2[[#This Row],[6M Return vs Nifty Z-Score]],Table2[6M Return vs Nifty Z-Score])</f>
        <v>555</v>
      </c>
      <c r="AU281">
        <f>_xlfn.RANK.AVG(Table2[[#This Row],[Sharpe Ratio Z-Score]],Table2[Sharpe Ratio Z-Score])</f>
        <v>143</v>
      </c>
      <c r="AV281">
        <f>(Table2[[#This Row],[Rank 1Y]]+Table2[[#This Row],[Rank 6M]]+Table2[[#This Row],[Rank Sharpe]])/3</f>
        <v>299.33333333333331</v>
      </c>
    </row>
    <row r="282" spans="1:48" x14ac:dyDescent="0.3">
      <c r="A282" t="s">
        <v>505</v>
      </c>
      <c r="B282" t="s">
        <v>506</v>
      </c>
      <c r="C282" t="s">
        <v>3150</v>
      </c>
      <c r="D282" t="s">
        <v>119</v>
      </c>
      <c r="E282">
        <v>42899.882688004996</v>
      </c>
      <c r="F282">
        <v>983.55</v>
      </c>
      <c r="G282">
        <v>39.529167506690101</v>
      </c>
      <c r="H282">
        <f>(Table2[[#This Row],[1Y Return vs Nifty]]-AVERAGE(Table2[1Y Return vs Nifty]))/_xlfn.STDEV.P(Table2[1Y Return vs Nifty])</f>
        <v>0.2176236977310522</v>
      </c>
      <c r="I282">
        <v>31.550664471294901</v>
      </c>
      <c r="J282">
        <f>(Table2[[#This Row],[1M Return vs Nifty]]-AVERAGE(Table2[1M Return vs Nifty]))/_xlfn.STDEV.P(Table2[1M Return vs Nifty])</f>
        <v>3.5451893138540811</v>
      </c>
      <c r="K282">
        <v>31.447899295042902</v>
      </c>
      <c r="L282">
        <f>(Table2[[#This Row],[6M Return vs Nifty]]-AVERAGE(Table2[6M Return vs Nifty]))/_xlfn.STDEV.P(Table2[6M Return vs Nifty])</f>
        <v>0.64397028643818621</v>
      </c>
      <c r="M282">
        <v>1.0533822684557701</v>
      </c>
      <c r="N282">
        <f>(Table2[[#This Row],[1W Return vs Nifty]]-AVERAGE(Table2[1W Return vs Nifty]))/_xlfn.STDEV.P(Table2[1W Return vs Nifty])</f>
        <v>0.30905755237580895</v>
      </c>
      <c r="O282">
        <v>911</v>
      </c>
      <c r="P282">
        <v>840.46200339914196</v>
      </c>
      <c r="Q282">
        <v>708.36237476784299</v>
      </c>
      <c r="R282">
        <v>76.027211725536006</v>
      </c>
      <c r="S282" s="1">
        <f>(Table2[[#This Row],[Close Price]]-Table2[[#This Row],[20D EMA]])/Table2[[#This Row],[20D EMA]]</f>
        <v>7.9637760702524651E-2</v>
      </c>
      <c r="T282" s="1">
        <f>(Table2[[#This Row],[Close Price]]-Table2[[#This Row],[50D EMA]])/Table2[[#This Row],[50D EMA]]</f>
        <v>0.17024921533889306</v>
      </c>
      <c r="U282" s="1">
        <f>(Table2[[#This Row],[Close Price]]-Table2[[#This Row],[200D EMA]])/Table2[[#This Row],[200D EMA]]</f>
        <v>0.38848424907145346</v>
      </c>
      <c r="V282">
        <v>0.99985554537120103</v>
      </c>
      <c r="W282">
        <v>980.8</v>
      </c>
      <c r="X282">
        <v>1003.5</v>
      </c>
      <c r="Y282">
        <v>891.05</v>
      </c>
      <c r="Z282">
        <v>1005.6</v>
      </c>
      <c r="AA282">
        <v>891.05</v>
      </c>
      <c r="AB282">
        <v>1005.6</v>
      </c>
      <c r="AC282" s="1">
        <f>(Table2[[#This Row],[Close Price]]/Table2[[#This Row],[Day Low]])-1</f>
        <v>2.8038336052202961E-3</v>
      </c>
      <c r="AD282" s="1">
        <f>(Table2[[#This Row],[Day High]]/Table2[[#This Row],[Close Price]])-1</f>
        <v>2.028366631081302E-2</v>
      </c>
      <c r="AE282" s="1">
        <f>(Table2[[#This Row],[Close Price]]/Table2[[#This Row],[Current Week Low]])-1</f>
        <v>0.10381011166601195</v>
      </c>
      <c r="AF282" s="1">
        <f>(Table2[[#This Row],[Current Week High]]/Table2[[#This Row],[Close Price]])-1</f>
        <v>2.2418789080372203E-2</v>
      </c>
      <c r="AG282" s="1">
        <f>(Table2[[#This Row],[Close Price]]/Table2[[#This Row],[Current Month Low]])-1</f>
        <v>0.10381011166601195</v>
      </c>
      <c r="AH282" s="1">
        <f>(Table2[[#This Row],[Current Month High]]/Table2[[#This Row],[Close Price]])-1</f>
        <v>2.2418789080372203E-2</v>
      </c>
      <c r="AI282">
        <v>2.2418789080372199</v>
      </c>
      <c r="AJ282">
        <v>99.908536585365795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0.28999999999999998</v>
      </c>
      <c r="AM282" t="s">
        <v>3189</v>
      </c>
      <c r="AN282">
        <v>12.12</v>
      </c>
      <c r="AO282" t="s">
        <v>3189</v>
      </c>
      <c r="AQ282">
        <f>(Table2[[#This Row],[Sharpe Ratio]]-AVERAGE(Table2[Sharpe Ratio]))/_xlfn.STDEV.P(Table2[Sharpe Ratio])</f>
        <v>-0.71886351506777824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3.99697733533135</v>
      </c>
      <c r="AS282">
        <f>_xlfn.RANK.AVG(Table2[[#This Row],[1Y Return vs Nifty Z-Score]],Table2[1Y Return vs Nifty Z-Score])</f>
        <v>236</v>
      </c>
      <c r="AT282">
        <f>_xlfn.RANK.AVG(Table2[[#This Row],[6M Return vs Nifty Z-Score]],Table2[6M Return vs Nifty Z-Score])</f>
        <v>132</v>
      </c>
      <c r="AU282">
        <f>_xlfn.RANK.AVG(Table2[[#This Row],[Sharpe Ratio Z-Score]],Table2[Sharpe Ratio Z-Score])</f>
        <v>530</v>
      </c>
      <c r="AV282">
        <f>(Table2[[#This Row],[Rank 1Y]]+Table2[[#This Row],[Rank 6M]]+Table2[[#This Row],[Rank Sharpe]])/3</f>
        <v>299.33333333333331</v>
      </c>
    </row>
    <row r="283" spans="1:48" x14ac:dyDescent="0.3">
      <c r="A283" t="s">
        <v>205</v>
      </c>
      <c r="B283" t="s">
        <v>206</v>
      </c>
      <c r="C283" t="s">
        <v>3143</v>
      </c>
      <c r="D283" t="s">
        <v>54</v>
      </c>
      <c r="E283">
        <v>126154.592192025</v>
      </c>
      <c r="F283">
        <v>1501.05</v>
      </c>
      <c r="G283">
        <v>-6.8505141465136203</v>
      </c>
      <c r="H283">
        <f>(Table2[[#This Row],[1Y Return vs Nifty]]-AVERAGE(Table2[1Y Return vs Nifty]))/_xlfn.STDEV.P(Table2[1Y Return vs Nifty])</f>
        <v>-0.56276830138144263</v>
      </c>
      <c r="I283">
        <v>0.22322913641329001</v>
      </c>
      <c r="J283">
        <f>(Table2[[#This Row],[1M Return vs Nifty]]-AVERAGE(Table2[1M Return vs Nifty]))/_xlfn.STDEV.P(Table2[1M Return vs Nifty])</f>
        <v>0.19285375632092538</v>
      </c>
      <c r="K283">
        <v>17.7522407225362</v>
      </c>
      <c r="L283">
        <f>(Table2[[#This Row],[6M Return vs Nifty]]-AVERAGE(Table2[6M Return vs Nifty]))/_xlfn.STDEV.P(Table2[6M Return vs Nifty])</f>
        <v>0.21179460425242533</v>
      </c>
      <c r="M283">
        <v>0.26064137467342402</v>
      </c>
      <c r="N283">
        <f>(Table2[[#This Row],[1W Return vs Nifty]]-AVERAGE(Table2[1W Return vs Nifty]))/_xlfn.STDEV.P(Table2[1W Return vs Nifty])</f>
        <v>0.12375527229647124</v>
      </c>
      <c r="O283">
        <v>1541.93</v>
      </c>
      <c r="P283">
        <v>1500.01113539381</v>
      </c>
      <c r="Q283">
        <v>1334.7275098283501</v>
      </c>
      <c r="R283">
        <v>38.6378900508738</v>
      </c>
      <c r="S283" s="1">
        <f>(Table2[[#This Row],[Close Price]]-Table2[[#This Row],[20D EMA]])/Table2[[#This Row],[20D EMA]]</f>
        <v>-2.6512228181564731E-2</v>
      </c>
      <c r="T283" s="1">
        <f>(Table2[[#This Row],[Close Price]]-Table2[[#This Row],[50D EMA]])/Table2[[#This Row],[50D EMA]]</f>
        <v>6.9257126275744385E-4</v>
      </c>
      <c r="U283" s="1">
        <f>(Table2[[#This Row],[Close Price]]-Table2[[#This Row],[200D EMA]])/Table2[[#This Row],[200D EMA]]</f>
        <v>0.12461156973758593</v>
      </c>
      <c r="V283">
        <v>0.855641840821454</v>
      </c>
      <c r="W283">
        <v>1479</v>
      </c>
      <c r="X283">
        <v>1517.1</v>
      </c>
      <c r="Y283">
        <v>1462</v>
      </c>
      <c r="Z283">
        <v>1587.45</v>
      </c>
      <c r="AA283">
        <v>1462</v>
      </c>
      <c r="AB283">
        <v>1623</v>
      </c>
      <c r="AC283" s="1">
        <f>(Table2[[#This Row],[Close Price]]/Table2[[#This Row],[Day Low]])-1</f>
        <v>1.4908722109533423E-2</v>
      </c>
      <c r="AD283" s="1">
        <f>(Table2[[#This Row],[Day High]]/Table2[[#This Row],[Close Price]])-1</f>
        <v>1.0692515239332456E-2</v>
      </c>
      <c r="AE283" s="1">
        <f>(Table2[[#This Row],[Close Price]]/Table2[[#This Row],[Current Week Low]])-1</f>
        <v>2.6709986320109458E-2</v>
      </c>
      <c r="AF283" s="1">
        <f>(Table2[[#This Row],[Current Week High]]/Table2[[#This Row],[Close Price]])-1</f>
        <v>5.7559708204257154E-2</v>
      </c>
      <c r="AG283" s="1">
        <f>(Table2[[#This Row],[Close Price]]/Table2[[#This Row],[Current Month Low]])-1</f>
        <v>2.6709986320109458E-2</v>
      </c>
      <c r="AH283" s="1">
        <f>(Table2[[#This Row],[Current Month High]]/Table2[[#This Row],[Close Price]])-1</f>
        <v>8.1243129809133618E-2</v>
      </c>
      <c r="AI283">
        <v>10.056293927584001</v>
      </c>
      <c r="AJ283">
        <v>48.442444620253099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0.06</v>
      </c>
      <c r="AM283" t="s">
        <v>3189</v>
      </c>
      <c r="AN283">
        <v>-7.02</v>
      </c>
      <c r="AO283" t="s">
        <v>3188</v>
      </c>
      <c r="AP283">
        <v>0.12708377425033901</v>
      </c>
      <c r="AQ283">
        <f>(Table2[[#This Row],[Sharpe Ratio]]-AVERAGE(Table2[Sharpe Ratio]))/_xlfn.STDEV.P(Table2[Sharpe Ratio])</f>
        <v>0.75496138236868626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0.72059671385706558</v>
      </c>
      <c r="AS283">
        <f>_xlfn.RANK.AVG(Table2[[#This Row],[1Y Return vs Nifty Z-Score]],Table2[1Y Return vs Nifty Z-Score])</f>
        <v>495</v>
      </c>
      <c r="AT283">
        <f>_xlfn.RANK.AVG(Table2[[#This Row],[6M Return vs Nifty Z-Score]],Table2[6M Return vs Nifty Z-Score])</f>
        <v>244</v>
      </c>
      <c r="AU283">
        <f>_xlfn.RANK.AVG(Table2[[#This Row],[Sharpe Ratio Z-Score]],Table2[Sharpe Ratio Z-Score])</f>
        <v>160</v>
      </c>
      <c r="AV283">
        <f>(Table2[[#This Row],[Rank 1Y]]+Table2[[#This Row],[Rank 6M]]+Table2[[#This Row],[Rank Sharpe]])/3</f>
        <v>299.66666666666669</v>
      </c>
    </row>
    <row r="284" spans="1:48" x14ac:dyDescent="0.3">
      <c r="A284" t="s">
        <v>236</v>
      </c>
      <c r="B284" t="s">
        <v>237</v>
      </c>
      <c r="C284" t="s">
        <v>3145</v>
      </c>
      <c r="D284" t="s">
        <v>238</v>
      </c>
      <c r="E284">
        <v>110524.598867614</v>
      </c>
      <c r="F284">
        <v>1519.55</v>
      </c>
      <c r="G284">
        <v>18.660986216042499</v>
      </c>
      <c r="H284">
        <f>(Table2[[#This Row],[1Y Return vs Nifty]]-AVERAGE(Table2[1Y Return vs Nifty]))/_xlfn.STDEV.P(Table2[1Y Return vs Nifty])</f>
        <v>-0.13350768426120685</v>
      </c>
      <c r="I284">
        <v>-0.14730925724729799</v>
      </c>
      <c r="J284">
        <f>(Table2[[#This Row],[1M Return vs Nifty]]-AVERAGE(Table2[1M Return vs Nifty]))/_xlfn.STDEV.P(Table2[1M Return vs Nifty])</f>
        <v>0.15320260009887388</v>
      </c>
      <c r="K284">
        <v>18.7396469378495</v>
      </c>
      <c r="L284">
        <f>(Table2[[#This Row],[6M Return vs Nifty]]-AVERAGE(Table2[6M Return vs Nifty]))/_xlfn.STDEV.P(Table2[6M Return vs Nifty])</f>
        <v>0.2429528689271982</v>
      </c>
      <c r="M284">
        <v>-3.4690577501972202</v>
      </c>
      <c r="N284">
        <f>(Table2[[#This Row],[1W Return vs Nifty]]-AVERAGE(Table2[1W Return vs Nifty]))/_xlfn.STDEV.P(Table2[1W Return vs Nifty])</f>
        <v>-0.74805764573143918</v>
      </c>
      <c r="O284">
        <v>1541.53</v>
      </c>
      <c r="P284">
        <v>1492.264677917</v>
      </c>
      <c r="Q284">
        <v>1294.6587813231499</v>
      </c>
      <c r="R284">
        <v>40.546027131766799</v>
      </c>
      <c r="S284" s="1">
        <f>(Table2[[#This Row],[Close Price]]-Table2[[#This Row],[20D EMA]])/Table2[[#This Row],[20D EMA]]</f>
        <v>-1.4258561299488184E-2</v>
      </c>
      <c r="T284" s="1">
        <f>(Table2[[#This Row],[Close Price]]-Table2[[#This Row],[50D EMA]])/Table2[[#This Row],[50D EMA]]</f>
        <v>1.8284505749400038E-2</v>
      </c>
      <c r="U284" s="1">
        <f>(Table2[[#This Row],[Close Price]]-Table2[[#This Row],[200D EMA]])/Table2[[#This Row],[200D EMA]]</f>
        <v>0.1737069426486334</v>
      </c>
      <c r="V284">
        <v>0.86530723523167796</v>
      </c>
      <c r="W284">
        <v>1491.1</v>
      </c>
      <c r="X284">
        <v>1522</v>
      </c>
      <c r="Y284">
        <v>1491.1</v>
      </c>
      <c r="Z284">
        <v>1550</v>
      </c>
      <c r="AA284">
        <v>1491.1</v>
      </c>
      <c r="AB284">
        <v>1614.2</v>
      </c>
      <c r="AC284" s="1">
        <f>(Table2[[#This Row],[Close Price]]/Table2[[#This Row],[Day Low]])-1</f>
        <v>1.9079873918583568E-2</v>
      </c>
      <c r="AD284" s="1">
        <f>(Table2[[#This Row],[Day High]]/Table2[[#This Row],[Close Price]])-1</f>
        <v>1.6123194366752802E-3</v>
      </c>
      <c r="AE284" s="1">
        <f>(Table2[[#This Row],[Close Price]]/Table2[[#This Row],[Current Week Low]])-1</f>
        <v>1.9079873918583568E-2</v>
      </c>
      <c r="AF284" s="1">
        <f>(Table2[[#This Row],[Current Week High]]/Table2[[#This Row],[Close Price]])-1</f>
        <v>2.0038827284393435E-2</v>
      </c>
      <c r="AG284" s="1">
        <f>(Table2[[#This Row],[Close Price]]/Table2[[#This Row],[Current Month Low]])-1</f>
        <v>1.9079873918583568E-2</v>
      </c>
      <c r="AH284" s="1">
        <f>(Table2[[#This Row],[Current Month High]]/Table2[[#This Row],[Close Price]])-1</f>
        <v>6.2288177420946944E-2</v>
      </c>
      <c r="AI284">
        <v>8.4202559968411705</v>
      </c>
      <c r="AJ284">
        <v>52.8953061327162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0.02</v>
      </c>
      <c r="AM284" t="s">
        <v>3189</v>
      </c>
      <c r="AN284">
        <v>-7.09</v>
      </c>
      <c r="AO284" t="s">
        <v>3188</v>
      </c>
      <c r="AP284">
        <v>6.4755823999801995E-2</v>
      </c>
      <c r="AQ284">
        <f>(Table2[[#This Row],[Sharpe Ratio]]-AVERAGE(Table2[Sharpe Ratio]))/_xlfn.STDEV.P(Table2[Sharpe Ratio])</f>
        <v>3.2127287872333009E-2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-0.45328257309424091</v>
      </c>
      <c r="AS284">
        <f>_xlfn.RANK.AVG(Table2[[#This Row],[1Y Return vs Nifty Z-Score]],Table2[1Y Return vs Nifty Z-Score])</f>
        <v>336</v>
      </c>
      <c r="AT284">
        <f>_xlfn.RANK.AVG(Table2[[#This Row],[6M Return vs Nifty Z-Score]],Table2[6M Return vs Nifty Z-Score])</f>
        <v>232</v>
      </c>
      <c r="AU284">
        <f>_xlfn.RANK.AVG(Table2[[#This Row],[Sharpe Ratio Z-Score]],Table2[Sharpe Ratio Z-Score])</f>
        <v>331</v>
      </c>
      <c r="AV284">
        <f>(Table2[[#This Row],[Rank 1Y]]+Table2[[#This Row],[Rank 6M]]+Table2[[#This Row],[Rank Sharpe]])/3</f>
        <v>299.66666666666669</v>
      </c>
    </row>
    <row r="285" spans="1:48" x14ac:dyDescent="0.3">
      <c r="A285" t="s">
        <v>213</v>
      </c>
      <c r="B285" t="s">
        <v>214</v>
      </c>
      <c r="C285" t="s">
        <v>3148</v>
      </c>
      <c r="D285" t="s">
        <v>57</v>
      </c>
      <c r="E285">
        <v>123278.90258696</v>
      </c>
      <c r="F285">
        <v>706.7</v>
      </c>
      <c r="G285">
        <v>51.843440171526801</v>
      </c>
      <c r="H285">
        <f>(Table2[[#This Row],[1Y Return vs Nifty]]-AVERAGE(Table2[1Y Return vs Nifty]))/_xlfn.STDEV.P(Table2[1Y Return vs Nifty])</f>
        <v>0.42482563444086241</v>
      </c>
      <c r="I285">
        <v>-2.854561388959</v>
      </c>
      <c r="J285">
        <f>(Table2[[#This Row],[1M Return vs Nifty]]-AVERAGE(Table2[1M Return vs Nifty]))/_xlfn.STDEV.P(Table2[1M Return vs Nifty])</f>
        <v>-0.13649930135998264</v>
      </c>
      <c r="K285">
        <v>4.9256379460098998</v>
      </c>
      <c r="L285">
        <f>(Table2[[#This Row],[6M Return vs Nifty]]-AVERAGE(Table2[6M Return vs Nifty]))/_xlfn.STDEV.P(Table2[6M Return vs Nifty])</f>
        <v>-0.19295744003400253</v>
      </c>
      <c r="M285">
        <v>2.5750446534504299</v>
      </c>
      <c r="N285">
        <f>(Table2[[#This Row],[1W Return vs Nifty]]-AVERAGE(Table2[1W Return vs Nifty]))/_xlfn.STDEV.P(Table2[1W Return vs Nifty])</f>
        <v>0.66474439994733092</v>
      </c>
      <c r="O285">
        <v>729.5</v>
      </c>
      <c r="P285">
        <v>722.28260004644505</v>
      </c>
      <c r="Q285">
        <v>620.81667110899696</v>
      </c>
      <c r="R285">
        <v>40.452562246419703</v>
      </c>
      <c r="S285" s="1">
        <f>(Table2[[#This Row],[Close Price]]-Table2[[#This Row],[20D EMA]])/Table2[[#This Row],[20D EMA]]</f>
        <v>-3.1254283755997196E-2</v>
      </c>
      <c r="T285" s="1">
        <f>(Table2[[#This Row],[Close Price]]-Table2[[#This Row],[50D EMA]])/Table2[[#This Row],[50D EMA]]</f>
        <v>-2.1574104160120983E-2</v>
      </c>
      <c r="U285" s="1">
        <f>(Table2[[#This Row],[Close Price]]-Table2[[#This Row],[200D EMA]])/Table2[[#This Row],[200D EMA]]</f>
        <v>0.13833927613056082</v>
      </c>
      <c r="V285">
        <v>1.0986199408034001</v>
      </c>
      <c r="W285">
        <v>705</v>
      </c>
      <c r="X285">
        <v>728.05</v>
      </c>
      <c r="Y285">
        <v>662.2</v>
      </c>
      <c r="Z285">
        <v>741.45</v>
      </c>
      <c r="AA285">
        <v>662.2</v>
      </c>
      <c r="AB285">
        <v>741.45</v>
      </c>
      <c r="AC285" s="1">
        <f>(Table2[[#This Row],[Close Price]]/Table2[[#This Row],[Day Low]])-1</f>
        <v>2.4113475177305332E-3</v>
      </c>
      <c r="AD285" s="1">
        <f>(Table2[[#This Row],[Day High]]/Table2[[#This Row],[Close Price]])-1</f>
        <v>3.0210839111362464E-2</v>
      </c>
      <c r="AE285" s="1">
        <f>(Table2[[#This Row],[Close Price]]/Table2[[#This Row],[Current Week Low]])-1</f>
        <v>6.720024161884619E-2</v>
      </c>
      <c r="AF285" s="1">
        <f>(Table2[[#This Row],[Current Week High]]/Table2[[#This Row],[Close Price]])-1</f>
        <v>4.917220885807283E-2</v>
      </c>
      <c r="AG285" s="1">
        <f>(Table2[[#This Row],[Close Price]]/Table2[[#This Row],[Current Month Low]])-1</f>
        <v>6.720024161884619E-2</v>
      </c>
      <c r="AH285" s="1">
        <f>(Table2[[#This Row],[Current Month High]]/Table2[[#This Row],[Close Price]])-1</f>
        <v>4.917220885807283E-2</v>
      </c>
      <c r="AI285">
        <v>13.8955709636337</v>
      </c>
      <c r="AJ285">
        <v>103.36690647482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0.05</v>
      </c>
      <c r="AM285" t="s">
        <v>3189</v>
      </c>
      <c r="AN285">
        <v>-10.46</v>
      </c>
      <c r="AO285" t="s">
        <v>3188</v>
      </c>
      <c r="AP285">
        <v>6.1917833250737998E-2</v>
      </c>
      <c r="AQ285">
        <f>(Table2[[#This Row],[Sharpe Ratio]]-AVERAGE(Table2[Sharpe Ratio]))/_xlfn.STDEV.P(Table2[Sharpe Ratio])</f>
        <v>-7.8565832664818881E-4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0.75932763466756004</v>
      </c>
      <c r="AS285">
        <f>_xlfn.RANK.AVG(Table2[[#This Row],[1Y Return vs Nifty Z-Score]],Table2[1Y Return vs Nifty Z-Score])</f>
        <v>180</v>
      </c>
      <c r="AT285">
        <f>_xlfn.RANK.AVG(Table2[[#This Row],[6M Return vs Nifty Z-Score]],Table2[6M Return vs Nifty Z-Score])</f>
        <v>379</v>
      </c>
      <c r="AU285">
        <f>_xlfn.RANK.AVG(Table2[[#This Row],[Sharpe Ratio Z-Score]],Table2[Sharpe Ratio Z-Score])</f>
        <v>343</v>
      </c>
      <c r="AV285">
        <f>(Table2[[#This Row],[Rank 1Y]]+Table2[[#This Row],[Rank 6M]]+Table2[[#This Row],[Rank Sharpe]])/3</f>
        <v>300.66666666666669</v>
      </c>
    </row>
    <row r="286" spans="1:48" x14ac:dyDescent="0.3">
      <c r="A286" t="s">
        <v>614</v>
      </c>
      <c r="B286" t="s">
        <v>615</v>
      </c>
      <c r="C286" t="s">
        <v>3145</v>
      </c>
      <c r="D286" t="s">
        <v>195</v>
      </c>
      <c r="E286">
        <v>31875.412499999999</v>
      </c>
      <c r="F286">
        <v>730.25</v>
      </c>
      <c r="G286">
        <v>14.463375631948701</v>
      </c>
      <c r="H286">
        <f>(Table2[[#This Row],[1Y Return vs Nifty]]-AVERAGE(Table2[1Y Return vs Nifty]))/_xlfn.STDEV.P(Table2[1Y Return vs Nifty])</f>
        <v>-0.20413735653258713</v>
      </c>
      <c r="I286">
        <v>-9.1694665883242195</v>
      </c>
      <c r="J286">
        <f>(Table2[[#This Row],[1M Return vs Nifty]]-AVERAGE(Table2[1M Return vs Nifty]))/_xlfn.STDEV.P(Table2[1M Return vs Nifty])</f>
        <v>-0.81225462623688349</v>
      </c>
      <c r="K286">
        <v>51.044852599944001</v>
      </c>
      <c r="L286">
        <f>(Table2[[#This Row],[6M Return vs Nifty]]-AVERAGE(Table2[6M Return vs Nifty]))/_xlfn.STDEV.P(Table2[6M Return vs Nifty])</f>
        <v>1.2623652777027794</v>
      </c>
      <c r="M286">
        <v>6.6864815454791907E-2</v>
      </c>
      <c r="N286">
        <f>(Table2[[#This Row],[1W Return vs Nifty]]-AVERAGE(Table2[1W Return vs Nifty]))/_xlfn.STDEV.P(Table2[1W Return vs Nifty])</f>
        <v>7.846022251315582E-2</v>
      </c>
      <c r="O286">
        <v>755.59</v>
      </c>
      <c r="P286">
        <v>763.69085753282195</v>
      </c>
      <c r="Q286">
        <v>654.94221168427998</v>
      </c>
      <c r="R286">
        <v>35.427005287106802</v>
      </c>
      <c r="S286" s="1">
        <f>(Table2[[#This Row],[Close Price]]-Table2[[#This Row],[20D EMA]])/Table2[[#This Row],[20D EMA]]</f>
        <v>-3.3536706414854657E-2</v>
      </c>
      <c r="T286" s="1">
        <f>(Table2[[#This Row],[Close Price]]-Table2[[#This Row],[50D EMA]])/Table2[[#This Row],[50D EMA]]</f>
        <v>-4.3788474358401927E-2</v>
      </c>
      <c r="U286" s="1">
        <f>(Table2[[#This Row],[Close Price]]-Table2[[#This Row],[200D EMA]])/Table2[[#This Row],[200D EMA]]</f>
        <v>0.11498386723624821</v>
      </c>
      <c r="V286">
        <v>0.60820455719932298</v>
      </c>
      <c r="W286">
        <v>728.9</v>
      </c>
      <c r="X286">
        <v>747.95</v>
      </c>
      <c r="Y286">
        <v>725.55</v>
      </c>
      <c r="Z286">
        <v>760.95</v>
      </c>
      <c r="AA286">
        <v>725.1</v>
      </c>
      <c r="AB286">
        <v>768.45</v>
      </c>
      <c r="AC286" s="1">
        <f>(Table2[[#This Row],[Close Price]]/Table2[[#This Row],[Day Low]])-1</f>
        <v>1.8521059130196527E-3</v>
      </c>
      <c r="AD286" s="1">
        <f>(Table2[[#This Row],[Day High]]/Table2[[#This Row],[Close Price]])-1</f>
        <v>2.4238274563505691E-2</v>
      </c>
      <c r="AE286" s="1">
        <f>(Table2[[#This Row],[Close Price]]/Table2[[#This Row],[Current Week Low]])-1</f>
        <v>6.4778443939081942E-3</v>
      </c>
      <c r="AF286" s="1">
        <f>(Table2[[#This Row],[Current Week High]]/Table2[[#This Row],[Close Price]])-1</f>
        <v>4.2040397124272655E-2</v>
      </c>
      <c r="AG286" s="1">
        <f>(Table2[[#This Row],[Close Price]]/Table2[[#This Row],[Current Month Low]])-1</f>
        <v>7.1024686250171776E-3</v>
      </c>
      <c r="AH286" s="1">
        <f>(Table2[[#This Row],[Current Month High]]/Table2[[#This Row],[Close Price]])-1</f>
        <v>5.2310852447791989E-2</v>
      </c>
      <c r="AI286">
        <v>17.767887709688399</v>
      </c>
      <c r="AJ286">
        <v>75.077918964277103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-0.09</v>
      </c>
      <c r="AM286" t="s">
        <v>3188</v>
      </c>
      <c r="AN286">
        <v>-4.03</v>
      </c>
      <c r="AO286" t="s">
        <v>3188</v>
      </c>
      <c r="AP286">
        <v>1.5899561248033E-2</v>
      </c>
      <c r="AQ286">
        <f>(Table2[[#This Row],[Sharpe Ratio]]-AVERAGE(Table2[Sharpe Ratio]))/_xlfn.STDEV.P(Table2[Sharpe Ratio])</f>
        <v>-0.53447200353219348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364</v>
      </c>
      <c r="AT286">
        <f>_xlfn.RANK.AVG(Table2[[#This Row],[6M Return vs Nifty Z-Score]],Table2[6M Return vs Nifty Z-Score])</f>
        <v>68</v>
      </c>
      <c r="AU286">
        <f>_xlfn.RANK.AVG(Table2[[#This Row],[Sharpe Ratio Z-Score]],Table2[Sharpe Ratio Z-Score])</f>
        <v>470</v>
      </c>
      <c r="AV286">
        <f>(Table2[[#This Row],[Rank 1Y]]+Table2[[#This Row],[Rank 6M]]+Table2[[#This Row],[Rank Sharpe]])/3</f>
        <v>300.66666666666669</v>
      </c>
    </row>
    <row r="287" spans="1:48" x14ac:dyDescent="0.3">
      <c r="A287" t="s">
        <v>715</v>
      </c>
      <c r="B287" t="s">
        <v>716</v>
      </c>
      <c r="C287" t="s">
        <v>3155</v>
      </c>
      <c r="D287" t="s">
        <v>449</v>
      </c>
      <c r="E287">
        <v>24776.821080000002</v>
      </c>
      <c r="F287">
        <v>3534.9</v>
      </c>
      <c r="G287">
        <v>9.0388728067178405</v>
      </c>
      <c r="H287">
        <f>(Table2[[#This Row],[1Y Return vs Nifty]]-AVERAGE(Table2[1Y Return vs Nifty]))/_xlfn.STDEV.P(Table2[1Y Return vs Nifty])</f>
        <v>-0.29541091540749742</v>
      </c>
      <c r="I287">
        <v>-7.5005534808471896</v>
      </c>
      <c r="J287">
        <f>(Table2[[#This Row],[1M Return vs Nifty]]-AVERAGE(Table2[1M Return vs Nifty]))/_xlfn.STDEV.P(Table2[1M Return vs Nifty])</f>
        <v>-0.6336649430144301</v>
      </c>
      <c r="K287">
        <v>10.6223802056537</v>
      </c>
      <c r="L287">
        <f>(Table2[[#This Row],[6M Return vs Nifty]]-AVERAGE(Table2[6M Return vs Nifty]))/_xlfn.STDEV.P(Table2[6M Return vs Nifty])</f>
        <v>-1.3192921280568391E-2</v>
      </c>
      <c r="M287">
        <v>-2.3072537313503498</v>
      </c>
      <c r="N287">
        <f>(Table2[[#This Row],[1W Return vs Nifty]]-AVERAGE(Table2[1W Return vs Nifty]))/_xlfn.STDEV.P(Table2[1W Return vs Nifty])</f>
        <v>-0.47648728095501153</v>
      </c>
      <c r="O287">
        <v>3624.17</v>
      </c>
      <c r="P287">
        <v>3623.5169872251199</v>
      </c>
      <c r="Q287">
        <v>3353.4065802286</v>
      </c>
      <c r="R287">
        <v>22.345587444818801</v>
      </c>
      <c r="S287" s="1">
        <f>(Table2[[#This Row],[Close Price]]-Table2[[#This Row],[20D EMA]])/Table2[[#This Row],[20D EMA]]</f>
        <v>-2.4631846740081172E-2</v>
      </c>
      <c r="T287" s="1">
        <f>(Table2[[#This Row],[Close Price]]-Table2[[#This Row],[50D EMA]])/Table2[[#This Row],[50D EMA]]</f>
        <v>-2.4456070590407938E-2</v>
      </c>
      <c r="U287" s="1">
        <f>(Table2[[#This Row],[Close Price]]-Table2[[#This Row],[200D EMA]])/Table2[[#This Row],[200D EMA]]</f>
        <v>5.4122104024447823E-2</v>
      </c>
      <c r="V287">
        <v>0.73551740982229896</v>
      </c>
      <c r="W287">
        <v>3506.15</v>
      </c>
      <c r="X287">
        <v>3558.25</v>
      </c>
      <c r="Y287">
        <v>3481.95</v>
      </c>
      <c r="Z287">
        <v>3629.95</v>
      </c>
      <c r="AA287">
        <v>3481.95</v>
      </c>
      <c r="AB287">
        <v>3710</v>
      </c>
      <c r="AC287" s="1">
        <f>(Table2[[#This Row],[Close Price]]/Table2[[#This Row],[Day Low]])-1</f>
        <v>8.1998773583560336E-3</v>
      </c>
      <c r="AD287" s="1">
        <f>(Table2[[#This Row],[Day High]]/Table2[[#This Row],[Close Price]])-1</f>
        <v>6.6055616849132193E-3</v>
      </c>
      <c r="AE287" s="1">
        <f>(Table2[[#This Row],[Close Price]]/Table2[[#This Row],[Current Week Low]])-1</f>
        <v>1.5206996079782931E-2</v>
      </c>
      <c r="AF287" s="1">
        <f>(Table2[[#This Row],[Current Week High]]/Table2[[#This Row],[Close Price]])-1</f>
        <v>2.688902090582479E-2</v>
      </c>
      <c r="AG287" s="1">
        <f>(Table2[[#This Row],[Close Price]]/Table2[[#This Row],[Current Month Low]])-1</f>
        <v>1.5206996079782931E-2</v>
      </c>
      <c r="AH287" s="1">
        <f>(Table2[[#This Row],[Current Month High]]/Table2[[#This Row],[Close Price]])-1</f>
        <v>4.9534640300998634E-2</v>
      </c>
      <c r="AI287">
        <v>12.549152734165</v>
      </c>
      <c r="AJ287">
        <v>37.9823174658938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-0.08</v>
      </c>
      <c r="AM287" t="s">
        <v>3188</v>
      </c>
      <c r="AN287">
        <v>-3.33</v>
      </c>
      <c r="AO287" t="s">
        <v>3188</v>
      </c>
      <c r="AP287">
        <v>0.10786080373996799</v>
      </c>
      <c r="AQ287">
        <f>(Table2[[#This Row],[Sharpe Ratio]]-AVERAGE(Table2[Sharpe Ratio]))/_xlfn.STDEV.P(Table2[Sharpe Ratio])</f>
        <v>0.53202739486322659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-0.88672866579428078</v>
      </c>
      <c r="AS287">
        <f>_xlfn.RANK.AVG(Table2[[#This Row],[1Y Return vs Nifty Z-Score]],Table2[1Y Return vs Nifty Z-Score])</f>
        <v>392</v>
      </c>
      <c r="AT287">
        <f>_xlfn.RANK.AVG(Table2[[#This Row],[6M Return vs Nifty Z-Score]],Table2[6M Return vs Nifty Z-Score])</f>
        <v>314</v>
      </c>
      <c r="AU287">
        <f>_xlfn.RANK.AVG(Table2[[#This Row],[Sharpe Ratio Z-Score]],Table2[Sharpe Ratio Z-Score])</f>
        <v>201</v>
      </c>
      <c r="AV287">
        <f>(Table2[[#This Row],[Rank 1Y]]+Table2[[#This Row],[Rank 6M]]+Table2[[#This Row],[Rank Sharpe]])/3</f>
        <v>302.33333333333331</v>
      </c>
    </row>
    <row r="288" spans="1:48" x14ac:dyDescent="0.3">
      <c r="A288" t="s">
        <v>1441</v>
      </c>
      <c r="B288" t="s">
        <v>1442</v>
      </c>
      <c r="C288" t="s">
        <v>3157</v>
      </c>
      <c r="D288" t="s">
        <v>398</v>
      </c>
      <c r="E288">
        <v>7486.0742840189996</v>
      </c>
      <c r="F288">
        <v>91.83</v>
      </c>
      <c r="G288">
        <v>11.1522234447297</v>
      </c>
      <c r="H288">
        <f>(Table2[[#This Row],[1Y Return vs Nifty]]-AVERAGE(Table2[1Y Return vs Nifty]))/_xlfn.STDEV.P(Table2[1Y Return vs Nifty])</f>
        <v>-0.25985133693613854</v>
      </c>
      <c r="I288">
        <v>1.2620110105173901</v>
      </c>
      <c r="J288">
        <f>(Table2[[#This Row],[1M Return vs Nifty]]-AVERAGE(Table2[1M Return vs Nifty]))/_xlfn.STDEV.P(Table2[1M Return vs Nifty])</f>
        <v>0.30401336373387816</v>
      </c>
      <c r="K288">
        <v>19.2600780301815</v>
      </c>
      <c r="L288">
        <f>(Table2[[#This Row],[6M Return vs Nifty]]-AVERAGE(Table2[6M Return vs Nifty]))/_xlfn.STDEV.P(Table2[6M Return vs Nifty])</f>
        <v>0.25937542072845093</v>
      </c>
      <c r="M288">
        <v>3.76939030785935</v>
      </c>
      <c r="N288">
        <f>(Table2[[#This Row],[1W Return vs Nifty]]-AVERAGE(Table2[1W Return vs Nifty]))/_xlfn.STDEV.P(Table2[1W Return vs Nifty])</f>
        <v>0.94392133493409291</v>
      </c>
      <c r="O288">
        <v>86.1</v>
      </c>
      <c r="P288">
        <v>85.245458758473106</v>
      </c>
      <c r="Q288">
        <v>78.515294717675005</v>
      </c>
      <c r="R288">
        <v>68.841737441038603</v>
      </c>
      <c r="S288" s="1">
        <f>(Table2[[#This Row],[Close Price]]-Table2[[#This Row],[20D EMA]])/Table2[[#This Row],[20D EMA]]</f>
        <v>6.6550522648083671E-2</v>
      </c>
      <c r="T288" s="1">
        <f>(Table2[[#This Row],[Close Price]]-Table2[[#This Row],[50D EMA]])/Table2[[#This Row],[50D EMA]]</f>
        <v>7.7242135093471026E-2</v>
      </c>
      <c r="U288" s="1">
        <f>(Table2[[#This Row],[Close Price]]-Table2[[#This Row],[200D EMA]])/Table2[[#This Row],[200D EMA]]</f>
        <v>0.16958103934019428</v>
      </c>
      <c r="V288">
        <v>0.822506671272485</v>
      </c>
      <c r="W288">
        <v>88.1</v>
      </c>
      <c r="X288">
        <v>92.65</v>
      </c>
      <c r="Y288">
        <v>78.81</v>
      </c>
      <c r="Z288">
        <v>92.65</v>
      </c>
      <c r="AA288">
        <v>78.81</v>
      </c>
      <c r="AB288">
        <v>92.65</v>
      </c>
      <c r="AC288" s="1">
        <f>(Table2[[#This Row],[Close Price]]/Table2[[#This Row],[Day Low]])-1</f>
        <v>4.2338251986379083E-2</v>
      </c>
      <c r="AD288" s="1">
        <f>(Table2[[#This Row],[Day High]]/Table2[[#This Row],[Close Price]])-1</f>
        <v>8.9295437220953122E-3</v>
      </c>
      <c r="AE288" s="1">
        <f>(Table2[[#This Row],[Close Price]]/Table2[[#This Row],[Current Week Low]])-1</f>
        <v>0.16520746098210881</v>
      </c>
      <c r="AF288" s="1">
        <f>(Table2[[#This Row],[Current Week High]]/Table2[[#This Row],[Close Price]])-1</f>
        <v>8.9295437220953122E-3</v>
      </c>
      <c r="AG288" s="1">
        <f>(Table2[[#This Row],[Close Price]]/Table2[[#This Row],[Current Month Low]])-1</f>
        <v>0.16520746098210881</v>
      </c>
      <c r="AH288" s="1">
        <f>(Table2[[#This Row],[Current Month High]]/Table2[[#This Row],[Close Price]])-1</f>
        <v>8.9295437220953122E-3</v>
      </c>
      <c r="AI288">
        <v>7.1000762278122496</v>
      </c>
      <c r="AJ288">
        <v>56.572890025575397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0.06</v>
      </c>
      <c r="AM288" t="s">
        <v>3189</v>
      </c>
      <c r="AN288">
        <v>6.94</v>
      </c>
      <c r="AO288" t="s">
        <v>3189</v>
      </c>
      <c r="AP288">
        <v>7.6780824052180993E-2</v>
      </c>
      <c r="AQ288">
        <f>(Table2[[#This Row],[Sharpe Ratio]]-AVERAGE(Table2[Sharpe Ratio]))/_xlfn.STDEV.P(Table2[Sharpe Ratio])</f>
        <v>0.17158446541853481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1.4190432478788182</v>
      </c>
      <c r="AS288">
        <f>_xlfn.RANK.AVG(Table2[[#This Row],[1Y Return vs Nifty Z-Score]],Table2[1Y Return vs Nifty Z-Score])</f>
        <v>381</v>
      </c>
      <c r="AT288">
        <f>_xlfn.RANK.AVG(Table2[[#This Row],[6M Return vs Nifty Z-Score]],Table2[6M Return vs Nifty Z-Score])</f>
        <v>228</v>
      </c>
      <c r="AU288">
        <f>_xlfn.RANK.AVG(Table2[[#This Row],[Sharpe Ratio Z-Score]],Table2[Sharpe Ratio Z-Score])</f>
        <v>298</v>
      </c>
      <c r="AV288">
        <f>(Table2[[#This Row],[Rank 1Y]]+Table2[[#This Row],[Rank 6M]]+Table2[[#This Row],[Rank Sharpe]])/3</f>
        <v>302.33333333333331</v>
      </c>
    </row>
    <row r="289" spans="1:48" x14ac:dyDescent="0.3">
      <c r="A289" t="s">
        <v>845</v>
      </c>
      <c r="B289" t="s">
        <v>846</v>
      </c>
      <c r="C289" t="s">
        <v>3152</v>
      </c>
      <c r="D289" t="s">
        <v>217</v>
      </c>
      <c r="E289">
        <v>19146.3508266299</v>
      </c>
      <c r="F289">
        <v>440.1</v>
      </c>
      <c r="G289">
        <v>23.836944636050699</v>
      </c>
      <c r="H289">
        <f>(Table2[[#This Row],[1Y Return vs Nifty]]-AVERAGE(Table2[1Y Return vs Nifty]))/_xlfn.STDEV.P(Table2[1Y Return vs Nifty])</f>
        <v>-4.6416173609703008E-2</v>
      </c>
      <c r="I289">
        <v>-5.7720034220802203</v>
      </c>
      <c r="J289">
        <f>(Table2[[#This Row],[1M Return vs Nifty]]-AVERAGE(Table2[1M Return vs Nifty]))/_xlfn.STDEV.P(Table2[1M Return vs Nifty])</f>
        <v>-0.44869353494871977</v>
      </c>
      <c r="K289">
        <v>17.188473115909201</v>
      </c>
      <c r="L289">
        <f>(Table2[[#This Row],[6M Return vs Nifty]]-AVERAGE(Table2[6M Return vs Nifty]))/_xlfn.STDEV.P(Table2[6M Return vs Nifty])</f>
        <v>0.19400453970763851</v>
      </c>
      <c r="M289">
        <v>1.74115834164844</v>
      </c>
      <c r="N289">
        <f>(Table2[[#This Row],[1W Return vs Nifty]]-AVERAGE(Table2[1W Return vs Nifty]))/_xlfn.STDEV.P(Table2[1W Return vs Nifty])</f>
        <v>0.46982442531778529</v>
      </c>
      <c r="O289">
        <v>447.64</v>
      </c>
      <c r="P289">
        <v>451.75600398830898</v>
      </c>
      <c r="Q289">
        <v>397.750120119131</v>
      </c>
      <c r="R289">
        <v>42.002508408855903</v>
      </c>
      <c r="S289" s="1">
        <f>(Table2[[#This Row],[Close Price]]-Table2[[#This Row],[20D EMA]])/Table2[[#This Row],[20D EMA]]</f>
        <v>-1.6843892413546519E-2</v>
      </c>
      <c r="T289" s="1">
        <f>(Table2[[#This Row],[Close Price]]-Table2[[#This Row],[50D EMA]])/Table2[[#This Row],[50D EMA]]</f>
        <v>-2.5801547484492534E-2</v>
      </c>
      <c r="U289" s="1">
        <f>(Table2[[#This Row],[Close Price]]-Table2[[#This Row],[200D EMA]])/Table2[[#This Row],[200D EMA]]</f>
        <v>0.1064735816250281</v>
      </c>
      <c r="V289">
        <v>0.68929719005525902</v>
      </c>
      <c r="W289">
        <v>436.15</v>
      </c>
      <c r="X289">
        <v>443.2</v>
      </c>
      <c r="Y289">
        <v>426.25</v>
      </c>
      <c r="Z289">
        <v>446.15</v>
      </c>
      <c r="AA289">
        <v>419.65</v>
      </c>
      <c r="AB289">
        <v>451.2</v>
      </c>
      <c r="AC289" s="1">
        <f>(Table2[[#This Row],[Close Price]]/Table2[[#This Row],[Day Low]])-1</f>
        <v>9.0565172532386384E-3</v>
      </c>
      <c r="AD289" s="1">
        <f>(Table2[[#This Row],[Day High]]/Table2[[#This Row],[Close Price]])-1</f>
        <v>7.043853669620459E-3</v>
      </c>
      <c r="AE289" s="1">
        <f>(Table2[[#This Row],[Close Price]]/Table2[[#This Row],[Current Week Low]])-1</f>
        <v>3.249266862170086E-2</v>
      </c>
      <c r="AF289" s="1">
        <f>(Table2[[#This Row],[Current Week High]]/Table2[[#This Row],[Close Price]])-1</f>
        <v>1.3746875710065831E-2</v>
      </c>
      <c r="AG289" s="1">
        <f>(Table2[[#This Row],[Close Price]]/Table2[[#This Row],[Current Month Low]])-1</f>
        <v>4.8731085428333154E-2</v>
      </c>
      <c r="AH289" s="1">
        <f>(Table2[[#This Row],[Current Month High]]/Table2[[#This Row],[Close Price]])-1</f>
        <v>2.5221540558963751E-2</v>
      </c>
      <c r="AI289">
        <v>31.208816178141301</v>
      </c>
      <c r="AJ289">
        <v>55.457435535146502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-0.06</v>
      </c>
      <c r="AM289" t="s">
        <v>3188</v>
      </c>
      <c r="AN289">
        <v>-0.86</v>
      </c>
      <c r="AO289" t="s">
        <v>3188</v>
      </c>
      <c r="AP289">
        <v>5.7654676855257998E-2</v>
      </c>
      <c r="AQ289">
        <f>(Table2[[#This Row],[Sharpe Ratio]]-AVERAGE(Table2[Sharpe Ratio]))/_xlfn.STDEV.P(Table2[Sharpe Ratio])</f>
        <v>-5.0226635936794654E-2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305</v>
      </c>
      <c r="AT289">
        <f>_xlfn.RANK.AVG(Table2[[#This Row],[6M Return vs Nifty Z-Score]],Table2[6M Return vs Nifty Z-Score])</f>
        <v>250</v>
      </c>
      <c r="AU289">
        <f>_xlfn.RANK.AVG(Table2[[#This Row],[Sharpe Ratio Z-Score]],Table2[Sharpe Ratio Z-Score])</f>
        <v>354</v>
      </c>
      <c r="AV289">
        <f>(Table2[[#This Row],[Rank 1Y]]+Table2[[#This Row],[Rank 6M]]+Table2[[#This Row],[Rank Sharpe]])/3</f>
        <v>303</v>
      </c>
    </row>
    <row r="290" spans="1:48" x14ac:dyDescent="0.3">
      <c r="A290" t="s">
        <v>1519</v>
      </c>
      <c r="B290" t="s">
        <v>1520</v>
      </c>
      <c r="C290" t="s">
        <v>3155</v>
      </c>
      <c r="D290" t="s">
        <v>1350</v>
      </c>
      <c r="E290">
        <v>6690.032682305</v>
      </c>
      <c r="F290">
        <v>1034.05</v>
      </c>
      <c r="G290">
        <v>-12.108862964357501</v>
      </c>
      <c r="H290">
        <f>(Table2[[#This Row],[1Y Return vs Nifty]]-AVERAGE(Table2[1Y Return vs Nifty]))/_xlfn.STDEV.P(Table2[1Y Return vs Nifty])</f>
        <v>-0.65124612614686017</v>
      </c>
      <c r="I290">
        <v>-0.85958224777319803</v>
      </c>
      <c r="J290">
        <f>(Table2[[#This Row],[1M Return vs Nifty]]-AVERAGE(Table2[1M Return vs Nifty]))/_xlfn.STDEV.P(Table2[1M Return vs Nifty])</f>
        <v>7.6982569723397412E-2</v>
      </c>
      <c r="K290">
        <v>17.209380041123701</v>
      </c>
      <c r="L290">
        <f>(Table2[[#This Row],[6M Return vs Nifty]]-AVERAGE(Table2[6M Return vs Nifty]))/_xlfn.STDEV.P(Table2[6M Return vs Nifty])</f>
        <v>0.19466427174017631</v>
      </c>
      <c r="M290">
        <v>-0.975373534663457</v>
      </c>
      <c r="N290">
        <f>(Table2[[#This Row],[1W Return vs Nifty]]-AVERAGE(Table2[1W Return vs Nifty]))/_xlfn.STDEV.P(Table2[1W Return vs Nifty])</f>
        <v>-0.16516180352056598</v>
      </c>
      <c r="O290">
        <v>936.7</v>
      </c>
      <c r="P290">
        <v>898.53286506005395</v>
      </c>
      <c r="Q290">
        <v>815.43640502344795</v>
      </c>
      <c r="R290">
        <v>77.382549681921304</v>
      </c>
      <c r="S290" s="1">
        <f>(Table2[[#This Row],[Close Price]]-Table2[[#This Row],[20D EMA]])/Table2[[#This Row],[20D EMA]]</f>
        <v>0.10392868581189271</v>
      </c>
      <c r="T290" s="1">
        <f>(Table2[[#This Row],[Close Price]]-Table2[[#This Row],[50D EMA]])/Table2[[#This Row],[50D EMA]]</f>
        <v>0.15082045433128219</v>
      </c>
      <c r="U290" s="1">
        <f>(Table2[[#This Row],[Close Price]]-Table2[[#This Row],[200D EMA]])/Table2[[#This Row],[200D EMA]]</f>
        <v>0.26809398455820199</v>
      </c>
      <c r="V290">
        <v>1.2880408801782199</v>
      </c>
      <c r="W290">
        <v>933</v>
      </c>
      <c r="X290">
        <v>1039.9000000000001</v>
      </c>
      <c r="Y290">
        <v>895</v>
      </c>
      <c r="Z290">
        <v>1039.9000000000001</v>
      </c>
      <c r="AA290">
        <v>895</v>
      </c>
      <c r="AB290">
        <v>1039.9000000000001</v>
      </c>
      <c r="AC290" s="1">
        <f>(Table2[[#This Row],[Close Price]]/Table2[[#This Row],[Day Low]])-1</f>
        <v>0.10830653804930335</v>
      </c>
      <c r="AD290" s="1">
        <f>(Table2[[#This Row],[Day High]]/Table2[[#This Row],[Close Price]])-1</f>
        <v>5.6573666650550081E-3</v>
      </c>
      <c r="AE290" s="1">
        <f>(Table2[[#This Row],[Close Price]]/Table2[[#This Row],[Current Week Low]])-1</f>
        <v>0.15536312849162015</v>
      </c>
      <c r="AF290" s="1">
        <f>(Table2[[#This Row],[Current Week High]]/Table2[[#This Row],[Close Price]])-1</f>
        <v>5.6573666650550081E-3</v>
      </c>
      <c r="AG290" s="1">
        <f>(Table2[[#This Row],[Close Price]]/Table2[[#This Row],[Current Month Low]])-1</f>
        <v>0.15536312849162015</v>
      </c>
      <c r="AH290" s="1">
        <f>(Table2[[#This Row],[Current Month High]]/Table2[[#This Row],[Close Price]])-1</f>
        <v>5.6573666650550081E-3</v>
      </c>
      <c r="AI290">
        <v>5.3140563802524099</v>
      </c>
      <c r="AJ290">
        <v>69.405307994757493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0.3</v>
      </c>
      <c r="AM290" t="s">
        <v>3189</v>
      </c>
      <c r="AN290">
        <v>12.84</v>
      </c>
      <c r="AO290" t="s">
        <v>3189</v>
      </c>
      <c r="AP290">
        <v>0.138048710730312</v>
      </c>
      <c r="AQ290">
        <f>(Table2[[#This Row],[Sharpe Ratio]]-AVERAGE(Table2[Sharpe Ratio]))/_xlfn.STDEV.P(Table2[Sharpe Ratio])</f>
        <v>0.88212471599111708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0.3373636277872647</v>
      </c>
      <c r="AS290">
        <f>_xlfn.RANK.AVG(Table2[[#This Row],[1Y Return vs Nifty Z-Score]],Table2[1Y Return vs Nifty Z-Score])</f>
        <v>537</v>
      </c>
      <c r="AT290">
        <f>_xlfn.RANK.AVG(Table2[[#This Row],[6M Return vs Nifty Z-Score]],Table2[6M Return vs Nifty Z-Score])</f>
        <v>248</v>
      </c>
      <c r="AU290">
        <f>_xlfn.RANK.AVG(Table2[[#This Row],[Sharpe Ratio Z-Score]],Table2[Sharpe Ratio Z-Score])</f>
        <v>126</v>
      </c>
      <c r="AV290">
        <f>(Table2[[#This Row],[Rank 1Y]]+Table2[[#This Row],[Rank 6M]]+Table2[[#This Row],[Rank Sharpe]])/3</f>
        <v>303.66666666666669</v>
      </c>
    </row>
    <row r="291" spans="1:48" x14ac:dyDescent="0.3">
      <c r="A291" t="s">
        <v>1413</v>
      </c>
      <c r="B291" t="s">
        <v>1414</v>
      </c>
      <c r="C291" t="s">
        <v>3155</v>
      </c>
      <c r="D291" t="s">
        <v>119</v>
      </c>
      <c r="E291">
        <v>7835.2102228399899</v>
      </c>
      <c r="F291">
        <v>722.15</v>
      </c>
      <c r="G291">
        <v>11.5425431573795</v>
      </c>
      <c r="H291">
        <f>(Table2[[#This Row],[1Y Return vs Nifty]]-AVERAGE(Table2[1Y Return vs Nifty]))/_xlfn.STDEV.P(Table2[1Y Return vs Nifty])</f>
        <v>-0.25328375453819529</v>
      </c>
      <c r="I291">
        <v>8.0351660967809497</v>
      </c>
      <c r="J291">
        <f>(Table2[[#This Row],[1M Return vs Nifty]]-AVERAGE(Table2[1M Return vs Nifty]))/_xlfn.STDEV.P(Table2[1M Return vs Nifty])</f>
        <v>1.0288058144930359</v>
      </c>
      <c r="K291">
        <v>19.332892881881399</v>
      </c>
      <c r="L291">
        <f>(Table2[[#This Row],[6M Return vs Nifty]]-AVERAGE(Table2[6M Return vs Nifty]))/_xlfn.STDEV.P(Table2[6M Return vs Nifty])</f>
        <v>0.26167314215893628</v>
      </c>
      <c r="M291">
        <v>-4.76909951940147</v>
      </c>
      <c r="N291">
        <f>(Table2[[#This Row],[1W Return vs Nifty]]-AVERAGE(Table2[1W Return vs Nifty]))/_xlfn.STDEV.P(Table2[1W Return vs Nifty])</f>
        <v>-1.0519409270423501</v>
      </c>
      <c r="O291">
        <v>697.84</v>
      </c>
      <c r="P291">
        <v>673.17043050086795</v>
      </c>
      <c r="Q291">
        <v>614.17377615594398</v>
      </c>
      <c r="R291">
        <v>58.583052810537097</v>
      </c>
      <c r="S291" s="1">
        <f>(Table2[[#This Row],[Close Price]]-Table2[[#This Row],[20D EMA]])/Table2[[#This Row],[20D EMA]]</f>
        <v>3.4836065573770413E-2</v>
      </c>
      <c r="T291" s="1">
        <f>(Table2[[#This Row],[Close Price]]-Table2[[#This Row],[50D EMA]])/Table2[[#This Row],[50D EMA]]</f>
        <v>7.2759537971222393E-2</v>
      </c>
      <c r="U291" s="1">
        <f>(Table2[[#This Row],[Close Price]]-Table2[[#This Row],[200D EMA]])/Table2[[#This Row],[200D EMA]]</f>
        <v>0.17580728457647452</v>
      </c>
      <c r="V291">
        <v>1.0320648827657399</v>
      </c>
      <c r="W291">
        <v>694.65</v>
      </c>
      <c r="X291">
        <v>729.95</v>
      </c>
      <c r="Y291">
        <v>663.3</v>
      </c>
      <c r="Z291">
        <v>729.95</v>
      </c>
      <c r="AA291">
        <v>663.3</v>
      </c>
      <c r="AB291">
        <v>743.95</v>
      </c>
      <c r="AC291" s="1">
        <f>(Table2[[#This Row],[Close Price]]/Table2[[#This Row],[Day Low]])-1</f>
        <v>3.9588281868566888E-2</v>
      </c>
      <c r="AD291" s="1">
        <f>(Table2[[#This Row],[Day High]]/Table2[[#This Row],[Close Price]])-1</f>
        <v>1.0801080108010952E-2</v>
      </c>
      <c r="AE291" s="1">
        <f>(Table2[[#This Row],[Close Price]]/Table2[[#This Row],[Current Week Low]])-1</f>
        <v>8.872305140961867E-2</v>
      </c>
      <c r="AF291" s="1">
        <f>(Table2[[#This Row],[Current Week High]]/Table2[[#This Row],[Close Price]])-1</f>
        <v>1.0801080108010952E-2</v>
      </c>
      <c r="AG291" s="1">
        <f>(Table2[[#This Row],[Close Price]]/Table2[[#This Row],[Current Month Low]])-1</f>
        <v>8.872305140961867E-2</v>
      </c>
      <c r="AH291" s="1">
        <f>(Table2[[#This Row],[Current Month High]]/Table2[[#This Row],[Close Price]])-1</f>
        <v>3.0187634148030273E-2</v>
      </c>
      <c r="AI291">
        <v>16.547808627016501</v>
      </c>
      <c r="AJ291">
        <v>54.454069083520402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</v>
      </c>
      <c r="AM291">
        <v>0</v>
      </c>
      <c r="AN291">
        <v>3.61</v>
      </c>
      <c r="AO291" t="s">
        <v>3189</v>
      </c>
      <c r="AP291">
        <v>7.3792549710554003E-2</v>
      </c>
      <c r="AQ291">
        <f>(Table2[[#This Row],[Sharpe Ratio]]-AVERAGE(Table2[Sharpe Ratio]))/_xlfn.STDEV.P(Table2[Sharpe Ratio])</f>
        <v>0.13692863975518371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0.12218291482661048</v>
      </c>
      <c r="AS291">
        <f>_xlfn.RANK.AVG(Table2[[#This Row],[1Y Return vs Nifty Z-Score]],Table2[1Y Return vs Nifty Z-Score])</f>
        <v>380</v>
      </c>
      <c r="AT291">
        <f>_xlfn.RANK.AVG(Table2[[#This Row],[6M Return vs Nifty Z-Score]],Table2[6M Return vs Nifty Z-Score])</f>
        <v>226</v>
      </c>
      <c r="AU291">
        <f>_xlfn.RANK.AVG(Table2[[#This Row],[Sharpe Ratio Z-Score]],Table2[Sharpe Ratio Z-Score])</f>
        <v>306</v>
      </c>
      <c r="AV291">
        <f>(Table2[[#This Row],[Rank 1Y]]+Table2[[#This Row],[Rank 6M]]+Table2[[#This Row],[Rank Sharpe]])/3</f>
        <v>304</v>
      </c>
    </row>
    <row r="292" spans="1:48" x14ac:dyDescent="0.3">
      <c r="A292" t="s">
        <v>1634</v>
      </c>
      <c r="B292" t="s">
        <v>1635</v>
      </c>
      <c r="C292" t="s">
        <v>3157</v>
      </c>
      <c r="D292" t="s">
        <v>444</v>
      </c>
      <c r="E292">
        <v>5694.3524245299996</v>
      </c>
      <c r="F292">
        <v>2158.4499999999998</v>
      </c>
      <c r="G292">
        <v>-1.4563307694091701</v>
      </c>
      <c r="H292">
        <f>(Table2[[#This Row],[1Y Return vs Nifty]]-AVERAGE(Table2[1Y Return vs Nifty]))/_xlfn.STDEV.P(Table2[1Y Return vs Nifty])</f>
        <v>-0.47200490242768661</v>
      </c>
      <c r="I292">
        <v>33.167546642491203</v>
      </c>
      <c r="J292">
        <f>(Table2[[#This Row],[1M Return vs Nifty]]-AVERAGE(Table2[1M Return vs Nifty]))/_xlfn.STDEV.P(Table2[1M Return vs Nifty])</f>
        <v>3.7182111886708649</v>
      </c>
      <c r="K292">
        <v>46.8592953114888</v>
      </c>
      <c r="L292">
        <f>(Table2[[#This Row],[6M Return vs Nifty]]-AVERAGE(Table2[6M Return vs Nifty]))/_xlfn.STDEV.P(Table2[6M Return vs Nifty])</f>
        <v>1.130287213191375</v>
      </c>
      <c r="M292">
        <v>-3.5057367841348102</v>
      </c>
      <c r="N292">
        <f>(Table2[[#This Row],[1W Return vs Nifty]]-AVERAGE(Table2[1W Return vs Nifty]))/_xlfn.STDEV.P(Table2[1W Return vs Nifty])</f>
        <v>-0.75663132809480782</v>
      </c>
      <c r="O292">
        <v>2020.07</v>
      </c>
      <c r="P292">
        <v>1845.77886766298</v>
      </c>
      <c r="Q292">
        <v>1617.4926073208901</v>
      </c>
      <c r="R292">
        <v>62.203366976461403</v>
      </c>
      <c r="S292" s="1">
        <f>(Table2[[#This Row],[Close Price]]-Table2[[#This Row],[20D EMA]])/Table2[[#This Row],[20D EMA]]</f>
        <v>6.8502576643383592E-2</v>
      </c>
      <c r="T292" s="1">
        <f>(Table2[[#This Row],[Close Price]]-Table2[[#This Row],[50D EMA]])/Table2[[#This Row],[50D EMA]]</f>
        <v>0.16939793699822026</v>
      </c>
      <c r="U292" s="1">
        <f>(Table2[[#This Row],[Close Price]]-Table2[[#This Row],[200D EMA]])/Table2[[#This Row],[200D EMA]]</f>
        <v>0.33444195678589</v>
      </c>
      <c r="V292">
        <v>0.71777559979546102</v>
      </c>
      <c r="W292">
        <v>2060</v>
      </c>
      <c r="X292">
        <v>2190</v>
      </c>
      <c r="Y292">
        <v>1976.3</v>
      </c>
      <c r="Z292">
        <v>2215.8000000000002</v>
      </c>
      <c r="AA292">
        <v>1976.3</v>
      </c>
      <c r="AB292">
        <v>2273.25</v>
      </c>
      <c r="AC292" s="1">
        <f>(Table2[[#This Row],[Close Price]]/Table2[[#This Row],[Day Low]])-1</f>
        <v>4.7791262135922219E-2</v>
      </c>
      <c r="AD292" s="1">
        <f>(Table2[[#This Row],[Day High]]/Table2[[#This Row],[Close Price]])-1</f>
        <v>1.4616970511246663E-2</v>
      </c>
      <c r="AE292" s="1">
        <f>(Table2[[#This Row],[Close Price]]/Table2[[#This Row],[Current Week Low]])-1</f>
        <v>9.2167181095987427E-2</v>
      </c>
      <c r="AF292" s="1">
        <f>(Table2[[#This Row],[Current Week High]]/Table2[[#This Row],[Close Price]])-1</f>
        <v>2.6569992355625738E-2</v>
      </c>
      <c r="AG292" s="1">
        <f>(Table2[[#This Row],[Close Price]]/Table2[[#This Row],[Current Month Low]])-1</f>
        <v>9.2167181095987427E-2</v>
      </c>
      <c r="AH292" s="1">
        <f>(Table2[[#This Row],[Current Month High]]/Table2[[#This Row],[Close Price]])-1</f>
        <v>5.3186314253283795E-2</v>
      </c>
      <c r="AI292">
        <v>10.727605457619999</v>
      </c>
      <c r="AJ292">
        <v>83.5416666666666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0.33</v>
      </c>
      <c r="AM292" t="s">
        <v>3189</v>
      </c>
      <c r="AN292">
        <v>-4.54</v>
      </c>
      <c r="AO292" t="s">
        <v>3188</v>
      </c>
      <c r="AP292">
        <v>5.2563350742997998E-2</v>
      </c>
      <c r="AQ292">
        <f>(Table2[[#This Row],[Sharpe Ratio]]-AVERAGE(Table2[Sharpe Ratio]))/_xlfn.STDEV.P(Table2[Sharpe Ratio])</f>
        <v>-0.10927212171561484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3.5105900496241302</v>
      </c>
      <c r="AS292">
        <f>_xlfn.RANK.AVG(Table2[[#This Row],[1Y Return vs Nifty Z-Score]],Table2[1Y Return vs Nifty Z-Score])</f>
        <v>468</v>
      </c>
      <c r="AT292">
        <f>_xlfn.RANK.AVG(Table2[[#This Row],[6M Return vs Nifty Z-Score]],Table2[6M Return vs Nifty Z-Score])</f>
        <v>79</v>
      </c>
      <c r="AU292">
        <f>_xlfn.RANK.AVG(Table2[[#This Row],[Sharpe Ratio Z-Score]],Table2[Sharpe Ratio Z-Score])</f>
        <v>367</v>
      </c>
      <c r="AV292">
        <f>(Table2[[#This Row],[Rank 1Y]]+Table2[[#This Row],[Rank 6M]]+Table2[[#This Row],[Rank Sharpe]])/3</f>
        <v>304.66666666666669</v>
      </c>
    </row>
    <row r="293" spans="1:48" x14ac:dyDescent="0.3">
      <c r="A293" t="s">
        <v>471</v>
      </c>
      <c r="B293" t="s">
        <v>472</v>
      </c>
      <c r="C293" t="s">
        <v>3148</v>
      </c>
      <c r="D293" t="s">
        <v>109</v>
      </c>
      <c r="E293">
        <v>47232.208208324999</v>
      </c>
      <c r="F293">
        <v>120.19</v>
      </c>
      <c r="G293">
        <v>45.812892726799902</v>
      </c>
      <c r="H293">
        <f>(Table2[[#This Row],[1Y Return vs Nifty]]-AVERAGE(Table2[1Y Return vs Nifty]))/_xlfn.STDEV.P(Table2[1Y Return vs Nifty])</f>
        <v>0.32335467111422889</v>
      </c>
      <c r="I293">
        <v>-10.966864372429599</v>
      </c>
      <c r="J293">
        <f>(Table2[[#This Row],[1M Return vs Nifty]]-AVERAGE(Table2[1M Return vs Nifty]))/_xlfn.STDEV.P(Table2[1M Return vs Nifty])</f>
        <v>-1.004593400167052</v>
      </c>
      <c r="K293">
        <v>-17.8613739712094</v>
      </c>
      <c r="L293">
        <f>(Table2[[#This Row],[6M Return vs Nifty]]-AVERAGE(Table2[6M Return vs Nifty]))/_xlfn.STDEV.P(Table2[6M Return vs Nifty])</f>
        <v>-0.91201686811208194</v>
      </c>
      <c r="M293">
        <v>-6.0063747098148097</v>
      </c>
      <c r="N293">
        <f>(Table2[[#This Row],[1W Return vs Nifty]]-AVERAGE(Table2[1W Return vs Nifty]))/_xlfn.STDEV.P(Table2[1W Return vs Nifty])</f>
        <v>-1.3411525921241021</v>
      </c>
      <c r="O293">
        <v>126.17</v>
      </c>
      <c r="P293">
        <v>130.80280617941401</v>
      </c>
      <c r="Q293">
        <v>122.052389494644</v>
      </c>
      <c r="R293">
        <v>35.180047795143999</v>
      </c>
      <c r="S293" s="1">
        <f>(Table2[[#This Row],[Close Price]]-Table2[[#This Row],[20D EMA]])/Table2[[#This Row],[20D EMA]]</f>
        <v>-4.7396369977015171E-2</v>
      </c>
      <c r="T293" s="1">
        <f>(Table2[[#This Row],[Close Price]]-Table2[[#This Row],[50D EMA]])/Table2[[#This Row],[50D EMA]]</f>
        <v>-8.1135921234419747E-2</v>
      </c>
      <c r="U293" s="1">
        <f>(Table2[[#This Row],[Close Price]]-Table2[[#This Row],[200D EMA]])/Table2[[#This Row],[200D EMA]]</f>
        <v>-1.5258935137240659E-2</v>
      </c>
      <c r="V293">
        <v>0.64980862940221196</v>
      </c>
      <c r="W293">
        <v>118.38</v>
      </c>
      <c r="X293">
        <v>120.71</v>
      </c>
      <c r="Y293">
        <v>116.37</v>
      </c>
      <c r="Z293">
        <v>127.5</v>
      </c>
      <c r="AA293">
        <v>116.37</v>
      </c>
      <c r="AB293">
        <v>133.25</v>
      </c>
      <c r="AC293" s="1">
        <f>(Table2[[#This Row],[Close Price]]/Table2[[#This Row],[Day Low]])-1</f>
        <v>1.5289744889339429E-2</v>
      </c>
      <c r="AD293" s="1">
        <f>(Table2[[#This Row],[Day High]]/Table2[[#This Row],[Close Price]])-1</f>
        <v>4.326483068474829E-3</v>
      </c>
      <c r="AE293" s="1">
        <f>(Table2[[#This Row],[Close Price]]/Table2[[#This Row],[Current Week Low]])-1</f>
        <v>3.2826329810088373E-2</v>
      </c>
      <c r="AF293" s="1">
        <f>(Table2[[#This Row],[Current Week High]]/Table2[[#This Row],[Close Price]])-1</f>
        <v>6.0820367751060811E-2</v>
      </c>
      <c r="AG293" s="1">
        <f>(Table2[[#This Row],[Close Price]]/Table2[[#This Row],[Current Month Low]])-1</f>
        <v>3.2826329810088373E-2</v>
      </c>
      <c r="AH293" s="1">
        <f>(Table2[[#This Row],[Current Month High]]/Table2[[#This Row],[Close Price]])-1</f>
        <v>0.10866128629669691</v>
      </c>
      <c r="AI293">
        <v>41.858723687494702</v>
      </c>
      <c r="AJ293">
        <v>89.574132492113506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-0.15</v>
      </c>
      <c r="AM293" t="s">
        <v>3188</v>
      </c>
      <c r="AN293">
        <v>-7.1</v>
      </c>
      <c r="AO293" t="s">
        <v>3188</v>
      </c>
      <c r="AP293">
        <v>0.17061229068095499</v>
      </c>
      <c r="AQ293">
        <f>(Table2[[#This Row],[Sharpe Ratio]]-AVERAGE(Table2[Sharpe Ratio]))/_xlfn.STDEV.P(Table2[Sharpe Ratio])</f>
        <v>1.2597733588963893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207</v>
      </c>
      <c r="AT293">
        <f>_xlfn.RANK.AVG(Table2[[#This Row],[6M Return vs Nifty Z-Score]],Table2[6M Return vs Nifty Z-Score])</f>
        <v>626</v>
      </c>
      <c r="AU293">
        <f>_xlfn.RANK.AVG(Table2[[#This Row],[Sharpe Ratio Z-Score]],Table2[Sharpe Ratio Z-Score])</f>
        <v>84</v>
      </c>
      <c r="AV293">
        <f>(Table2[[#This Row],[Rank 1Y]]+Table2[[#This Row],[Rank 6M]]+Table2[[#This Row],[Rank Sharpe]])/3</f>
        <v>305.66666666666669</v>
      </c>
    </row>
    <row r="294" spans="1:48" x14ac:dyDescent="0.3">
      <c r="A294" t="s">
        <v>509</v>
      </c>
      <c r="B294" t="s">
        <v>510</v>
      </c>
      <c r="C294" t="s">
        <v>3155</v>
      </c>
      <c r="D294" t="s">
        <v>511</v>
      </c>
      <c r="E294">
        <v>42762.690899955</v>
      </c>
      <c r="F294">
        <v>3937.95</v>
      </c>
      <c r="G294">
        <v>-10.1860756808526</v>
      </c>
      <c r="H294">
        <f>(Table2[[#This Row],[1Y Return vs Nifty]]-AVERAGE(Table2[1Y Return vs Nifty]))/_xlfn.STDEV.P(Table2[1Y Return vs Nifty])</f>
        <v>-0.61889299739400627</v>
      </c>
      <c r="I294">
        <v>5.5867620641668596</v>
      </c>
      <c r="J294">
        <f>(Table2[[#This Row],[1M Return vs Nifty]]-AVERAGE(Table2[1M Return vs Nifty]))/_xlfn.STDEV.P(Table2[1M Return vs Nifty])</f>
        <v>0.76680313824456858</v>
      </c>
      <c r="K294">
        <v>20.5107264119859</v>
      </c>
      <c r="L294">
        <f>(Table2[[#This Row],[6M Return vs Nifty]]-AVERAGE(Table2[6M Return vs Nifty]))/_xlfn.STDEV.P(Table2[6M Return vs Nifty])</f>
        <v>0.29884046833600875</v>
      </c>
      <c r="M294">
        <v>-3.6168971667703902</v>
      </c>
      <c r="N294">
        <f>(Table2[[#This Row],[1W Return vs Nifty]]-AVERAGE(Table2[1W Return vs Nifty]))/_xlfn.STDEV.P(Table2[1W Return vs Nifty])</f>
        <v>-0.78261494079653893</v>
      </c>
      <c r="O294">
        <v>4017.05</v>
      </c>
      <c r="P294">
        <v>3959.8759547454601</v>
      </c>
      <c r="Q294">
        <v>3592.6377092529001</v>
      </c>
      <c r="R294">
        <v>41.550963395955797</v>
      </c>
      <c r="S294" s="1">
        <f>(Table2[[#This Row],[Close Price]]-Table2[[#This Row],[20D EMA]])/Table2[[#This Row],[20D EMA]]</f>
        <v>-1.9691066827647243E-2</v>
      </c>
      <c r="T294" s="1">
        <f>(Table2[[#This Row],[Close Price]]-Table2[[#This Row],[50D EMA]])/Table2[[#This Row],[50D EMA]]</f>
        <v>-5.5370307040008594E-3</v>
      </c>
      <c r="U294" s="1">
        <f>(Table2[[#This Row],[Close Price]]-Table2[[#This Row],[200D EMA]])/Table2[[#This Row],[200D EMA]]</f>
        <v>9.6116647069016167E-2</v>
      </c>
      <c r="V294">
        <v>0.90267691920566395</v>
      </c>
      <c r="W294">
        <v>3899.7</v>
      </c>
      <c r="X294">
        <v>3980.5</v>
      </c>
      <c r="Y294">
        <v>3797.05</v>
      </c>
      <c r="Z294">
        <v>4084.15</v>
      </c>
      <c r="AA294">
        <v>3797.05</v>
      </c>
      <c r="AB294">
        <v>4340.95</v>
      </c>
      <c r="AC294" s="1">
        <f>(Table2[[#This Row],[Close Price]]/Table2[[#This Row],[Day Low]])-1</f>
        <v>9.8084468036003791E-3</v>
      </c>
      <c r="AD294" s="1">
        <f>(Table2[[#This Row],[Day High]]/Table2[[#This Row],[Close Price]])-1</f>
        <v>1.0805114336139399E-2</v>
      </c>
      <c r="AE294" s="1">
        <f>(Table2[[#This Row],[Close Price]]/Table2[[#This Row],[Current Week Low]])-1</f>
        <v>3.7107754704309936E-2</v>
      </c>
      <c r="AF294" s="1">
        <f>(Table2[[#This Row],[Current Week High]]/Table2[[#This Row],[Close Price]])-1</f>
        <v>3.7125915768356776E-2</v>
      </c>
      <c r="AG294" s="1">
        <f>(Table2[[#This Row],[Close Price]]/Table2[[#This Row],[Current Month Low]])-1</f>
        <v>3.7107754704309936E-2</v>
      </c>
      <c r="AH294" s="1">
        <f>(Table2[[#This Row],[Current Month High]]/Table2[[#This Row],[Close Price]])-1</f>
        <v>0.10233751063370544</v>
      </c>
      <c r="AI294">
        <v>12.2411406950316</v>
      </c>
      <c r="AJ294">
        <v>48.691662890801901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-0.09</v>
      </c>
      <c r="AM294" t="s">
        <v>3188</v>
      </c>
      <c r="AN294">
        <v>-9.4600000000000009</v>
      </c>
      <c r="AO294" t="s">
        <v>3188</v>
      </c>
      <c r="AP294">
        <v>0.12054428575569499</v>
      </c>
      <c r="AQ294">
        <f>(Table2[[#This Row],[Sharpe Ratio]]-AVERAGE(Table2[Sharpe Ratio]))/_xlfn.STDEV.P(Table2[Sharpe Ratio])</f>
        <v>0.67912116581263804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0.34325683420267017</v>
      </c>
      <c r="AS294">
        <f>_xlfn.RANK.AVG(Table2[[#This Row],[1Y Return vs Nifty Z-Score]],Table2[1Y Return vs Nifty Z-Score])</f>
        <v>526</v>
      </c>
      <c r="AT294">
        <f>_xlfn.RANK.AVG(Table2[[#This Row],[6M Return vs Nifty Z-Score]],Table2[6M Return vs Nifty Z-Score])</f>
        <v>220</v>
      </c>
      <c r="AU294">
        <f>_xlfn.RANK.AVG(Table2[[#This Row],[Sharpe Ratio Z-Score]],Table2[Sharpe Ratio Z-Score])</f>
        <v>171</v>
      </c>
      <c r="AV294">
        <f>(Table2[[#This Row],[Rank 1Y]]+Table2[[#This Row],[Rank 6M]]+Table2[[#This Row],[Rank Sharpe]])/3</f>
        <v>305.66666666666669</v>
      </c>
    </row>
    <row r="295" spans="1:48" x14ac:dyDescent="0.3">
      <c r="A295" t="s">
        <v>947</v>
      </c>
      <c r="B295" t="s">
        <v>948</v>
      </c>
      <c r="C295" t="s">
        <v>3155</v>
      </c>
      <c r="D295" t="s">
        <v>283</v>
      </c>
      <c r="E295">
        <v>15767.953331999999</v>
      </c>
      <c r="F295">
        <v>906</v>
      </c>
      <c r="G295">
        <v>20.660930041038199</v>
      </c>
      <c r="H295">
        <f>(Table2[[#This Row],[1Y Return vs Nifty]]-AVERAGE(Table2[1Y Return vs Nifty]))/_xlfn.STDEV.P(Table2[1Y Return vs Nifty])</f>
        <v>-9.9856307104906908E-2</v>
      </c>
      <c r="I295">
        <v>1.1017367466812</v>
      </c>
      <c r="J295">
        <f>(Table2[[#This Row],[1M Return vs Nifty]]-AVERAGE(Table2[1M Return vs Nifty]))/_xlfn.STDEV.P(Table2[1M Return vs Nifty])</f>
        <v>0.28686248279287563</v>
      </c>
      <c r="K295">
        <v>-5.7368597226738096</v>
      </c>
      <c r="L295">
        <f>(Table2[[#This Row],[6M Return vs Nifty]]-AVERAGE(Table2[6M Return vs Nifty]))/_xlfn.STDEV.P(Table2[6M Return vs Nifty])</f>
        <v>-0.52941969771746467</v>
      </c>
      <c r="M295">
        <v>2.2904427912506402</v>
      </c>
      <c r="N295">
        <f>(Table2[[#This Row],[1W Return vs Nifty]]-AVERAGE(Table2[1W Return vs Nifty]))/_xlfn.STDEV.P(Table2[1W Return vs Nifty])</f>
        <v>0.59821903914649666</v>
      </c>
      <c r="O295">
        <v>893.47</v>
      </c>
      <c r="P295">
        <v>905.51523517850501</v>
      </c>
      <c r="Q295">
        <v>843.22930614481697</v>
      </c>
      <c r="R295">
        <v>60.673047249342801</v>
      </c>
      <c r="S295" s="1">
        <f>(Table2[[#This Row],[Close Price]]-Table2[[#This Row],[20D EMA]])/Table2[[#This Row],[20D EMA]]</f>
        <v>1.4023973944284613E-2</v>
      </c>
      <c r="T295" s="1">
        <f>(Table2[[#This Row],[Close Price]]-Table2[[#This Row],[50D EMA]])/Table2[[#This Row],[50D EMA]]</f>
        <v>5.3534695238940868E-4</v>
      </c>
      <c r="U295" s="1">
        <f>(Table2[[#This Row],[Close Price]]-Table2[[#This Row],[200D EMA]])/Table2[[#This Row],[200D EMA]]</f>
        <v>7.4440835248203205E-2</v>
      </c>
      <c r="V295">
        <v>1.03681165128568</v>
      </c>
      <c r="W295">
        <v>885.95</v>
      </c>
      <c r="X295">
        <v>909.8</v>
      </c>
      <c r="Y295">
        <v>836.05</v>
      </c>
      <c r="Z295">
        <v>909.8</v>
      </c>
      <c r="AA295">
        <v>836.05</v>
      </c>
      <c r="AB295">
        <v>923.6</v>
      </c>
      <c r="AC295" s="1">
        <f>(Table2[[#This Row],[Close Price]]/Table2[[#This Row],[Day Low]])-1</f>
        <v>2.263107398837394E-2</v>
      </c>
      <c r="AD295" s="1">
        <f>(Table2[[#This Row],[Day High]]/Table2[[#This Row],[Close Price]])-1</f>
        <v>4.1942604856510801E-3</v>
      </c>
      <c r="AE295" s="1">
        <f>(Table2[[#This Row],[Close Price]]/Table2[[#This Row],[Current Week Low]])-1</f>
        <v>8.3667244782010597E-2</v>
      </c>
      <c r="AF295" s="1">
        <f>(Table2[[#This Row],[Current Week High]]/Table2[[#This Row],[Close Price]])-1</f>
        <v>4.1942604856510801E-3</v>
      </c>
      <c r="AG295" s="1">
        <f>(Table2[[#This Row],[Close Price]]/Table2[[#This Row],[Current Month Low]])-1</f>
        <v>8.3667244782010597E-2</v>
      </c>
      <c r="AH295" s="1">
        <f>(Table2[[#This Row],[Current Month High]]/Table2[[#This Row],[Close Price]])-1</f>
        <v>1.9426048565121423E-2</v>
      </c>
      <c r="AI295">
        <v>16.9977924944812</v>
      </c>
      <c r="AJ295">
        <v>62.0925322932694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-0.1</v>
      </c>
      <c r="AM295" t="s">
        <v>3188</v>
      </c>
      <c r="AN295">
        <v>0.18</v>
      </c>
      <c r="AO295" t="s">
        <v>3189</v>
      </c>
      <c r="AP295">
        <v>0.152976135814579</v>
      </c>
      <c r="AQ295">
        <f>(Table2[[#This Row],[Sharpe Ratio]]-AVERAGE(Table2[Sharpe Ratio]))/_xlfn.STDEV.P(Table2[Sharpe Ratio])</f>
        <v>1.0552421015392697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323</v>
      </c>
      <c r="AT295">
        <f>_xlfn.RANK.AVG(Table2[[#This Row],[6M Return vs Nifty Z-Score]],Table2[6M Return vs Nifty Z-Score])</f>
        <v>497</v>
      </c>
      <c r="AU295">
        <f>_xlfn.RANK.AVG(Table2[[#This Row],[Sharpe Ratio Z-Score]],Table2[Sharpe Ratio Z-Score])</f>
        <v>107</v>
      </c>
      <c r="AV295">
        <f>(Table2[[#This Row],[Rank 1Y]]+Table2[[#This Row],[Rank 6M]]+Table2[[#This Row],[Rank Sharpe]])/3</f>
        <v>309</v>
      </c>
    </row>
    <row r="296" spans="1:48" x14ac:dyDescent="0.3">
      <c r="A296" t="s">
        <v>891</v>
      </c>
      <c r="B296" t="s">
        <v>892</v>
      </c>
      <c r="C296" t="s">
        <v>3159</v>
      </c>
      <c r="D296" t="s">
        <v>607</v>
      </c>
      <c r="E296">
        <v>17849.802373269998</v>
      </c>
      <c r="F296">
        <v>569.45000000000005</v>
      </c>
      <c r="G296">
        <v>67.812490319362098</v>
      </c>
      <c r="H296">
        <f>(Table2[[#This Row],[1Y Return vs Nifty]]-AVERAGE(Table2[1Y Return vs Nifty]))/_xlfn.STDEV.P(Table2[1Y Return vs Nifty])</f>
        <v>0.69352344616756356</v>
      </c>
      <c r="I296">
        <v>-12.196095605221499</v>
      </c>
      <c r="J296">
        <f>(Table2[[#This Row],[1M Return vs Nifty]]-AVERAGE(Table2[1M Return vs Nifty]))/_xlfn.STDEV.P(Table2[1M Return vs Nifty])</f>
        <v>-1.136132912612563</v>
      </c>
      <c r="K296">
        <v>-22.2885260790021</v>
      </c>
      <c r="L296">
        <f>(Table2[[#This Row],[6M Return vs Nifty]]-AVERAGE(Table2[6M Return vs Nifty]))/_xlfn.STDEV.P(Table2[6M Return vs Nifty])</f>
        <v>-1.0517186190133712</v>
      </c>
      <c r="M296">
        <v>-1.1856433440044201</v>
      </c>
      <c r="N296">
        <f>(Table2[[#This Row],[1W Return vs Nifty]]-AVERAGE(Table2[1W Return vs Nifty]))/_xlfn.STDEV.P(Table2[1W Return vs Nifty])</f>
        <v>-0.21431213171522304</v>
      </c>
      <c r="O296">
        <v>578.29</v>
      </c>
      <c r="P296">
        <v>612.98434977983095</v>
      </c>
      <c r="Q296">
        <v>591.02580989025398</v>
      </c>
      <c r="R296">
        <v>50.648537205039702</v>
      </c>
      <c r="S296" s="1">
        <f>(Table2[[#This Row],[Close Price]]-Table2[[#This Row],[20D EMA]])/Table2[[#This Row],[20D EMA]]</f>
        <v>-1.5286447975928891E-2</v>
      </c>
      <c r="T296" s="1">
        <f>(Table2[[#This Row],[Close Price]]-Table2[[#This Row],[50D EMA]])/Table2[[#This Row],[50D EMA]]</f>
        <v>-7.102032832562101E-2</v>
      </c>
      <c r="U296" s="1">
        <f>(Table2[[#This Row],[Close Price]]-Table2[[#This Row],[200D EMA]])/Table2[[#This Row],[200D EMA]]</f>
        <v>-3.6505698277813435E-2</v>
      </c>
      <c r="V296">
        <v>0.79844489704064303</v>
      </c>
      <c r="W296">
        <v>553.20000000000005</v>
      </c>
      <c r="X296">
        <v>574.29999999999995</v>
      </c>
      <c r="Y296">
        <v>509.55</v>
      </c>
      <c r="Z296">
        <v>576.79999999999995</v>
      </c>
      <c r="AA296">
        <v>509.55</v>
      </c>
      <c r="AB296">
        <v>589.04999999999995</v>
      </c>
      <c r="AC296" s="1">
        <f>(Table2[[#This Row],[Close Price]]/Table2[[#This Row],[Day Low]])-1</f>
        <v>2.9374548083875629E-2</v>
      </c>
      <c r="AD296" s="1">
        <f>(Table2[[#This Row],[Day High]]/Table2[[#This Row],[Close Price]])-1</f>
        <v>8.5169900781454366E-3</v>
      </c>
      <c r="AE296" s="1">
        <f>(Table2[[#This Row],[Close Price]]/Table2[[#This Row],[Current Week Low]])-1</f>
        <v>0.11755470513197919</v>
      </c>
      <c r="AF296" s="1">
        <f>(Table2[[#This Row],[Current Week High]]/Table2[[#This Row],[Close Price]])-1</f>
        <v>1.2907191149354569E-2</v>
      </c>
      <c r="AG296" s="1">
        <f>(Table2[[#This Row],[Close Price]]/Table2[[#This Row],[Current Month Low]])-1</f>
        <v>0.11755470513197919</v>
      </c>
      <c r="AH296" s="1">
        <f>(Table2[[#This Row],[Current Month High]]/Table2[[#This Row],[Close Price]])-1</f>
        <v>3.441917639827885E-2</v>
      </c>
      <c r="AI296">
        <v>37.369391518131501</v>
      </c>
      <c r="AJ296">
        <v>94.351535836177405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-0.25</v>
      </c>
      <c r="AM296" t="s">
        <v>3188</v>
      </c>
      <c r="AN296">
        <v>-2.37</v>
      </c>
      <c r="AO296" t="s">
        <v>3188</v>
      </c>
      <c r="AP296">
        <v>0.13695699665964201</v>
      </c>
      <c r="AQ296">
        <f>(Table2[[#This Row],[Sharpe Ratio]]-AVERAGE(Table2[Sharpe Ratio]))/_xlfn.STDEV.P(Table2[Sharpe Ratio])</f>
        <v>0.86946381267968698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137</v>
      </c>
      <c r="AT296">
        <f>_xlfn.RANK.AVG(Table2[[#This Row],[6M Return vs Nifty Z-Score]],Table2[6M Return vs Nifty Z-Score])</f>
        <v>663</v>
      </c>
      <c r="AU296">
        <f>_xlfn.RANK.AVG(Table2[[#This Row],[Sharpe Ratio Z-Score]],Table2[Sharpe Ratio Z-Score])</f>
        <v>129</v>
      </c>
      <c r="AV296">
        <f>(Table2[[#This Row],[Rank 1Y]]+Table2[[#This Row],[Rank 6M]]+Table2[[#This Row],[Rank Sharpe]])/3</f>
        <v>309.66666666666669</v>
      </c>
    </row>
    <row r="297" spans="1:48" x14ac:dyDescent="0.3">
      <c r="A297" t="s">
        <v>358</v>
      </c>
      <c r="B297" t="s">
        <v>359</v>
      </c>
      <c r="C297" t="s">
        <v>3149</v>
      </c>
      <c r="D297" t="s">
        <v>119</v>
      </c>
      <c r="E297">
        <v>69482.119496519997</v>
      </c>
      <c r="F297">
        <v>1492.35</v>
      </c>
      <c r="G297">
        <v>7.91128214038699</v>
      </c>
      <c r="H297">
        <f>(Table2[[#This Row],[1Y Return vs Nifty]]-AVERAGE(Table2[1Y Return vs Nifty]))/_xlfn.STDEV.P(Table2[1Y Return vs Nifty])</f>
        <v>-0.31438393770761358</v>
      </c>
      <c r="I297">
        <v>-4.2823173154540797</v>
      </c>
      <c r="J297">
        <f>(Table2[[#This Row],[1M Return vs Nifty]]-AVERAGE(Table2[1M Return vs Nifty]))/_xlfn.STDEV.P(Table2[1M Return vs Nifty])</f>
        <v>-0.2892828570102855</v>
      </c>
      <c r="K297">
        <v>17.940292422065099</v>
      </c>
      <c r="L297">
        <f>(Table2[[#This Row],[6M Return vs Nifty]]-AVERAGE(Table2[6M Return vs Nifty]))/_xlfn.STDEV.P(Table2[6M Return vs Nifty])</f>
        <v>0.2177287016234887</v>
      </c>
      <c r="M297">
        <v>0.95303598328337302</v>
      </c>
      <c r="N297">
        <f>(Table2[[#This Row],[1W Return vs Nifty]]-AVERAGE(Table2[1W Return vs Nifty]))/_xlfn.STDEV.P(Table2[1W Return vs Nifty])</f>
        <v>0.2856017226264207</v>
      </c>
      <c r="O297">
        <v>1524.73</v>
      </c>
      <c r="P297">
        <v>1556.2550932986201</v>
      </c>
      <c r="Q297">
        <v>1425.09848988112</v>
      </c>
      <c r="R297">
        <v>42.620250351826201</v>
      </c>
      <c r="S297" s="1">
        <f>(Table2[[#This Row],[Close Price]]-Table2[[#This Row],[20D EMA]])/Table2[[#This Row],[20D EMA]]</f>
        <v>-2.1236546798449631E-2</v>
      </c>
      <c r="T297" s="1">
        <f>(Table2[[#This Row],[Close Price]]-Table2[[#This Row],[50D EMA]])/Table2[[#This Row],[50D EMA]]</f>
        <v>-4.1063379373858094E-2</v>
      </c>
      <c r="U297" s="1">
        <f>(Table2[[#This Row],[Close Price]]-Table2[[#This Row],[200D EMA]])/Table2[[#This Row],[200D EMA]]</f>
        <v>4.7190780564569906E-2</v>
      </c>
      <c r="V297">
        <v>0.80718223062691896</v>
      </c>
      <c r="W297">
        <v>1479.95</v>
      </c>
      <c r="X297">
        <v>1510</v>
      </c>
      <c r="Y297">
        <v>1425.1</v>
      </c>
      <c r="Z297">
        <v>1526.9</v>
      </c>
      <c r="AA297">
        <v>1425.1</v>
      </c>
      <c r="AB297">
        <v>1555</v>
      </c>
      <c r="AC297" s="1">
        <f>(Table2[[#This Row],[Close Price]]/Table2[[#This Row],[Day Low]])-1</f>
        <v>8.3786614412648674E-3</v>
      </c>
      <c r="AD297" s="1">
        <f>(Table2[[#This Row],[Day High]]/Table2[[#This Row],[Close Price]])-1</f>
        <v>1.1826984286527953E-2</v>
      </c>
      <c r="AE297" s="1">
        <f>(Table2[[#This Row],[Close Price]]/Table2[[#This Row],[Current Week Low]])-1</f>
        <v>4.7189670900287695E-2</v>
      </c>
      <c r="AF297" s="1">
        <f>(Table2[[#This Row],[Current Week High]]/Table2[[#This Row],[Close Price]])-1</f>
        <v>2.3151405501390609E-2</v>
      </c>
      <c r="AG297" s="1">
        <f>(Table2[[#This Row],[Close Price]]/Table2[[#This Row],[Current Month Low]])-1</f>
        <v>4.7189670900287695E-2</v>
      </c>
      <c r="AH297" s="1">
        <f>(Table2[[#This Row],[Current Month High]]/Table2[[#This Row],[Close Price]])-1</f>
        <v>4.1980768586457717E-2</v>
      </c>
      <c r="AI297">
        <v>20.916675042717799</v>
      </c>
      <c r="AJ297">
        <v>48.892547141574298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-0.1</v>
      </c>
      <c r="AM297" t="s">
        <v>3188</v>
      </c>
      <c r="AN297">
        <v>-5.1100000000000003</v>
      </c>
      <c r="AO297" t="s">
        <v>3188</v>
      </c>
      <c r="AP297">
        <v>7.9721910452573999E-2</v>
      </c>
      <c r="AQ297">
        <f>(Table2[[#This Row],[Sharpe Ratio]]-AVERAGE(Table2[Sharpe Ratio]))/_xlfn.STDEV.P(Table2[Sharpe Ratio])</f>
        <v>0.20569303976628983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397</v>
      </c>
      <c r="AT297">
        <f>_xlfn.RANK.AVG(Table2[[#This Row],[6M Return vs Nifty Z-Score]],Table2[6M Return vs Nifty Z-Score])</f>
        <v>242</v>
      </c>
      <c r="AU297">
        <f>_xlfn.RANK.AVG(Table2[[#This Row],[Sharpe Ratio Z-Score]],Table2[Sharpe Ratio Z-Score])</f>
        <v>292</v>
      </c>
      <c r="AV297">
        <f>(Table2[[#This Row],[Rank 1Y]]+Table2[[#This Row],[Rank 6M]]+Table2[[#This Row],[Rank Sharpe]])/3</f>
        <v>310.33333333333331</v>
      </c>
    </row>
    <row r="298" spans="1:48" x14ac:dyDescent="0.3">
      <c r="A298" t="s">
        <v>833</v>
      </c>
      <c r="B298" t="s">
        <v>834</v>
      </c>
      <c r="C298" t="s">
        <v>3154</v>
      </c>
      <c r="D298" t="s">
        <v>272</v>
      </c>
      <c r="E298">
        <v>19423.888037000001</v>
      </c>
      <c r="F298">
        <v>890</v>
      </c>
      <c r="G298">
        <v>20.927589974521499</v>
      </c>
      <c r="H298">
        <f>(Table2[[#This Row],[1Y Return vs Nifty]]-AVERAGE(Table2[1Y Return vs Nifty]))/_xlfn.STDEV.P(Table2[1Y Return vs Nifty])</f>
        <v>-9.5369444083071936E-2</v>
      </c>
      <c r="I298">
        <v>-2.17415271708846</v>
      </c>
      <c r="J298">
        <f>(Table2[[#This Row],[1M Return vs Nifty]]-AVERAGE(Table2[1M Return vs Nifty]))/_xlfn.STDEV.P(Table2[1M Return vs Nifty])</f>
        <v>-6.3689058198271226E-2</v>
      </c>
      <c r="K298">
        <v>-8.08746436526115</v>
      </c>
      <c r="L298">
        <f>(Table2[[#This Row],[6M Return vs Nifty]]-AVERAGE(Table2[6M Return vs Nifty]))/_xlfn.STDEV.P(Table2[6M Return vs Nifty])</f>
        <v>-0.60359460209179783</v>
      </c>
      <c r="M298">
        <v>3.5753541427625102</v>
      </c>
      <c r="N298">
        <f>(Table2[[#This Row],[1W Return vs Nifty]]-AVERAGE(Table2[1W Return vs Nifty]))/_xlfn.STDEV.P(Table2[1W Return vs Nifty])</f>
        <v>0.89856560257273566</v>
      </c>
      <c r="O298">
        <v>874.89</v>
      </c>
      <c r="P298">
        <v>857.38713489328495</v>
      </c>
      <c r="Q298">
        <v>786.02242123406904</v>
      </c>
      <c r="R298">
        <v>56.638829226210198</v>
      </c>
      <c r="S298" s="1">
        <f>(Table2[[#This Row],[Close Price]]-Table2[[#This Row],[20D EMA]])/Table2[[#This Row],[20D EMA]]</f>
        <v>1.7270742607642119E-2</v>
      </c>
      <c r="T298" s="1">
        <f>(Table2[[#This Row],[Close Price]]-Table2[[#This Row],[50D EMA]])/Table2[[#This Row],[50D EMA]]</f>
        <v>3.8037502289761119E-2</v>
      </c>
      <c r="U298" s="1">
        <f>(Table2[[#This Row],[Close Price]]-Table2[[#This Row],[200D EMA]])/Table2[[#This Row],[200D EMA]]</f>
        <v>0.13228322240819076</v>
      </c>
      <c r="V298">
        <v>0.80554474482388905</v>
      </c>
      <c r="W298">
        <v>873.6</v>
      </c>
      <c r="X298">
        <v>894.2</v>
      </c>
      <c r="Y298">
        <v>815.15</v>
      </c>
      <c r="Z298">
        <v>913</v>
      </c>
      <c r="AA298">
        <v>815.15</v>
      </c>
      <c r="AB298">
        <v>913</v>
      </c>
      <c r="AC298" s="1">
        <f>(Table2[[#This Row],[Close Price]]/Table2[[#This Row],[Day Low]])-1</f>
        <v>1.8772893772893706E-2</v>
      </c>
      <c r="AD298" s="1">
        <f>(Table2[[#This Row],[Day High]]/Table2[[#This Row],[Close Price]])-1</f>
        <v>4.719101123595637E-3</v>
      </c>
      <c r="AE298" s="1">
        <f>(Table2[[#This Row],[Close Price]]/Table2[[#This Row],[Current Week Low]])-1</f>
        <v>9.1823590750168771E-2</v>
      </c>
      <c r="AF298" s="1">
        <f>(Table2[[#This Row],[Current Week High]]/Table2[[#This Row],[Close Price]])-1</f>
        <v>2.5842696629213568E-2</v>
      </c>
      <c r="AG298" s="1">
        <f>(Table2[[#This Row],[Close Price]]/Table2[[#This Row],[Current Month Low]])-1</f>
        <v>9.1823590750168771E-2</v>
      </c>
      <c r="AH298" s="1">
        <f>(Table2[[#This Row],[Current Month High]]/Table2[[#This Row],[Close Price]])-1</f>
        <v>2.5842696629213568E-2</v>
      </c>
      <c r="AI298">
        <v>7.6404494382022499</v>
      </c>
      <c r="AJ298">
        <v>66.324051579143998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</v>
      </c>
      <c r="AM298" t="s">
        <v>3190</v>
      </c>
      <c r="AN298">
        <v>-2.72</v>
      </c>
      <c r="AO298" t="s">
        <v>3188</v>
      </c>
      <c r="AP298">
        <v>0.16555361303961399</v>
      </c>
      <c r="AQ298">
        <f>(Table2[[#This Row],[Sharpe Ratio]]-AVERAGE(Table2[Sharpe Ratio]))/_xlfn.STDEV.P(Table2[Sharpe Ratio])</f>
        <v>1.2011065062639918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1.3370190044635866</v>
      </c>
      <c r="AS298">
        <f>_xlfn.RANK.AVG(Table2[[#This Row],[1Y Return vs Nifty Z-Score]],Table2[1Y Return vs Nifty Z-Score])</f>
        <v>321</v>
      </c>
      <c r="AT298">
        <f>_xlfn.RANK.AVG(Table2[[#This Row],[6M Return vs Nifty Z-Score]],Table2[6M Return vs Nifty Z-Score])</f>
        <v>521</v>
      </c>
      <c r="AU298">
        <f>_xlfn.RANK.AVG(Table2[[#This Row],[Sharpe Ratio Z-Score]],Table2[Sharpe Ratio Z-Score])</f>
        <v>91</v>
      </c>
      <c r="AV298">
        <f>(Table2[[#This Row],[Rank 1Y]]+Table2[[#This Row],[Rank 6M]]+Table2[[#This Row],[Rank Sharpe]])/3</f>
        <v>311</v>
      </c>
    </row>
    <row r="299" spans="1:48" x14ac:dyDescent="0.3">
      <c r="A299" t="s">
        <v>512</v>
      </c>
      <c r="B299" t="s">
        <v>513</v>
      </c>
      <c r="C299" t="s">
        <v>3147</v>
      </c>
      <c r="D299" t="s">
        <v>51</v>
      </c>
      <c r="E299">
        <v>41989.316600090002</v>
      </c>
      <c r="F299">
        <v>1655.05</v>
      </c>
      <c r="G299">
        <v>49.732131942190001</v>
      </c>
      <c r="H299">
        <f>(Table2[[#This Row],[1Y Return vs Nifty]]-AVERAGE(Table2[1Y Return vs Nifty]))/_xlfn.STDEV.P(Table2[1Y Return vs Nifty])</f>
        <v>0.38930042186707159</v>
      </c>
      <c r="I299">
        <v>9.6300752343484497</v>
      </c>
      <c r="J299">
        <f>(Table2[[#This Row],[1M Return vs Nifty]]-AVERAGE(Table2[1M Return vs Nifty]))/_xlfn.STDEV.P(Table2[1M Return vs Nifty])</f>
        <v>1.1994763643081625</v>
      </c>
      <c r="K299">
        <v>13.888794328609899</v>
      </c>
      <c r="L299">
        <f>(Table2[[#This Row],[6M Return vs Nifty]]-AVERAGE(Table2[6M Return vs Nifty]))/_xlfn.STDEV.P(Table2[6M Return vs Nifty])</f>
        <v>8.9880964828394652E-2</v>
      </c>
      <c r="M299">
        <v>8.4600058553038995</v>
      </c>
      <c r="N299">
        <f>(Table2[[#This Row],[1W Return vs Nifty]]-AVERAGE(Table2[1W Return vs Nifty]))/_xlfn.STDEV.P(Table2[1W Return vs Nifty])</f>
        <v>2.0403473711513032</v>
      </c>
      <c r="O299">
        <v>1508.35</v>
      </c>
      <c r="P299">
        <v>1433.0599537695</v>
      </c>
      <c r="Q299">
        <v>1264.2159481475601</v>
      </c>
      <c r="R299">
        <v>80.579134641816495</v>
      </c>
      <c r="S299" s="1">
        <f>(Table2[[#This Row],[Close Price]]-Table2[[#This Row],[20D EMA]])/Table2[[#This Row],[20D EMA]]</f>
        <v>9.7258593827692544E-2</v>
      </c>
      <c r="T299" s="1">
        <f>(Table2[[#This Row],[Close Price]]-Table2[[#This Row],[50D EMA]])/Table2[[#This Row],[50D EMA]]</f>
        <v>0.15490632171151009</v>
      </c>
      <c r="U299" s="1">
        <f>(Table2[[#This Row],[Close Price]]-Table2[[#This Row],[200D EMA]])/Table2[[#This Row],[200D EMA]]</f>
        <v>0.30915133796969113</v>
      </c>
      <c r="V299">
        <v>1.1683741744668601</v>
      </c>
      <c r="W299">
        <v>1596.5</v>
      </c>
      <c r="X299">
        <v>1659.1</v>
      </c>
      <c r="Y299">
        <v>1464.1</v>
      </c>
      <c r="Z299">
        <v>1659.1</v>
      </c>
      <c r="AA299">
        <v>1453.1</v>
      </c>
      <c r="AB299">
        <v>1659.1</v>
      </c>
      <c r="AC299" s="1">
        <f>(Table2[[#This Row],[Close Price]]/Table2[[#This Row],[Day Low]])-1</f>
        <v>3.6673974318822467E-2</v>
      </c>
      <c r="AD299" s="1">
        <f>(Table2[[#This Row],[Day High]]/Table2[[#This Row],[Close Price]])-1</f>
        <v>2.4470559801819114E-3</v>
      </c>
      <c r="AE299" s="1">
        <f>(Table2[[#This Row],[Close Price]]/Table2[[#This Row],[Current Week Low]])-1</f>
        <v>0.13042141930196038</v>
      </c>
      <c r="AF299" s="1">
        <f>(Table2[[#This Row],[Current Week High]]/Table2[[#This Row],[Close Price]])-1</f>
        <v>2.4470559801819114E-3</v>
      </c>
      <c r="AG299" s="1">
        <f>(Table2[[#This Row],[Close Price]]/Table2[[#This Row],[Current Month Low]])-1</f>
        <v>0.13897873511802361</v>
      </c>
      <c r="AH299" s="1">
        <f>(Table2[[#This Row],[Current Month High]]/Table2[[#This Row],[Close Price]])-1</f>
        <v>2.4470559801819114E-3</v>
      </c>
      <c r="AI299">
        <v>0.244705598018191</v>
      </c>
      <c r="AJ299">
        <v>77.371128496409796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0.19</v>
      </c>
      <c r="AM299" t="s">
        <v>3189</v>
      </c>
      <c r="AN299">
        <v>11.83</v>
      </c>
      <c r="AO299" t="s">
        <v>3189</v>
      </c>
      <c r="AP299">
        <v>1.7831482011502E-2</v>
      </c>
      <c r="AQ299">
        <f>(Table2[[#This Row],[Sharpe Ratio]]-AVERAGE(Table2[Sharpe Ratio]))/_xlfn.STDEV.P(Table2[Sharpe Ratio])</f>
        <v>-0.51206699598601979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3.2069381261689118</v>
      </c>
      <c r="AS299">
        <f>_xlfn.RANK.AVG(Table2[[#This Row],[1Y Return vs Nifty Z-Score]],Table2[1Y Return vs Nifty Z-Score])</f>
        <v>190</v>
      </c>
      <c r="AT299">
        <f>_xlfn.RANK.AVG(Table2[[#This Row],[6M Return vs Nifty Z-Score]],Table2[6M Return vs Nifty Z-Score])</f>
        <v>278</v>
      </c>
      <c r="AU299">
        <f>_xlfn.RANK.AVG(Table2[[#This Row],[Sharpe Ratio Z-Score]],Table2[Sharpe Ratio Z-Score])</f>
        <v>466</v>
      </c>
      <c r="AV299">
        <f>(Table2[[#This Row],[Rank 1Y]]+Table2[[#This Row],[Rank 6M]]+Table2[[#This Row],[Rank Sharpe]])/3</f>
        <v>311.33333333333331</v>
      </c>
    </row>
    <row r="300" spans="1:48" x14ac:dyDescent="0.3">
      <c r="A300" t="s">
        <v>682</v>
      </c>
      <c r="B300" t="s">
        <v>683</v>
      </c>
      <c r="C300" t="s">
        <v>3154</v>
      </c>
      <c r="D300" t="s">
        <v>272</v>
      </c>
      <c r="E300">
        <v>26903.167109639999</v>
      </c>
      <c r="F300">
        <v>430.2</v>
      </c>
      <c r="G300">
        <v>60.1030758974061</v>
      </c>
      <c r="H300">
        <f>(Table2[[#This Row],[1Y Return vs Nifty]]-AVERAGE(Table2[1Y Return vs Nifty]))/_xlfn.STDEV.P(Table2[1Y Return vs Nifty])</f>
        <v>0.56380359647727674</v>
      </c>
      <c r="I300">
        <v>9.9796325193988</v>
      </c>
      <c r="J300">
        <f>(Table2[[#This Row],[1M Return vs Nifty]]-AVERAGE(Table2[1M Return vs Nifty]))/_xlfn.STDEV.P(Table2[1M Return vs Nifty])</f>
        <v>1.2368823410037479</v>
      </c>
      <c r="K300">
        <v>-19.212905507672801</v>
      </c>
      <c r="L300">
        <f>(Table2[[#This Row],[6M Return vs Nifty]]-AVERAGE(Table2[6M Return vs Nifty]))/_xlfn.STDEV.P(Table2[6M Return vs Nifty])</f>
        <v>-0.95466535125543261</v>
      </c>
      <c r="M300">
        <v>12.267784594184</v>
      </c>
      <c r="N300">
        <f>(Table2[[#This Row],[1W Return vs Nifty]]-AVERAGE(Table2[1W Return vs Nifty]))/_xlfn.STDEV.P(Table2[1W Return vs Nifty])</f>
        <v>2.9304113099315745</v>
      </c>
      <c r="O300">
        <v>392.93</v>
      </c>
      <c r="P300">
        <v>392.91460221342601</v>
      </c>
      <c r="Q300">
        <v>379.93997546155299</v>
      </c>
      <c r="R300">
        <v>86.872012104103803</v>
      </c>
      <c r="S300" s="1">
        <f>(Table2[[#This Row],[Close Price]]-Table2[[#This Row],[20D EMA]])/Table2[[#This Row],[20D EMA]]</f>
        <v>9.4851500267223124E-2</v>
      </c>
      <c r="T300" s="1">
        <f>(Table2[[#This Row],[Close Price]]-Table2[[#This Row],[50D EMA]])/Table2[[#This Row],[50D EMA]]</f>
        <v>9.4894406002047862E-2</v>
      </c>
      <c r="U300" s="1">
        <f>(Table2[[#This Row],[Close Price]]-Table2[[#This Row],[200D EMA]])/Table2[[#This Row],[200D EMA]]</f>
        <v>0.13228411797782233</v>
      </c>
      <c r="V300">
        <v>1.2750662223920799</v>
      </c>
      <c r="W300">
        <v>424.7</v>
      </c>
      <c r="X300">
        <v>435.7</v>
      </c>
      <c r="Y300">
        <v>382.85</v>
      </c>
      <c r="Z300">
        <v>441.6</v>
      </c>
      <c r="AA300">
        <v>369.2</v>
      </c>
      <c r="AB300">
        <v>441.6</v>
      </c>
      <c r="AC300" s="1">
        <f>(Table2[[#This Row],[Close Price]]/Table2[[#This Row],[Day Low]])-1</f>
        <v>1.2950317871438743E-2</v>
      </c>
      <c r="AD300" s="1">
        <f>(Table2[[#This Row],[Day High]]/Table2[[#This Row],[Close Price]])-1</f>
        <v>1.2784751278475115E-2</v>
      </c>
      <c r="AE300" s="1">
        <f>(Table2[[#This Row],[Close Price]]/Table2[[#This Row],[Current Week Low]])-1</f>
        <v>0.12367768055374162</v>
      </c>
      <c r="AF300" s="1">
        <f>(Table2[[#This Row],[Current Week High]]/Table2[[#This Row],[Close Price]])-1</f>
        <v>2.6499302649930279E-2</v>
      </c>
      <c r="AG300" s="1">
        <f>(Table2[[#This Row],[Close Price]]/Table2[[#This Row],[Current Month Low]])-1</f>
        <v>0.16522210184182007</v>
      </c>
      <c r="AH300" s="1">
        <f>(Table2[[#This Row],[Current Month High]]/Table2[[#This Row],[Close Price]])-1</f>
        <v>2.6499302649930279E-2</v>
      </c>
      <c r="AI300">
        <v>16.736401673640099</v>
      </c>
      <c r="AJ300">
        <v>109.29214303089201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-0.01</v>
      </c>
      <c r="AM300" t="s">
        <v>3188</v>
      </c>
      <c r="AN300">
        <v>15.18</v>
      </c>
      <c r="AO300" t="s">
        <v>3189</v>
      </c>
      <c r="AP300">
        <v>0.132130840813694</v>
      </c>
      <c r="AQ300">
        <f>(Table2[[#This Row],[Sharpe Ratio]]-AVERAGE(Table2[Sharpe Ratio]))/_xlfn.STDEV.P(Table2[Sharpe Ratio])</f>
        <v>0.81349357818967905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4.5899254743468454</v>
      </c>
      <c r="AS300">
        <f>_xlfn.RANK.AVG(Table2[[#This Row],[1Y Return vs Nifty Z-Score]],Table2[1Y Return vs Nifty Z-Score])</f>
        <v>155</v>
      </c>
      <c r="AT300">
        <f>_xlfn.RANK.AVG(Table2[[#This Row],[6M Return vs Nifty Z-Score]],Table2[6M Return vs Nifty Z-Score])</f>
        <v>636</v>
      </c>
      <c r="AU300">
        <f>_xlfn.RANK.AVG(Table2[[#This Row],[Sharpe Ratio Z-Score]],Table2[Sharpe Ratio Z-Score])</f>
        <v>144</v>
      </c>
      <c r="AV300">
        <f>(Table2[[#This Row],[Rank 1Y]]+Table2[[#This Row],[Rank 6M]]+Table2[[#This Row],[Rank Sharpe]])/3</f>
        <v>311.66666666666669</v>
      </c>
    </row>
    <row r="301" spans="1:48" x14ac:dyDescent="0.3">
      <c r="A301" t="s">
        <v>1128</v>
      </c>
      <c r="B301" t="s">
        <v>1129</v>
      </c>
      <c r="C301" t="s">
        <v>3153</v>
      </c>
      <c r="D301" t="s">
        <v>430</v>
      </c>
      <c r="E301">
        <v>11358.50885885</v>
      </c>
      <c r="F301">
        <v>243.85</v>
      </c>
      <c r="G301">
        <v>40.043958595873598</v>
      </c>
      <c r="H301">
        <f>(Table2[[#This Row],[1Y Return vs Nifty]]-AVERAGE(Table2[1Y Return vs Nifty]))/_xlfn.STDEV.P(Table2[1Y Return vs Nifty])</f>
        <v>0.22628565557321986</v>
      </c>
      <c r="I301">
        <v>-3.8155231505335201</v>
      </c>
      <c r="J301">
        <f>(Table2[[#This Row],[1M Return vs Nifty]]-AVERAGE(Table2[1M Return vs Nifty]))/_xlfn.STDEV.P(Table2[1M Return vs Nifty])</f>
        <v>-0.23933141156368684</v>
      </c>
      <c r="K301">
        <v>0.95021030187397404</v>
      </c>
      <c r="L301">
        <f>(Table2[[#This Row],[6M Return vs Nifty]]-AVERAGE(Table2[6M Return vs Nifty]))/_xlfn.STDEV.P(Table2[6M Return vs Nifty])</f>
        <v>-0.3184047228345197</v>
      </c>
      <c r="M301">
        <v>-1.42196404193739</v>
      </c>
      <c r="N301">
        <f>(Table2[[#This Row],[1W Return vs Nifty]]-AVERAGE(Table2[1W Return vs Nifty]))/_xlfn.STDEV.P(Table2[1W Return vs Nifty])</f>
        <v>-0.26955182541638195</v>
      </c>
      <c r="O301">
        <v>251.73</v>
      </c>
      <c r="P301">
        <v>258.359731689748</v>
      </c>
      <c r="Q301">
        <v>233.77701164860599</v>
      </c>
      <c r="R301">
        <v>41.266065490979003</v>
      </c>
      <c r="S301" s="1">
        <f>(Table2[[#This Row],[Close Price]]-Table2[[#This Row],[20D EMA]])/Table2[[#This Row],[20D EMA]]</f>
        <v>-3.1303380606205043E-2</v>
      </c>
      <c r="T301" s="1">
        <f>(Table2[[#This Row],[Close Price]]-Table2[[#This Row],[50D EMA]])/Table2[[#This Row],[50D EMA]]</f>
        <v>-5.6160964384233299E-2</v>
      </c>
      <c r="U301" s="1">
        <f>(Table2[[#This Row],[Close Price]]-Table2[[#This Row],[200D EMA]])/Table2[[#This Row],[200D EMA]]</f>
        <v>4.3088019135666233E-2</v>
      </c>
      <c r="V301">
        <v>0.211672813221292</v>
      </c>
      <c r="W301">
        <v>242.6</v>
      </c>
      <c r="X301">
        <v>246.95</v>
      </c>
      <c r="Y301">
        <v>230.45</v>
      </c>
      <c r="Z301">
        <v>249.95</v>
      </c>
      <c r="AA301">
        <v>230.45</v>
      </c>
      <c r="AB301">
        <v>262.8</v>
      </c>
      <c r="AC301" s="1">
        <f>(Table2[[#This Row],[Close Price]]/Table2[[#This Row],[Day Low]])-1</f>
        <v>5.1525144270403445E-3</v>
      </c>
      <c r="AD301" s="1">
        <f>(Table2[[#This Row],[Day High]]/Table2[[#This Row],[Close Price]])-1</f>
        <v>1.271273323764599E-2</v>
      </c>
      <c r="AE301" s="1">
        <f>(Table2[[#This Row],[Close Price]]/Table2[[#This Row],[Current Week Low]])-1</f>
        <v>5.8147103493165542E-2</v>
      </c>
      <c r="AF301" s="1">
        <f>(Table2[[#This Row],[Current Week High]]/Table2[[#This Row],[Close Price]])-1</f>
        <v>2.5015378306335823E-2</v>
      </c>
      <c r="AG301" s="1">
        <f>(Table2[[#This Row],[Close Price]]/Table2[[#This Row],[Current Month Low]])-1</f>
        <v>5.8147103493165542E-2</v>
      </c>
      <c r="AH301" s="1">
        <f>(Table2[[#This Row],[Current Month High]]/Table2[[#This Row],[Close Price]])-1</f>
        <v>7.7711708017223824E-2</v>
      </c>
      <c r="AI301">
        <v>57.5558745130202</v>
      </c>
      <c r="AJ301">
        <v>89.766536964980503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-0.17</v>
      </c>
      <c r="AM301" t="s">
        <v>3188</v>
      </c>
      <c r="AN301">
        <v>-9.7200000000000006</v>
      </c>
      <c r="AO301" t="s">
        <v>3188</v>
      </c>
      <c r="AP301">
        <v>8.2575128914373006E-2</v>
      </c>
      <c r="AQ301">
        <f>(Table2[[#This Row],[Sharpe Ratio]]-AVERAGE(Table2[Sharpe Ratio]))/_xlfn.STDEV.P(Table2[Sharpe Ratio])</f>
        <v>0.23878258586791209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233</v>
      </c>
      <c r="AT301">
        <f>_xlfn.RANK.AVG(Table2[[#This Row],[6M Return vs Nifty Z-Score]],Table2[6M Return vs Nifty Z-Score])</f>
        <v>423</v>
      </c>
      <c r="AU301">
        <f>_xlfn.RANK.AVG(Table2[[#This Row],[Sharpe Ratio Z-Score]],Table2[Sharpe Ratio Z-Score])</f>
        <v>279</v>
      </c>
      <c r="AV301">
        <f>(Table2[[#This Row],[Rank 1Y]]+Table2[[#This Row],[Rank 6M]]+Table2[[#This Row],[Rank Sharpe]])/3</f>
        <v>311.66666666666669</v>
      </c>
    </row>
    <row r="302" spans="1:48" x14ac:dyDescent="0.3">
      <c r="A302" t="s">
        <v>778</v>
      </c>
      <c r="B302" t="s">
        <v>779</v>
      </c>
      <c r="C302" t="s">
        <v>3149</v>
      </c>
      <c r="D302" t="s">
        <v>182</v>
      </c>
      <c r="E302">
        <v>20983.54480906</v>
      </c>
      <c r="F302">
        <v>1774.55</v>
      </c>
      <c r="G302">
        <v>14.492933384729399</v>
      </c>
      <c r="H302">
        <f>(Table2[[#This Row],[1Y Return vs Nifty]]-AVERAGE(Table2[1Y Return vs Nifty]))/_xlfn.STDEV.P(Table2[1Y Return vs Nifty])</f>
        <v>-0.20364001302009216</v>
      </c>
      <c r="I302">
        <v>-8.4233630348129402</v>
      </c>
      <c r="J302">
        <f>(Table2[[#This Row],[1M Return vs Nifty]]-AVERAGE(Table2[1M Return vs Nifty]))/_xlfn.STDEV.P(Table2[1M Return vs Nifty])</f>
        <v>-0.73241440167650429</v>
      </c>
      <c r="K302">
        <v>-8.7674882181062301</v>
      </c>
      <c r="L302">
        <f>(Table2[[#This Row],[6M Return vs Nifty]]-AVERAGE(Table2[6M Return vs Nifty]))/_xlfn.STDEV.P(Table2[6M Return vs Nifty])</f>
        <v>-0.625053210376315</v>
      </c>
      <c r="M302">
        <v>-1.7870053347852199</v>
      </c>
      <c r="N302">
        <f>(Table2[[#This Row],[1W Return vs Nifty]]-AVERAGE(Table2[1W Return vs Nifty]))/_xlfn.STDEV.P(Table2[1W Return vs Nifty])</f>
        <v>-0.35487981141830516</v>
      </c>
      <c r="O302">
        <v>1824.4</v>
      </c>
      <c r="P302">
        <v>1886.78866687546</v>
      </c>
      <c r="Q302">
        <v>1823.72146689487</v>
      </c>
      <c r="R302">
        <v>41.924911212789198</v>
      </c>
      <c r="S302" s="1">
        <f>(Table2[[#This Row],[Close Price]]-Table2[[#This Row],[20D EMA]])/Table2[[#This Row],[20D EMA]]</f>
        <v>-2.7324051743038882E-2</v>
      </c>
      <c r="T302" s="1">
        <f>(Table2[[#This Row],[Close Price]]-Table2[[#This Row],[50D EMA]])/Table2[[#This Row],[50D EMA]]</f>
        <v>-5.9486612807214026E-2</v>
      </c>
      <c r="U302" s="1">
        <f>(Table2[[#This Row],[Close Price]]-Table2[[#This Row],[200D EMA]])/Table2[[#This Row],[200D EMA]]</f>
        <v>-2.6962158305122681E-2</v>
      </c>
      <c r="V302">
        <v>0.604272327660627</v>
      </c>
      <c r="W302">
        <v>1744.4</v>
      </c>
      <c r="X302">
        <v>1800</v>
      </c>
      <c r="Y302">
        <v>1695.6</v>
      </c>
      <c r="Z302">
        <v>1810.6</v>
      </c>
      <c r="AA302">
        <v>1695.6</v>
      </c>
      <c r="AB302">
        <v>1859</v>
      </c>
      <c r="AC302" s="1">
        <f>(Table2[[#This Row],[Close Price]]/Table2[[#This Row],[Day Low]])-1</f>
        <v>1.7283879844072425E-2</v>
      </c>
      <c r="AD302" s="1">
        <f>(Table2[[#This Row],[Day High]]/Table2[[#This Row],[Close Price]])-1</f>
        <v>1.434166408385229E-2</v>
      </c>
      <c r="AE302" s="1">
        <f>(Table2[[#This Row],[Close Price]]/Table2[[#This Row],[Current Week Low]])-1</f>
        <v>4.65616890776126E-2</v>
      </c>
      <c r="AF302" s="1">
        <f>(Table2[[#This Row],[Current Week High]]/Table2[[#This Row],[Close Price]])-1</f>
        <v>2.0315009439012766E-2</v>
      </c>
      <c r="AG302" s="1">
        <f>(Table2[[#This Row],[Close Price]]/Table2[[#This Row],[Current Month Low]])-1</f>
        <v>4.65616890776126E-2</v>
      </c>
      <c r="AH302" s="1">
        <f>(Table2[[#This Row],[Current Month High]]/Table2[[#This Row],[Close Price]])-1</f>
        <v>4.7589529739934022E-2</v>
      </c>
      <c r="AI302">
        <v>36.843143332112298</v>
      </c>
      <c r="AJ302">
        <v>59.388332509992303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-0.15</v>
      </c>
      <c r="AM302" t="s">
        <v>3188</v>
      </c>
      <c r="AN302">
        <v>-4.45</v>
      </c>
      <c r="AO302" t="s">
        <v>3188</v>
      </c>
      <c r="AP302">
        <v>0.19027855494197499</v>
      </c>
      <c r="AQ302">
        <f>(Table2[[#This Row],[Sharpe Ratio]]-AVERAGE(Table2[Sharpe Ratio]))/_xlfn.STDEV.P(Table2[Sharpe Ratio])</f>
        <v>1.4878483439087178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363</v>
      </c>
      <c r="AT302">
        <f>_xlfn.RANK.AVG(Table2[[#This Row],[6M Return vs Nifty Z-Score]],Table2[6M Return vs Nifty Z-Score])</f>
        <v>530</v>
      </c>
      <c r="AU302">
        <f>_xlfn.RANK.AVG(Table2[[#This Row],[Sharpe Ratio Z-Score]],Table2[Sharpe Ratio Z-Score])</f>
        <v>47</v>
      </c>
      <c r="AV302">
        <f>(Table2[[#This Row],[Rank 1Y]]+Table2[[#This Row],[Rank 6M]]+Table2[[#This Row],[Rank Sharpe]])/3</f>
        <v>313.33333333333331</v>
      </c>
    </row>
    <row r="303" spans="1:48" x14ac:dyDescent="0.3">
      <c r="A303" t="s">
        <v>1832</v>
      </c>
      <c r="B303" t="s">
        <v>1833</v>
      </c>
      <c r="C303" t="s">
        <v>3154</v>
      </c>
      <c r="D303" t="s">
        <v>1477</v>
      </c>
      <c r="E303">
        <v>4313.6084360140003</v>
      </c>
      <c r="F303">
        <v>79.540000000000006</v>
      </c>
      <c r="G303">
        <v>31.8076225224589</v>
      </c>
      <c r="H303">
        <f>(Table2[[#This Row],[1Y Return vs Nifty]]-AVERAGE(Table2[1Y Return vs Nifty]))/_xlfn.STDEV.P(Table2[1Y Return vs Nifty])</f>
        <v>8.7699737244682538E-2</v>
      </c>
      <c r="I303">
        <v>-13.97311118819</v>
      </c>
      <c r="J303">
        <f>(Table2[[#This Row],[1M Return vs Nifty]]-AVERAGE(Table2[1M Return vs Nifty]))/_xlfn.STDEV.P(Table2[1M Return vs Nifty])</f>
        <v>-1.3262905958507694</v>
      </c>
      <c r="K303">
        <v>-12.7146410709419</v>
      </c>
      <c r="L303">
        <f>(Table2[[#This Row],[6M Return vs Nifty]]-AVERAGE(Table2[6M Return vs Nifty]))/_xlfn.STDEV.P(Table2[6M Return vs Nifty])</f>
        <v>-0.74960826319357476</v>
      </c>
      <c r="M303">
        <v>-4.9867693085353899</v>
      </c>
      <c r="N303">
        <f>(Table2[[#This Row],[1W Return vs Nifty]]-AVERAGE(Table2[1W Return vs Nifty]))/_xlfn.STDEV.P(Table2[1W Return vs Nifty])</f>
        <v>-1.1028209920765355</v>
      </c>
      <c r="O303">
        <v>82.9</v>
      </c>
      <c r="P303">
        <v>84.858053812091597</v>
      </c>
      <c r="Q303">
        <v>77.730441884945094</v>
      </c>
      <c r="R303">
        <v>41.380778864463998</v>
      </c>
      <c r="S303" s="1">
        <f>(Table2[[#This Row],[Close Price]]-Table2[[#This Row],[20D EMA]])/Table2[[#This Row],[20D EMA]]</f>
        <v>-4.0530759951749089E-2</v>
      </c>
      <c r="T303" s="1">
        <f>(Table2[[#This Row],[Close Price]]-Table2[[#This Row],[50D EMA]])/Table2[[#This Row],[50D EMA]]</f>
        <v>-6.2669995046879229E-2</v>
      </c>
      <c r="U303" s="1">
        <f>(Table2[[#This Row],[Close Price]]-Table2[[#This Row],[200D EMA]])/Table2[[#This Row],[200D EMA]]</f>
        <v>2.3279915451058168E-2</v>
      </c>
      <c r="V303">
        <v>0.471327382361584</v>
      </c>
      <c r="W303">
        <v>77.819999999999993</v>
      </c>
      <c r="X303">
        <v>80.3</v>
      </c>
      <c r="Y303">
        <v>74.58</v>
      </c>
      <c r="Z303">
        <v>80.69</v>
      </c>
      <c r="AA303">
        <v>74.58</v>
      </c>
      <c r="AB303">
        <v>85.57</v>
      </c>
      <c r="AC303" s="1">
        <f>(Table2[[#This Row],[Close Price]]/Table2[[#This Row],[Day Low]])-1</f>
        <v>2.2102287329735404E-2</v>
      </c>
      <c r="AD303" s="1">
        <f>(Table2[[#This Row],[Day High]]/Table2[[#This Row],[Close Price]])-1</f>
        <v>9.554940910233789E-3</v>
      </c>
      <c r="AE303" s="1">
        <f>(Table2[[#This Row],[Close Price]]/Table2[[#This Row],[Current Week Low]])-1</f>
        <v>6.6505765620809898E-2</v>
      </c>
      <c r="AF303" s="1">
        <f>(Table2[[#This Row],[Current Week High]]/Table2[[#This Row],[Close Price]])-1</f>
        <v>1.4458134272064216E-2</v>
      </c>
      <c r="AG303" s="1">
        <f>(Table2[[#This Row],[Close Price]]/Table2[[#This Row],[Current Month Low]])-1</f>
        <v>6.6505765620809898E-2</v>
      </c>
      <c r="AH303" s="1">
        <f>(Table2[[#This Row],[Current Month High]]/Table2[[#This Row],[Close Price]])-1</f>
        <v>7.581091274830265E-2</v>
      </c>
      <c r="AI303">
        <v>29.808901181795299</v>
      </c>
      <c r="AJ303">
        <v>85.407925407925404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0.02</v>
      </c>
      <c r="AM303" t="s">
        <v>3189</v>
      </c>
      <c r="AN303">
        <v>-5.47</v>
      </c>
      <c r="AO303" t="s">
        <v>3188</v>
      </c>
      <c r="AP303">
        <v>0.16198792964681799</v>
      </c>
      <c r="AQ303">
        <f>(Table2[[#This Row],[Sharpe Ratio]]-AVERAGE(Table2[Sharpe Ratio]))/_xlfn.STDEV.P(Table2[Sharpe Ratio])</f>
        <v>1.1597543116846396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266</v>
      </c>
      <c r="AT303">
        <f>_xlfn.RANK.AVG(Table2[[#This Row],[6M Return vs Nifty Z-Score]],Table2[6M Return vs Nifty Z-Score])</f>
        <v>577</v>
      </c>
      <c r="AU303">
        <f>_xlfn.RANK.AVG(Table2[[#This Row],[Sharpe Ratio Z-Score]],Table2[Sharpe Ratio Z-Score])</f>
        <v>97</v>
      </c>
      <c r="AV303">
        <f>(Table2[[#This Row],[Rank 1Y]]+Table2[[#This Row],[Rank 6M]]+Table2[[#This Row],[Rank Sharpe]])/3</f>
        <v>313.33333333333331</v>
      </c>
    </row>
    <row r="304" spans="1:48" x14ac:dyDescent="0.3">
      <c r="A304" t="s">
        <v>780</v>
      </c>
      <c r="B304" t="s">
        <v>781</v>
      </c>
      <c r="C304" t="s">
        <v>3156</v>
      </c>
      <c r="D304" t="s">
        <v>135</v>
      </c>
      <c r="E304">
        <v>20945.92870737</v>
      </c>
      <c r="F304">
        <v>1490.7</v>
      </c>
      <c r="G304">
        <v>170.46987580881699</v>
      </c>
      <c r="H304">
        <f>(Table2[[#This Row],[1Y Return vs Nifty]]-AVERAGE(Table2[1Y Return vs Nifty]))/_xlfn.STDEV.P(Table2[1Y Return vs Nifty])</f>
        <v>2.4208531610373045</v>
      </c>
      <c r="I304">
        <v>3.2660120251623499</v>
      </c>
      <c r="J304">
        <f>(Table2[[#This Row],[1M Return vs Nifty]]-AVERAGE(Table2[1M Return vs Nifty]))/_xlfn.STDEV.P(Table2[1M Return vs Nifty])</f>
        <v>0.51846066166658034</v>
      </c>
      <c r="K304">
        <v>3.6508861354156501</v>
      </c>
      <c r="L304">
        <f>(Table2[[#This Row],[6M Return vs Nifty]]-AVERAGE(Table2[6M Return vs Nifty]))/_xlfn.STDEV.P(Table2[6M Return vs Nifty])</f>
        <v>-0.23318308748603814</v>
      </c>
      <c r="M304">
        <v>-4.7319753250501497</v>
      </c>
      <c r="N304">
        <f>(Table2[[#This Row],[1W Return vs Nifty]]-AVERAGE(Table2[1W Return vs Nifty]))/_xlfn.STDEV.P(Table2[1W Return vs Nifty])</f>
        <v>-1.043263188939821</v>
      </c>
      <c r="O304">
        <v>1531.69</v>
      </c>
      <c r="P304">
        <v>1501.67495050356</v>
      </c>
      <c r="Q304">
        <v>1271.3012959170301</v>
      </c>
      <c r="R304">
        <v>31.587864472607301</v>
      </c>
      <c r="S304" s="1">
        <f>(Table2[[#This Row],[Close Price]]-Table2[[#This Row],[20D EMA]])/Table2[[#This Row],[20D EMA]]</f>
        <v>-2.6761289817130104E-2</v>
      </c>
      <c r="T304" s="1">
        <f>(Table2[[#This Row],[Close Price]]-Table2[[#This Row],[50D EMA]])/Table2[[#This Row],[50D EMA]]</f>
        <v>-7.3084727822620415E-3</v>
      </c>
      <c r="U304" s="1">
        <f>(Table2[[#This Row],[Close Price]]-Table2[[#This Row],[200D EMA]])/Table2[[#This Row],[200D EMA]]</f>
        <v>0.17257805430357145</v>
      </c>
      <c r="V304">
        <v>0.83744378782641304</v>
      </c>
      <c r="W304">
        <v>1476.15</v>
      </c>
      <c r="X304">
        <v>1515.5</v>
      </c>
      <c r="Y304">
        <v>1476.15</v>
      </c>
      <c r="Z304">
        <v>1594</v>
      </c>
      <c r="AA304">
        <v>1476.15</v>
      </c>
      <c r="AB304">
        <v>1617.85</v>
      </c>
      <c r="AC304" s="1">
        <f>(Table2[[#This Row],[Close Price]]/Table2[[#This Row],[Day Low]])-1</f>
        <v>9.8567218778577992E-3</v>
      </c>
      <c r="AD304" s="1">
        <f>(Table2[[#This Row],[Day High]]/Table2[[#This Row],[Close Price]])-1</f>
        <v>1.6636479506272117E-2</v>
      </c>
      <c r="AE304" s="1">
        <f>(Table2[[#This Row],[Close Price]]/Table2[[#This Row],[Current Week Low]])-1</f>
        <v>9.8567218778577992E-3</v>
      </c>
      <c r="AF304" s="1">
        <f>(Table2[[#This Row],[Current Week High]]/Table2[[#This Row],[Close Price]])-1</f>
        <v>6.9296303749916133E-2</v>
      </c>
      <c r="AG304" s="1">
        <f>(Table2[[#This Row],[Close Price]]/Table2[[#This Row],[Current Month Low]])-1</f>
        <v>9.8567218778577992E-3</v>
      </c>
      <c r="AH304" s="1">
        <f>(Table2[[#This Row],[Current Month High]]/Table2[[#This Row],[Close Price]])-1</f>
        <v>8.5295498758972244E-2</v>
      </c>
      <c r="AI304">
        <v>10.4850070436707</v>
      </c>
      <c r="AJ304">
        <v>202.21996958945701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0.04</v>
      </c>
      <c r="AM304" t="s">
        <v>3189</v>
      </c>
      <c r="AN304">
        <v>-5.24</v>
      </c>
      <c r="AO304" t="s">
        <v>3188</v>
      </c>
      <c r="AQ304">
        <f>(Table2[[#This Row],[Sharpe Ratio]]-AVERAGE(Table2[Sharpe Ratio]))/_xlfn.STDEV.P(Table2[Sharpe Ratio])</f>
        <v>-0.71886351506777824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0.94400403121024734</v>
      </c>
      <c r="AS304">
        <f>_xlfn.RANK.AVG(Table2[[#This Row],[1Y Return vs Nifty Z-Score]],Table2[1Y Return vs Nifty Z-Score])</f>
        <v>23</v>
      </c>
      <c r="AT304">
        <f>_xlfn.RANK.AVG(Table2[[#This Row],[6M Return vs Nifty Z-Score]],Table2[6M Return vs Nifty Z-Score])</f>
        <v>395</v>
      </c>
      <c r="AU304">
        <f>_xlfn.RANK.AVG(Table2[[#This Row],[Sharpe Ratio Z-Score]],Table2[Sharpe Ratio Z-Score])</f>
        <v>530</v>
      </c>
      <c r="AV304">
        <f>(Table2[[#This Row],[Rank 1Y]]+Table2[[#This Row],[Rank 6M]]+Table2[[#This Row],[Rank Sharpe]])/3</f>
        <v>316</v>
      </c>
    </row>
    <row r="305" spans="1:48" x14ac:dyDescent="0.3">
      <c r="A305" t="s">
        <v>417</v>
      </c>
      <c r="B305" t="s">
        <v>418</v>
      </c>
      <c r="C305" t="s">
        <v>3143</v>
      </c>
      <c r="D305" t="s">
        <v>54</v>
      </c>
      <c r="E305">
        <v>55602.912823749997</v>
      </c>
      <c r="F305">
        <v>5046.1000000000004</v>
      </c>
      <c r="G305">
        <v>27.5304025822997</v>
      </c>
      <c r="H305">
        <f>(Table2[[#This Row],[1Y Return vs Nifty]]-AVERAGE(Table2[1Y Return vs Nifty]))/_xlfn.STDEV.P(Table2[1Y Return vs Nifty])</f>
        <v>1.5730545116471928E-2</v>
      </c>
      <c r="I305">
        <v>8.5535237604463497</v>
      </c>
      <c r="J305">
        <f>(Table2[[#This Row],[1M Return vs Nifty]]-AVERAGE(Table2[1M Return vs Nifty]))/_xlfn.STDEV.P(Table2[1M Return vs Nifty])</f>
        <v>1.0842750480530037</v>
      </c>
      <c r="K305">
        <v>1.28868060353391</v>
      </c>
      <c r="L305">
        <f>(Table2[[#This Row],[6M Return vs Nifty]]-AVERAGE(Table2[6M Return vs Nifty]))/_xlfn.STDEV.P(Table2[6M Return vs Nifty])</f>
        <v>-0.30772406569451555</v>
      </c>
      <c r="M305">
        <v>0.95791393159233296</v>
      </c>
      <c r="N305">
        <f>(Table2[[#This Row],[1W Return vs Nifty]]-AVERAGE(Table2[1W Return vs Nifty]))/_xlfn.STDEV.P(Table2[1W Return vs Nifty])</f>
        <v>0.28674193748205495</v>
      </c>
      <c r="O305">
        <v>5104.88</v>
      </c>
      <c r="P305">
        <v>4855.3102304895401</v>
      </c>
      <c r="Q305">
        <v>4300.4673863178195</v>
      </c>
      <c r="R305">
        <v>40.096603988517799</v>
      </c>
      <c r="S305" s="1">
        <f>(Table2[[#This Row],[Close Price]]-Table2[[#This Row],[20D EMA]])/Table2[[#This Row],[20D EMA]]</f>
        <v>-1.1514472426384115E-2</v>
      </c>
      <c r="T305" s="1">
        <f>(Table2[[#This Row],[Close Price]]-Table2[[#This Row],[50D EMA]])/Table2[[#This Row],[50D EMA]]</f>
        <v>3.9295072910557095E-2</v>
      </c>
      <c r="U305" s="1">
        <f>(Table2[[#This Row],[Close Price]]-Table2[[#This Row],[200D EMA]])/Table2[[#This Row],[200D EMA]]</f>
        <v>0.1733840875190574</v>
      </c>
      <c r="V305">
        <v>0.80887060538474598</v>
      </c>
      <c r="W305">
        <v>5020.55</v>
      </c>
      <c r="X305">
        <v>5238.25</v>
      </c>
      <c r="Y305">
        <v>5020.55</v>
      </c>
      <c r="Z305">
        <v>5465.9</v>
      </c>
      <c r="AA305">
        <v>5020.55</v>
      </c>
      <c r="AB305">
        <v>5465.9</v>
      </c>
      <c r="AC305" s="1">
        <f>(Table2[[#This Row],[Close Price]]/Table2[[#This Row],[Day Low]])-1</f>
        <v>5.0890838653137038E-3</v>
      </c>
      <c r="AD305" s="1">
        <f>(Table2[[#This Row],[Day High]]/Table2[[#This Row],[Close Price]])-1</f>
        <v>3.8078912427419009E-2</v>
      </c>
      <c r="AE305" s="1">
        <f>(Table2[[#This Row],[Close Price]]/Table2[[#This Row],[Current Week Low]])-1</f>
        <v>5.0890838653137038E-3</v>
      </c>
      <c r="AF305" s="1">
        <f>(Table2[[#This Row],[Current Week High]]/Table2[[#This Row],[Close Price]])-1</f>
        <v>8.3192960900497326E-2</v>
      </c>
      <c r="AG305" s="1">
        <f>(Table2[[#This Row],[Close Price]]/Table2[[#This Row],[Current Month Low]])-1</f>
        <v>5.0890838653137038E-3</v>
      </c>
      <c r="AH305" s="1">
        <f>(Table2[[#This Row],[Current Month High]]/Table2[[#This Row],[Close Price]])-1</f>
        <v>8.3192960900497326E-2</v>
      </c>
      <c r="AI305">
        <v>9.7055151503141008</v>
      </c>
      <c r="AJ305">
        <v>71.478574098616903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</v>
      </c>
      <c r="AM305" t="s">
        <v>3189</v>
      </c>
      <c r="AN305">
        <v>0.3</v>
      </c>
      <c r="AO305" t="s">
        <v>3189</v>
      </c>
      <c r="AP305">
        <v>9.0377134385765001E-2</v>
      </c>
      <c r="AQ305">
        <f>(Table2[[#This Row],[Sharpe Ratio]]-AVERAGE(Table2[Sharpe Ratio]))/_xlfn.STDEV.P(Table2[Sharpe Ratio])</f>
        <v>0.32926455322766235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1.4082880181846775</v>
      </c>
      <c r="AS305">
        <f>_xlfn.RANK.AVG(Table2[[#This Row],[1Y Return vs Nifty Z-Score]],Table2[1Y Return vs Nifty Z-Score])</f>
        <v>287</v>
      </c>
      <c r="AT305">
        <f>_xlfn.RANK.AVG(Table2[[#This Row],[6M Return vs Nifty Z-Score]],Table2[6M Return vs Nifty Z-Score])</f>
        <v>415</v>
      </c>
      <c r="AU305">
        <f>_xlfn.RANK.AVG(Table2[[#This Row],[Sharpe Ratio Z-Score]],Table2[Sharpe Ratio Z-Score])</f>
        <v>252</v>
      </c>
      <c r="AV305">
        <f>(Table2[[#This Row],[Rank 1Y]]+Table2[[#This Row],[Rank 6M]]+Table2[[#This Row],[Rank Sharpe]])/3</f>
        <v>318</v>
      </c>
    </row>
    <row r="306" spans="1:48" x14ac:dyDescent="0.3">
      <c r="A306" t="s">
        <v>938</v>
      </c>
      <c r="B306" t="s">
        <v>939</v>
      </c>
      <c r="C306" t="s">
        <v>3147</v>
      </c>
      <c r="D306" t="s">
        <v>51</v>
      </c>
      <c r="E306">
        <v>15925.90541922</v>
      </c>
      <c r="F306">
        <v>6915.1</v>
      </c>
      <c r="G306">
        <v>22.233903978429101</v>
      </c>
      <c r="H306">
        <f>(Table2[[#This Row],[1Y Return vs Nifty]]-AVERAGE(Table2[1Y Return vs Nifty]))/_xlfn.STDEV.P(Table2[1Y Return vs Nifty])</f>
        <v>-7.3389194097727706E-2</v>
      </c>
      <c r="I306">
        <v>-6.9810968514429099</v>
      </c>
      <c r="J306">
        <f>(Table2[[#This Row],[1M Return vs Nifty]]-AVERAGE(Table2[1M Return vs Nifty]))/_xlfn.STDEV.P(Table2[1M Return vs Nifty])</f>
        <v>-0.57807810959722616</v>
      </c>
      <c r="K306">
        <v>20.845482489358002</v>
      </c>
      <c r="L306">
        <f>(Table2[[#This Row],[6M Return vs Nifty]]-AVERAGE(Table2[6M Return vs Nifty]))/_xlfn.STDEV.P(Table2[6M Return vs Nifty])</f>
        <v>0.30940392064012373</v>
      </c>
      <c r="M306">
        <v>0.462948390865415</v>
      </c>
      <c r="N306">
        <f>(Table2[[#This Row],[1W Return vs Nifty]]-AVERAGE(Table2[1W Return vs Nifty]))/_xlfn.STDEV.P(Table2[1W Return vs Nifty])</f>
        <v>0.1710443066713222</v>
      </c>
      <c r="O306">
        <v>6967.67</v>
      </c>
      <c r="P306">
        <v>6880.4565722211901</v>
      </c>
      <c r="Q306">
        <v>6067.4633442129598</v>
      </c>
      <c r="R306">
        <v>46.773548224494903</v>
      </c>
      <c r="S306" s="1">
        <f>(Table2[[#This Row],[Close Price]]-Table2[[#This Row],[20D EMA]])/Table2[[#This Row],[20D EMA]]</f>
        <v>-7.5448464120717127E-3</v>
      </c>
      <c r="T306" s="1">
        <f>(Table2[[#This Row],[Close Price]]-Table2[[#This Row],[50D EMA]])/Table2[[#This Row],[50D EMA]]</f>
        <v>5.0350478075361933E-3</v>
      </c>
      <c r="U306" s="1">
        <f>(Table2[[#This Row],[Close Price]]-Table2[[#This Row],[200D EMA]])/Table2[[#This Row],[200D EMA]]</f>
        <v>0.1397019821463778</v>
      </c>
      <c r="V306">
        <v>0.97387280106588803</v>
      </c>
      <c r="W306">
        <v>6836.15</v>
      </c>
      <c r="X306">
        <v>6950</v>
      </c>
      <c r="Y306">
        <v>6649.95</v>
      </c>
      <c r="Z306">
        <v>7039</v>
      </c>
      <c r="AA306">
        <v>6649.95</v>
      </c>
      <c r="AB306">
        <v>7248.75</v>
      </c>
      <c r="AC306" s="1">
        <f>(Table2[[#This Row],[Close Price]]/Table2[[#This Row],[Day Low]])-1</f>
        <v>1.1548898137109465E-2</v>
      </c>
      <c r="AD306" s="1">
        <f>(Table2[[#This Row],[Day High]]/Table2[[#This Row],[Close Price]])-1</f>
        <v>5.0469262917383073E-3</v>
      </c>
      <c r="AE306" s="1">
        <f>(Table2[[#This Row],[Close Price]]/Table2[[#This Row],[Current Week Low]])-1</f>
        <v>3.9872480244212527E-2</v>
      </c>
      <c r="AF306" s="1">
        <f>(Table2[[#This Row],[Current Week High]]/Table2[[#This Row],[Close Price]])-1</f>
        <v>1.7917311391013824E-2</v>
      </c>
      <c r="AG306" s="1">
        <f>(Table2[[#This Row],[Close Price]]/Table2[[#This Row],[Current Month Low]])-1</f>
        <v>3.9872480244212527E-2</v>
      </c>
      <c r="AH306" s="1">
        <f>(Table2[[#This Row],[Current Month High]]/Table2[[#This Row],[Close Price]])-1</f>
        <v>4.8249483015429862E-2</v>
      </c>
      <c r="AI306">
        <v>9.9044120837008691</v>
      </c>
      <c r="AJ306">
        <v>52.496774275119897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-7.0000000000000007E-2</v>
      </c>
      <c r="AM306" t="s">
        <v>3188</v>
      </c>
      <c r="AN306">
        <v>-3.09</v>
      </c>
      <c r="AO306" t="s">
        <v>3188</v>
      </c>
      <c r="AP306">
        <v>3.3329837157688003E-2</v>
      </c>
      <c r="AQ306">
        <f>(Table2[[#This Row],[Sharpe Ratio]]-AVERAGE(Table2[Sharpe Ratio]))/_xlfn.STDEV.P(Table2[Sharpe Ratio])</f>
        <v>-0.33232838011232146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-0.50334745649582946</v>
      </c>
      <c r="AS306">
        <f>_xlfn.RANK.AVG(Table2[[#This Row],[1Y Return vs Nifty Z-Score]],Table2[1Y Return vs Nifty Z-Score])</f>
        <v>314</v>
      </c>
      <c r="AT306">
        <f>_xlfn.RANK.AVG(Table2[[#This Row],[6M Return vs Nifty Z-Score]],Table2[6M Return vs Nifty Z-Score])</f>
        <v>217</v>
      </c>
      <c r="AU306">
        <f>_xlfn.RANK.AVG(Table2[[#This Row],[Sharpe Ratio Z-Score]],Table2[Sharpe Ratio Z-Score])</f>
        <v>423</v>
      </c>
      <c r="AV306">
        <f>(Table2[[#This Row],[Rank 1Y]]+Table2[[#This Row],[Rank 6M]]+Table2[[#This Row],[Rank Sharpe]])/3</f>
        <v>318</v>
      </c>
    </row>
    <row r="307" spans="1:48" x14ac:dyDescent="0.3">
      <c r="A307" t="s">
        <v>185</v>
      </c>
      <c r="B307" t="s">
        <v>186</v>
      </c>
      <c r="C307" t="s">
        <v>3141</v>
      </c>
      <c r="D307" t="s">
        <v>18</v>
      </c>
      <c r="E307">
        <v>146489.63780232001</v>
      </c>
      <c r="F307">
        <v>337.65</v>
      </c>
      <c r="G307">
        <v>71.129265985468606</v>
      </c>
      <c r="H307">
        <f>(Table2[[#This Row],[1Y Return vs Nifty]]-AVERAGE(Table2[1Y Return vs Nifty]))/_xlfn.STDEV.P(Table2[1Y Return vs Nifty])</f>
        <v>0.74933204813328536</v>
      </c>
      <c r="I307">
        <v>-4.9531395115622301</v>
      </c>
      <c r="J307">
        <f>(Table2[[#This Row],[1M Return vs Nifty]]-AVERAGE(Table2[1M Return vs Nifty]))/_xlfn.STDEV.P(Table2[1M Return vs Nifty])</f>
        <v>-0.3610672554698644</v>
      </c>
      <c r="K307">
        <v>2.6107082304551898</v>
      </c>
      <c r="L307">
        <f>(Table2[[#This Row],[6M Return vs Nifty]]-AVERAGE(Table2[6M Return vs Nifty]))/_xlfn.STDEV.P(Table2[6M Return vs Nifty])</f>
        <v>-0.2660065981840391</v>
      </c>
      <c r="M307">
        <v>-2.19906669064475</v>
      </c>
      <c r="N307">
        <f>(Table2[[#This Row],[1W Return vs Nifty]]-AVERAGE(Table2[1W Return vs Nifty]))/_xlfn.STDEV.P(Table2[1W Return vs Nifty])</f>
        <v>-0.45119868353936227</v>
      </c>
      <c r="O307">
        <v>343.47</v>
      </c>
      <c r="P307">
        <v>340.17726477303199</v>
      </c>
      <c r="Q307">
        <v>303.09621846228498</v>
      </c>
      <c r="R307">
        <v>42.165385147661702</v>
      </c>
      <c r="S307" s="1">
        <f>(Table2[[#This Row],[Close Price]]-Table2[[#This Row],[20D EMA]])/Table2[[#This Row],[20D EMA]]</f>
        <v>-1.694471132850045E-2</v>
      </c>
      <c r="T307" s="1">
        <f>(Table2[[#This Row],[Close Price]]-Table2[[#This Row],[50D EMA]])/Table2[[#This Row],[50D EMA]]</f>
        <v>-7.4292583154204027E-3</v>
      </c>
      <c r="U307" s="1">
        <f>(Table2[[#This Row],[Close Price]]-Table2[[#This Row],[200D EMA]])/Table2[[#This Row],[200D EMA]]</f>
        <v>0.11400268110575128</v>
      </c>
      <c r="V307">
        <v>1.0264365500859201</v>
      </c>
      <c r="W307">
        <v>334</v>
      </c>
      <c r="X307">
        <v>339.4</v>
      </c>
      <c r="Y307">
        <v>328.25</v>
      </c>
      <c r="Z307">
        <v>350</v>
      </c>
      <c r="AA307">
        <v>328.25</v>
      </c>
      <c r="AB307">
        <v>373.35</v>
      </c>
      <c r="AC307" s="1">
        <f>(Table2[[#This Row],[Close Price]]/Table2[[#This Row],[Day Low]])-1</f>
        <v>1.0928143712574778E-2</v>
      </c>
      <c r="AD307" s="1">
        <f>(Table2[[#This Row],[Day High]]/Table2[[#This Row],[Close Price]])-1</f>
        <v>5.1828816822152568E-3</v>
      </c>
      <c r="AE307" s="1">
        <f>(Table2[[#This Row],[Close Price]]/Table2[[#This Row],[Current Week Low]])-1</f>
        <v>2.8636709824828577E-2</v>
      </c>
      <c r="AF307" s="1">
        <f>(Table2[[#This Row],[Current Week High]]/Table2[[#This Row],[Close Price]])-1</f>
        <v>3.6576336443062463E-2</v>
      </c>
      <c r="AG307" s="1">
        <f>(Table2[[#This Row],[Close Price]]/Table2[[#This Row],[Current Month Low]])-1</f>
        <v>2.8636709824828577E-2</v>
      </c>
      <c r="AH307" s="1">
        <f>(Table2[[#This Row],[Current Month High]]/Table2[[#This Row],[Close Price]])-1</f>
        <v>0.10573078631719257</v>
      </c>
      <c r="AI307">
        <v>11.3579150007404</v>
      </c>
      <c r="AJ307">
        <v>103.74113742645901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0.09</v>
      </c>
      <c r="AM307" t="s">
        <v>3189</v>
      </c>
      <c r="AN307">
        <v>-0.44</v>
      </c>
      <c r="AO307" t="s">
        <v>3188</v>
      </c>
      <c r="AP307">
        <v>3.4751059723136003E-2</v>
      </c>
      <c r="AQ307">
        <f>(Table2[[#This Row],[Sharpe Ratio]]-AVERAGE(Table2[Sharpe Ratio]))/_xlfn.STDEV.P(Table2[Sharpe Ratio])</f>
        <v>-0.31584607767747541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-0.64478656673745582</v>
      </c>
      <c r="AS307">
        <f>_xlfn.RANK.AVG(Table2[[#This Row],[1Y Return vs Nifty Z-Score]],Table2[1Y Return vs Nifty Z-Score])</f>
        <v>130</v>
      </c>
      <c r="AT307">
        <f>_xlfn.RANK.AVG(Table2[[#This Row],[6M Return vs Nifty Z-Score]],Table2[6M Return vs Nifty Z-Score])</f>
        <v>408</v>
      </c>
      <c r="AU307">
        <f>_xlfn.RANK.AVG(Table2[[#This Row],[Sharpe Ratio Z-Score]],Table2[Sharpe Ratio Z-Score])</f>
        <v>418</v>
      </c>
      <c r="AV307">
        <f>(Table2[[#This Row],[Rank 1Y]]+Table2[[#This Row],[Rank 6M]]+Table2[[#This Row],[Rank Sharpe]])/3</f>
        <v>318.66666666666669</v>
      </c>
    </row>
    <row r="308" spans="1:48" x14ac:dyDescent="0.3">
      <c r="A308" t="s">
        <v>1459</v>
      </c>
      <c r="B308" t="s">
        <v>1460</v>
      </c>
      <c r="C308" t="s">
        <v>3146</v>
      </c>
      <c r="D308" t="s">
        <v>48</v>
      </c>
      <c r="E308">
        <v>7229.9673507999996</v>
      </c>
      <c r="F308">
        <v>1079.3</v>
      </c>
      <c r="G308">
        <v>29.587365405459899</v>
      </c>
      <c r="H308">
        <f>(Table2[[#This Row],[1Y Return vs Nifty]]-AVERAGE(Table2[1Y Return vs Nifty]))/_xlfn.STDEV.P(Table2[1Y Return vs Nifty])</f>
        <v>5.0341333126380249E-2</v>
      </c>
      <c r="I308">
        <v>-11.3884160484952</v>
      </c>
      <c r="J308">
        <f>(Table2[[#This Row],[1M Return vs Nifty]]-AVERAGE(Table2[1M Return vs Nifty]))/_xlfn.STDEV.P(Table2[1M Return vs Nifty])</f>
        <v>-1.0497034660854996</v>
      </c>
      <c r="K308">
        <v>-8.6565886364850702</v>
      </c>
      <c r="L308">
        <f>(Table2[[#This Row],[6M Return vs Nifty]]-AVERAGE(Table2[6M Return vs Nifty]))/_xlfn.STDEV.P(Table2[6M Return vs Nifty])</f>
        <v>-0.62155369977684272</v>
      </c>
      <c r="M308">
        <v>-4.1829380393865301E-2</v>
      </c>
      <c r="N308">
        <f>(Table2[[#This Row],[1W Return vs Nifty]]-AVERAGE(Table2[1W Return vs Nifty]))/_xlfn.STDEV.P(Table2[1W Return vs Nifty])</f>
        <v>5.3053078161048976E-2</v>
      </c>
      <c r="O308">
        <v>1144.58</v>
      </c>
      <c r="P308">
        <v>1201.58908365613</v>
      </c>
      <c r="Q308">
        <v>1122.38656399518</v>
      </c>
      <c r="R308">
        <v>34.977079642140801</v>
      </c>
      <c r="S308" s="1">
        <f>(Table2[[#This Row],[Close Price]]-Table2[[#This Row],[20D EMA]])/Table2[[#This Row],[20D EMA]]</f>
        <v>-5.7034021213021348E-2</v>
      </c>
      <c r="T308" s="1">
        <f>(Table2[[#This Row],[Close Price]]-Table2[[#This Row],[50D EMA]])/Table2[[#This Row],[50D EMA]]</f>
        <v>-0.10177279847120071</v>
      </c>
      <c r="U308" s="1">
        <f>(Table2[[#This Row],[Close Price]]-Table2[[#This Row],[200D EMA]])/Table2[[#This Row],[200D EMA]]</f>
        <v>-3.8388346205617194E-2</v>
      </c>
      <c r="V308">
        <v>0.99869799977270302</v>
      </c>
      <c r="W308">
        <v>1073.1500000000001</v>
      </c>
      <c r="X308">
        <v>1124.7</v>
      </c>
      <c r="Y308">
        <v>1055</v>
      </c>
      <c r="Z308">
        <v>1139.5999999999999</v>
      </c>
      <c r="AA308">
        <v>1055</v>
      </c>
      <c r="AB308">
        <v>1145.8</v>
      </c>
      <c r="AC308" s="1">
        <f>(Table2[[#This Row],[Close Price]]/Table2[[#This Row],[Day Low]])-1</f>
        <v>5.7307925266736337E-3</v>
      </c>
      <c r="AD308" s="1">
        <f>(Table2[[#This Row],[Day High]]/Table2[[#This Row],[Close Price]])-1</f>
        <v>4.2064300935791721E-2</v>
      </c>
      <c r="AE308" s="1">
        <f>(Table2[[#This Row],[Close Price]]/Table2[[#This Row],[Current Week Low]])-1</f>
        <v>2.3033175355450242E-2</v>
      </c>
      <c r="AF308" s="1">
        <f>(Table2[[#This Row],[Current Week High]]/Table2[[#This Row],[Close Price]])-1</f>
        <v>5.5869545075511784E-2</v>
      </c>
      <c r="AG308" s="1">
        <f>(Table2[[#This Row],[Close Price]]/Table2[[#This Row],[Current Month Low]])-1</f>
        <v>2.3033175355450242E-2</v>
      </c>
      <c r="AH308" s="1">
        <f>(Table2[[#This Row],[Current Month High]]/Table2[[#This Row],[Close Price]])-1</f>
        <v>6.1614009079959287E-2</v>
      </c>
      <c r="AI308">
        <v>42.912072639673802</v>
      </c>
      <c r="AJ308">
        <v>66.0461538461538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-0.19</v>
      </c>
      <c r="AM308" t="s">
        <v>3188</v>
      </c>
      <c r="AN308">
        <v>-10.99</v>
      </c>
      <c r="AO308" t="s">
        <v>3188</v>
      </c>
      <c r="AP308">
        <v>0.12939500771583701</v>
      </c>
      <c r="AQ308">
        <f>(Table2[[#This Row],[Sharpe Ratio]]-AVERAGE(Table2[Sharpe Ratio]))/_xlfn.STDEV.P(Table2[Sharpe Ratio])</f>
        <v>0.78176538189839195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275</v>
      </c>
      <c r="AT308">
        <f>_xlfn.RANK.AVG(Table2[[#This Row],[6M Return vs Nifty Z-Score]],Table2[6M Return vs Nifty Z-Score])</f>
        <v>528</v>
      </c>
      <c r="AU308">
        <f>_xlfn.RANK.AVG(Table2[[#This Row],[Sharpe Ratio Z-Score]],Table2[Sharpe Ratio Z-Score])</f>
        <v>154</v>
      </c>
      <c r="AV308">
        <f>(Table2[[#This Row],[Rank 1Y]]+Table2[[#This Row],[Rank 6M]]+Table2[[#This Row],[Rank Sharpe]])/3</f>
        <v>319</v>
      </c>
    </row>
    <row r="309" spans="1:48" x14ac:dyDescent="0.3">
      <c r="A309" t="s">
        <v>1925</v>
      </c>
      <c r="B309" t="s">
        <v>1926</v>
      </c>
      <c r="C309" t="s">
        <v>3143</v>
      </c>
      <c r="D309" t="s">
        <v>547</v>
      </c>
      <c r="E309">
        <v>3740.18075610599</v>
      </c>
      <c r="F309">
        <v>65.209999999999994</v>
      </c>
      <c r="G309">
        <v>34.605925751796597</v>
      </c>
      <c r="H309">
        <f>(Table2[[#This Row],[1Y Return vs Nifty]]-AVERAGE(Table2[1Y Return vs Nifty]))/_xlfn.STDEV.P(Table2[1Y Return vs Nifty])</f>
        <v>0.13478443842039553</v>
      </c>
      <c r="I309">
        <v>21.152528351525302</v>
      </c>
      <c r="J309">
        <f>(Table2[[#This Row],[1M Return vs Nifty]]-AVERAGE(Table2[1M Return vs Nifty]))/_xlfn.STDEV.P(Table2[1M Return vs Nifty])</f>
        <v>2.4324891814062553</v>
      </c>
      <c r="K309">
        <v>50.113790301606997</v>
      </c>
      <c r="L309">
        <f>(Table2[[#This Row],[6M Return vs Nifty]]-AVERAGE(Table2[6M Return vs Nifty]))/_xlfn.STDEV.P(Table2[6M Return vs Nifty])</f>
        <v>1.232984983077956</v>
      </c>
      <c r="M309">
        <v>26.822376201048499</v>
      </c>
      <c r="N309">
        <f>(Table2[[#This Row],[1W Return vs Nifty]]-AVERAGE(Table2[1W Return vs Nifty]))/_xlfn.STDEV.P(Table2[1W Return vs Nifty])</f>
        <v>6.3325305036413768</v>
      </c>
      <c r="O309">
        <v>55.25</v>
      </c>
      <c r="P309">
        <v>54.066711594348199</v>
      </c>
      <c r="Q309">
        <v>49.1820926709945</v>
      </c>
      <c r="R309">
        <v>78.871152985820402</v>
      </c>
      <c r="S309" s="1">
        <f>(Table2[[#This Row],[Close Price]]-Table2[[#This Row],[20D EMA]])/Table2[[#This Row],[20D EMA]]</f>
        <v>0.18027149321266958</v>
      </c>
      <c r="T309" s="1">
        <f>(Table2[[#This Row],[Close Price]]-Table2[[#This Row],[50D EMA]])/Table2[[#This Row],[50D EMA]]</f>
        <v>0.20610257359940207</v>
      </c>
      <c r="U309" s="1">
        <f>(Table2[[#This Row],[Close Price]]-Table2[[#This Row],[200D EMA]])/Table2[[#This Row],[200D EMA]]</f>
        <v>0.32588908805131162</v>
      </c>
      <c r="V309">
        <v>2.0389406379058799</v>
      </c>
      <c r="W309">
        <v>63.31</v>
      </c>
      <c r="X309">
        <v>68.400000000000006</v>
      </c>
      <c r="Y309">
        <v>47.05</v>
      </c>
      <c r="Z309">
        <v>68.400000000000006</v>
      </c>
      <c r="AA309">
        <v>47.05</v>
      </c>
      <c r="AB309">
        <v>68.400000000000006</v>
      </c>
      <c r="AC309" s="1">
        <f>(Table2[[#This Row],[Close Price]]/Table2[[#This Row],[Day Low]])-1</f>
        <v>3.0011056705101735E-2</v>
      </c>
      <c r="AD309" s="1">
        <f>(Table2[[#This Row],[Day High]]/Table2[[#This Row],[Close Price]])-1</f>
        <v>4.8918877472780453E-2</v>
      </c>
      <c r="AE309" s="1">
        <f>(Table2[[#This Row],[Close Price]]/Table2[[#This Row],[Current Week Low]])-1</f>
        <v>0.38597236981934113</v>
      </c>
      <c r="AF309" s="1">
        <f>(Table2[[#This Row],[Current Week High]]/Table2[[#This Row],[Close Price]])-1</f>
        <v>4.8918877472780453E-2</v>
      </c>
      <c r="AG309" s="1">
        <f>(Table2[[#This Row],[Close Price]]/Table2[[#This Row],[Current Month Low]])-1</f>
        <v>0.38597236981934113</v>
      </c>
      <c r="AH309" s="1">
        <f>(Table2[[#This Row],[Current Month High]]/Table2[[#This Row],[Close Price]])-1</f>
        <v>4.8918877472780453E-2</v>
      </c>
      <c r="AI309">
        <v>4.89188774727804</v>
      </c>
      <c r="AJ309">
        <v>96.120300751879597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0.09</v>
      </c>
      <c r="AM309" t="s">
        <v>3189</v>
      </c>
      <c r="AN309">
        <v>24.42</v>
      </c>
      <c r="AO309" t="s">
        <v>3189</v>
      </c>
      <c r="AP309">
        <v>-3.5606949742245E-2</v>
      </c>
      <c r="AQ309">
        <f>(Table2[[#This Row],[Sharpe Ratio]]-AVERAGE(Table2[Sharpe Ratio]))/_xlfn.STDEV.P(Table2[Sharpe Ratio])</f>
        <v>-1.131806940469307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9.0009821660766764</v>
      </c>
      <c r="AS309">
        <f>_xlfn.RANK.AVG(Table2[[#This Row],[1Y Return vs Nifty Z-Score]],Table2[1Y Return vs Nifty Z-Score])</f>
        <v>253</v>
      </c>
      <c r="AT309">
        <f>_xlfn.RANK.AVG(Table2[[#This Row],[6M Return vs Nifty Z-Score]],Table2[6M Return vs Nifty Z-Score])</f>
        <v>70</v>
      </c>
      <c r="AU309">
        <f>_xlfn.RANK.AVG(Table2[[#This Row],[Sharpe Ratio Z-Score]],Table2[Sharpe Ratio Z-Score])</f>
        <v>635</v>
      </c>
      <c r="AV309">
        <f>(Table2[[#This Row],[Rank 1Y]]+Table2[[#This Row],[Rank 6M]]+Table2[[#This Row],[Rank Sharpe]])/3</f>
        <v>319.33333333333331</v>
      </c>
    </row>
    <row r="310" spans="1:48" x14ac:dyDescent="0.3">
      <c r="A310" t="s">
        <v>261</v>
      </c>
      <c r="B310" t="s">
        <v>262</v>
      </c>
      <c r="C310" t="s">
        <v>3150</v>
      </c>
      <c r="D310" t="s">
        <v>119</v>
      </c>
      <c r="E310">
        <v>101769.83275953001</v>
      </c>
      <c r="F310">
        <v>1005.85</v>
      </c>
      <c r="G310">
        <v>19.228773135617299</v>
      </c>
      <c r="H310">
        <f>(Table2[[#This Row],[1Y Return vs Nifty]]-AVERAGE(Table2[1Y Return vs Nifty]))/_xlfn.STDEV.P(Table2[1Y Return vs Nifty])</f>
        <v>-0.12395401003484881</v>
      </c>
      <c r="I310">
        <v>3.0247008885857598</v>
      </c>
      <c r="J310">
        <f>(Table2[[#This Row],[1M Return vs Nifty]]-AVERAGE(Table2[1M Return vs Nifty]))/_xlfn.STDEV.P(Table2[1M Return vs Nifty])</f>
        <v>0.49263805937159749</v>
      </c>
      <c r="K310">
        <v>2.3515390861523202</v>
      </c>
      <c r="L310">
        <f>(Table2[[#This Row],[6M Return vs Nifty]]-AVERAGE(Table2[6M Return vs Nifty]))/_xlfn.STDEV.P(Table2[6M Return vs Nifty])</f>
        <v>-0.27418485417279748</v>
      </c>
      <c r="M310">
        <v>-5.6120077856659396</v>
      </c>
      <c r="N310">
        <f>(Table2[[#This Row],[1W Return vs Nifty]]-AVERAGE(Table2[1W Return vs Nifty]))/_xlfn.STDEV.P(Table2[1W Return vs Nifty])</f>
        <v>-1.2489697732411331</v>
      </c>
      <c r="O310">
        <v>1007.92</v>
      </c>
      <c r="P310">
        <v>995.70557237570995</v>
      </c>
      <c r="Q310">
        <v>912.34757369367901</v>
      </c>
      <c r="R310">
        <v>48.050878636072802</v>
      </c>
      <c r="S310" s="1">
        <f>(Table2[[#This Row],[Close Price]]-Table2[[#This Row],[20D EMA]])/Table2[[#This Row],[20D EMA]]</f>
        <v>-2.0537344233668708E-3</v>
      </c>
      <c r="T310" s="1">
        <f>(Table2[[#This Row],[Close Price]]-Table2[[#This Row],[50D EMA]])/Table2[[#This Row],[50D EMA]]</f>
        <v>1.018818002603512E-2</v>
      </c>
      <c r="U310" s="1">
        <f>(Table2[[#This Row],[Close Price]]-Table2[[#This Row],[200D EMA]])/Table2[[#This Row],[200D EMA]]</f>
        <v>0.10248553183275574</v>
      </c>
      <c r="V310">
        <v>1.2712769621556901</v>
      </c>
      <c r="W310">
        <v>989</v>
      </c>
      <c r="X310">
        <v>1014</v>
      </c>
      <c r="Y310">
        <v>965</v>
      </c>
      <c r="Z310">
        <v>1034.2</v>
      </c>
      <c r="AA310">
        <v>965</v>
      </c>
      <c r="AB310">
        <v>1069</v>
      </c>
      <c r="AC310" s="1">
        <f>(Table2[[#This Row],[Close Price]]/Table2[[#This Row],[Day Low]])-1</f>
        <v>1.7037411526794832E-2</v>
      </c>
      <c r="AD310" s="1">
        <f>(Table2[[#This Row],[Day High]]/Table2[[#This Row],[Close Price]])-1</f>
        <v>8.1025997912214098E-3</v>
      </c>
      <c r="AE310" s="1">
        <f>(Table2[[#This Row],[Close Price]]/Table2[[#This Row],[Current Week Low]])-1</f>
        <v>4.2331606217616669E-2</v>
      </c>
      <c r="AF310" s="1">
        <f>(Table2[[#This Row],[Current Week High]]/Table2[[#This Row],[Close Price]])-1</f>
        <v>2.8185117065168797E-2</v>
      </c>
      <c r="AG310" s="1">
        <f>(Table2[[#This Row],[Close Price]]/Table2[[#This Row],[Current Month Low]])-1</f>
        <v>4.2331606217616669E-2</v>
      </c>
      <c r="AH310" s="1">
        <f>(Table2[[#This Row],[Current Month High]]/Table2[[#This Row],[Close Price]])-1</f>
        <v>6.2782721081672266E-2</v>
      </c>
      <c r="AI310">
        <v>9.0619873738629</v>
      </c>
      <c r="AJ310">
        <v>72.945323246217299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-0.03</v>
      </c>
      <c r="AM310" t="s">
        <v>3188</v>
      </c>
      <c r="AN310">
        <v>-3.43</v>
      </c>
      <c r="AO310" t="s">
        <v>3188</v>
      </c>
      <c r="AP310">
        <v>0.10190855807530599</v>
      </c>
      <c r="AQ310">
        <f>(Table2[[#This Row],[Sharpe Ratio]]-AVERAGE(Table2[Sharpe Ratio]))/_xlfn.STDEV.P(Table2[Sharpe Ratio])</f>
        <v>0.46299759221543724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-0.69147298586174466</v>
      </c>
      <c r="AS310">
        <f>_xlfn.RANK.AVG(Table2[[#This Row],[1Y Return vs Nifty Z-Score]],Table2[1Y Return vs Nifty Z-Score])</f>
        <v>333</v>
      </c>
      <c r="AT310">
        <f>_xlfn.RANK.AVG(Table2[[#This Row],[6M Return vs Nifty Z-Score]],Table2[6M Return vs Nifty Z-Score])</f>
        <v>410</v>
      </c>
      <c r="AU310">
        <f>_xlfn.RANK.AVG(Table2[[#This Row],[Sharpe Ratio Z-Score]],Table2[Sharpe Ratio Z-Score])</f>
        <v>218</v>
      </c>
      <c r="AV310">
        <f>(Table2[[#This Row],[Rank 1Y]]+Table2[[#This Row],[Rank 6M]]+Table2[[#This Row],[Rank Sharpe]])/3</f>
        <v>320.33333333333331</v>
      </c>
    </row>
    <row r="311" spans="1:48" x14ac:dyDescent="0.3">
      <c r="A311" t="s">
        <v>709</v>
      </c>
      <c r="B311" t="s">
        <v>710</v>
      </c>
      <c r="C311" t="s">
        <v>3143</v>
      </c>
      <c r="D311" t="s">
        <v>589</v>
      </c>
      <c r="E311">
        <v>25307.394473144999</v>
      </c>
      <c r="F311">
        <v>973.95</v>
      </c>
      <c r="G311">
        <v>8.2632717383273793</v>
      </c>
      <c r="H311">
        <f>(Table2[[#This Row],[1Y Return vs Nifty]]-AVERAGE(Table2[1Y Return vs Nifty]))/_xlfn.STDEV.P(Table2[1Y Return vs Nifty])</f>
        <v>-0.30846130399793331</v>
      </c>
      <c r="I311">
        <v>-9.4158178940061692</v>
      </c>
      <c r="J311">
        <f>(Table2[[#This Row],[1M Return vs Nifty]]-AVERAGE(Table2[1M Return vs Nifty]))/_xlfn.STDEV.P(Table2[1M Return vs Nifty])</f>
        <v>-0.8386165748884149</v>
      </c>
      <c r="K311">
        <v>17.957902679467601</v>
      </c>
      <c r="L311">
        <f>(Table2[[#This Row],[6M Return vs Nifty]]-AVERAGE(Table2[6M Return vs Nifty]))/_xlfn.STDEV.P(Table2[6M Return vs Nifty])</f>
        <v>0.21828440509449018</v>
      </c>
      <c r="M311">
        <v>1.3778156708100699</v>
      </c>
      <c r="N311">
        <f>(Table2[[#This Row],[1W Return vs Nifty]]-AVERAGE(Table2[1W Return vs Nifty]))/_xlfn.STDEV.P(Table2[1W Return vs Nifty])</f>
        <v>0.38489349027389214</v>
      </c>
      <c r="O311">
        <v>974.06</v>
      </c>
      <c r="P311">
        <v>944.194477214279</v>
      </c>
      <c r="Q311">
        <v>821.90002454083401</v>
      </c>
      <c r="R311">
        <v>52.3575547297675</v>
      </c>
      <c r="S311" s="1">
        <f>(Table2[[#This Row],[Close Price]]-Table2[[#This Row],[20D EMA]])/Table2[[#This Row],[20D EMA]]</f>
        <v>-1.1292938833326485E-4</v>
      </c>
      <c r="T311" s="1">
        <f>(Table2[[#This Row],[Close Price]]-Table2[[#This Row],[50D EMA]])/Table2[[#This Row],[50D EMA]]</f>
        <v>3.1514188553094249E-2</v>
      </c>
      <c r="U311" s="1">
        <f>(Table2[[#This Row],[Close Price]]-Table2[[#This Row],[200D EMA]])/Table2[[#This Row],[200D EMA]]</f>
        <v>0.18499813957799902</v>
      </c>
      <c r="V311">
        <v>0.49169130417433499</v>
      </c>
      <c r="W311">
        <v>943.9</v>
      </c>
      <c r="X311">
        <v>983</v>
      </c>
      <c r="Y311">
        <v>916.75</v>
      </c>
      <c r="Z311">
        <v>983</v>
      </c>
      <c r="AA311">
        <v>916.75</v>
      </c>
      <c r="AB311">
        <v>992</v>
      </c>
      <c r="AC311" s="1">
        <f>(Table2[[#This Row],[Close Price]]/Table2[[#This Row],[Day Low]])-1</f>
        <v>3.1835999576226293E-2</v>
      </c>
      <c r="AD311" s="1">
        <f>(Table2[[#This Row],[Day High]]/Table2[[#This Row],[Close Price]])-1</f>
        <v>9.2920581138662417E-3</v>
      </c>
      <c r="AE311" s="1">
        <f>(Table2[[#This Row],[Close Price]]/Table2[[#This Row],[Current Week Low]])-1</f>
        <v>6.2394327788382942E-2</v>
      </c>
      <c r="AF311" s="1">
        <f>(Table2[[#This Row],[Current Week High]]/Table2[[#This Row],[Close Price]])-1</f>
        <v>9.2920581138662417E-3</v>
      </c>
      <c r="AG311" s="1">
        <f>(Table2[[#This Row],[Close Price]]/Table2[[#This Row],[Current Month Low]])-1</f>
        <v>6.2394327788382942E-2</v>
      </c>
      <c r="AH311" s="1">
        <f>(Table2[[#This Row],[Current Month High]]/Table2[[#This Row],[Close Price]])-1</f>
        <v>1.8532778890086643E-2</v>
      </c>
      <c r="AI311">
        <v>23.435494635248201</v>
      </c>
      <c r="AJ311">
        <v>61.25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0.23</v>
      </c>
      <c r="AM311" t="s">
        <v>3189</v>
      </c>
      <c r="AN311">
        <v>-2.1800000000000002</v>
      </c>
      <c r="AO311" t="s">
        <v>3188</v>
      </c>
      <c r="AP311">
        <v>6.5383527955788001E-2</v>
      </c>
      <c r="AQ311">
        <f>(Table2[[#This Row],[Sharpe Ratio]]-AVERAGE(Table2[Sharpe Ratio]))/_xlfn.STDEV.P(Table2[Sharpe Ratio])</f>
        <v>3.9406940400823057E-2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-0.50449304311714283</v>
      </c>
      <c r="AS311">
        <f>_xlfn.RANK.AVG(Table2[[#This Row],[1Y Return vs Nifty Z-Score]],Table2[1Y Return vs Nifty Z-Score])</f>
        <v>396</v>
      </c>
      <c r="AT311">
        <f>_xlfn.RANK.AVG(Table2[[#This Row],[6M Return vs Nifty Z-Score]],Table2[6M Return vs Nifty Z-Score])</f>
        <v>241</v>
      </c>
      <c r="AU311">
        <f>_xlfn.RANK.AVG(Table2[[#This Row],[Sharpe Ratio Z-Score]],Table2[Sharpe Ratio Z-Score])</f>
        <v>327</v>
      </c>
      <c r="AV311">
        <f>(Table2[[#This Row],[Rank 1Y]]+Table2[[#This Row],[Rank 6M]]+Table2[[#This Row],[Rank Sharpe]])/3</f>
        <v>321.33333333333331</v>
      </c>
    </row>
    <row r="312" spans="1:48" x14ac:dyDescent="0.3">
      <c r="A312" t="s">
        <v>291</v>
      </c>
      <c r="B312" t="s">
        <v>292</v>
      </c>
      <c r="C312" t="s">
        <v>3143</v>
      </c>
      <c r="D312" t="s">
        <v>220</v>
      </c>
      <c r="E312">
        <v>95046.440971400007</v>
      </c>
      <c r="F312">
        <v>4449.3999999999996</v>
      </c>
      <c r="G312">
        <v>34.533624639477303</v>
      </c>
      <c r="H312">
        <f>(Table2[[#This Row],[1Y Return vs Nifty]]-AVERAGE(Table2[1Y Return vs Nifty]))/_xlfn.STDEV.P(Table2[1Y Return vs Nifty])</f>
        <v>0.13356788825080174</v>
      </c>
      <c r="I312">
        <v>0.25686451636061802</v>
      </c>
      <c r="J312">
        <f>(Table2[[#This Row],[1M Return vs Nifty]]-AVERAGE(Table2[1M Return vs Nifty]))/_xlfn.STDEV.P(Table2[1M Return vs Nifty])</f>
        <v>0.19645306405177609</v>
      </c>
      <c r="K312">
        <v>11.186396916123901</v>
      </c>
      <c r="L312">
        <f>(Table2[[#This Row],[6M Return vs Nifty]]-AVERAGE(Table2[6M Return vs Nifty]))/_xlfn.STDEV.P(Table2[6M Return vs Nifty])</f>
        <v>4.6050039028872874E-3</v>
      </c>
      <c r="M312">
        <v>4.6771796439894704</v>
      </c>
      <c r="N312">
        <f>(Table2[[#This Row],[1W Return vs Nifty]]-AVERAGE(Table2[1W Return vs Nifty]))/_xlfn.STDEV.P(Table2[1W Return vs Nifty])</f>
        <v>1.1561160572399218</v>
      </c>
      <c r="O312">
        <v>4353.6400000000003</v>
      </c>
      <c r="P312">
        <v>4309.5551116628103</v>
      </c>
      <c r="Q312">
        <v>3858.85008069795</v>
      </c>
      <c r="R312">
        <v>61.4400741333234</v>
      </c>
      <c r="S312" s="1">
        <f>(Table2[[#This Row],[Close Price]]-Table2[[#This Row],[20D EMA]])/Table2[[#This Row],[20D EMA]]</f>
        <v>2.199538776747717E-2</v>
      </c>
      <c r="T312" s="1">
        <f>(Table2[[#This Row],[Close Price]]-Table2[[#This Row],[50D EMA]])/Table2[[#This Row],[50D EMA]]</f>
        <v>3.2449959384144224E-2</v>
      </c>
      <c r="U312" s="1">
        <f>(Table2[[#This Row],[Close Price]]-Table2[[#This Row],[200D EMA]])/Table2[[#This Row],[200D EMA]]</f>
        <v>0.15303779803625769</v>
      </c>
      <c r="V312">
        <v>0.82358985089116798</v>
      </c>
      <c r="W312">
        <v>4345</v>
      </c>
      <c r="X312">
        <v>4455</v>
      </c>
      <c r="Y312">
        <v>4100</v>
      </c>
      <c r="Z312">
        <v>4455</v>
      </c>
      <c r="AA312">
        <v>4100</v>
      </c>
      <c r="AB312">
        <v>4455</v>
      </c>
      <c r="AC312" s="1">
        <f>(Table2[[#This Row],[Close Price]]/Table2[[#This Row],[Day Low]])-1</f>
        <v>2.4027617951668523E-2</v>
      </c>
      <c r="AD312" s="1">
        <f>(Table2[[#This Row],[Day High]]/Table2[[#This Row],[Close Price]])-1</f>
        <v>1.2585966647189473E-3</v>
      </c>
      <c r="AE312" s="1">
        <f>(Table2[[#This Row],[Close Price]]/Table2[[#This Row],[Current Week Low]])-1</f>
        <v>8.5219512195121805E-2</v>
      </c>
      <c r="AF312" s="1">
        <f>(Table2[[#This Row],[Current Week High]]/Table2[[#This Row],[Close Price]])-1</f>
        <v>1.2585966647189473E-3</v>
      </c>
      <c r="AG312" s="1">
        <f>(Table2[[#This Row],[Close Price]]/Table2[[#This Row],[Current Month Low]])-1</f>
        <v>8.5219512195121805E-2</v>
      </c>
      <c r="AH312" s="1">
        <f>(Table2[[#This Row],[Current Month High]]/Table2[[#This Row],[Close Price]])-1</f>
        <v>1.2585966647189473E-3</v>
      </c>
      <c r="AI312">
        <v>2.1755742347282698</v>
      </c>
      <c r="AJ312">
        <v>65.368319333977496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0.08</v>
      </c>
      <c r="AM312" t="s">
        <v>3189</v>
      </c>
      <c r="AN312">
        <v>-0.66</v>
      </c>
      <c r="AO312" t="s">
        <v>3188</v>
      </c>
      <c r="AP312">
        <v>4.2235555791905001E-2</v>
      </c>
      <c r="AQ312">
        <f>(Table2[[#This Row],[Sharpe Ratio]]-AVERAGE(Table2[Sharpe Ratio]))/_xlfn.STDEV.P(Table2[Sharpe Ratio])</f>
        <v>-0.22904635272448709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1.2616956607208998</v>
      </c>
      <c r="AS312">
        <f>_xlfn.RANK.AVG(Table2[[#This Row],[1Y Return vs Nifty Z-Score]],Table2[1Y Return vs Nifty Z-Score])</f>
        <v>254</v>
      </c>
      <c r="AT312">
        <f>_xlfn.RANK.AVG(Table2[[#This Row],[6M Return vs Nifty Z-Score]],Table2[6M Return vs Nifty Z-Score])</f>
        <v>310</v>
      </c>
      <c r="AU312">
        <f>_xlfn.RANK.AVG(Table2[[#This Row],[Sharpe Ratio Z-Score]],Table2[Sharpe Ratio Z-Score])</f>
        <v>401</v>
      </c>
      <c r="AV312">
        <f>(Table2[[#This Row],[Rank 1Y]]+Table2[[#This Row],[Rank 6M]]+Table2[[#This Row],[Rank Sharpe]])/3</f>
        <v>321.66666666666669</v>
      </c>
    </row>
    <row r="313" spans="1:48" x14ac:dyDescent="0.3">
      <c r="A313" t="s">
        <v>162</v>
      </c>
      <c r="B313" t="s">
        <v>163</v>
      </c>
      <c r="C313" t="s">
        <v>3150</v>
      </c>
      <c r="D313" t="s">
        <v>164</v>
      </c>
      <c r="E313">
        <v>167209.503393205</v>
      </c>
      <c r="F313">
        <v>747.35</v>
      </c>
      <c r="G313">
        <v>28.433228954326999</v>
      </c>
      <c r="H313">
        <f>(Table2[[#This Row],[1Y Return vs Nifty]]-AVERAGE(Table2[1Y Return vs Nifty]))/_xlfn.STDEV.P(Table2[1Y Return vs Nifty])</f>
        <v>3.092164717245589E-2</v>
      </c>
      <c r="I313">
        <v>10.865630103649</v>
      </c>
      <c r="J313">
        <f>(Table2[[#This Row],[1M Return vs Nifty]]-AVERAGE(Table2[1M Return vs Nifty]))/_xlfn.STDEV.P(Table2[1M Return vs Nifty])</f>
        <v>1.3316925664122508</v>
      </c>
      <c r="K313">
        <v>15.1245805109505</v>
      </c>
      <c r="L313">
        <f>(Table2[[#This Row],[6M Return vs Nifty]]-AVERAGE(Table2[6M Return vs Nifty]))/_xlfn.STDEV.P(Table2[6M Return vs Nifty])</f>
        <v>0.12887702577437327</v>
      </c>
      <c r="M313">
        <v>-1.66027668873636</v>
      </c>
      <c r="N313">
        <f>(Table2[[#This Row],[1W Return vs Nifty]]-AVERAGE(Table2[1W Return vs Nifty]))/_xlfn.STDEV.P(Table2[1W Return vs Nifty])</f>
        <v>-0.32525713489385105</v>
      </c>
      <c r="O313">
        <v>721.49</v>
      </c>
      <c r="P313">
        <v>698.32071898510105</v>
      </c>
      <c r="Q313">
        <v>632.522502464789</v>
      </c>
      <c r="R313">
        <v>65.128335055243596</v>
      </c>
      <c r="S313" s="1">
        <f>(Table2[[#This Row],[Close Price]]-Table2[[#This Row],[20D EMA]])/Table2[[#This Row],[20D EMA]]</f>
        <v>3.5842492619440343E-2</v>
      </c>
      <c r="T313" s="1">
        <f>(Table2[[#This Row],[Close Price]]-Table2[[#This Row],[50D EMA]])/Table2[[#This Row],[50D EMA]]</f>
        <v>7.0210262536897508E-2</v>
      </c>
      <c r="U313" s="1">
        <f>(Table2[[#This Row],[Close Price]]-Table2[[#This Row],[200D EMA]])/Table2[[#This Row],[200D EMA]]</f>
        <v>0.18153899203230828</v>
      </c>
      <c r="V313">
        <v>0.94271476107111796</v>
      </c>
      <c r="W313">
        <v>733.05</v>
      </c>
      <c r="X313">
        <v>749.95</v>
      </c>
      <c r="Y313">
        <v>708</v>
      </c>
      <c r="Z313">
        <v>753</v>
      </c>
      <c r="AA313">
        <v>708</v>
      </c>
      <c r="AB313">
        <v>772.65</v>
      </c>
      <c r="AC313" s="1">
        <f>(Table2[[#This Row],[Close Price]]/Table2[[#This Row],[Day Low]])-1</f>
        <v>1.9507537002932951E-2</v>
      </c>
      <c r="AD313" s="1">
        <f>(Table2[[#This Row],[Day High]]/Table2[[#This Row],[Close Price]])-1</f>
        <v>3.4789589884258731E-3</v>
      </c>
      <c r="AE313" s="1">
        <f>(Table2[[#This Row],[Close Price]]/Table2[[#This Row],[Current Week Low]])-1</f>
        <v>5.557909604519784E-2</v>
      </c>
      <c r="AF313" s="1">
        <f>(Table2[[#This Row],[Current Week High]]/Table2[[#This Row],[Close Price]])-1</f>
        <v>7.5600454940789596E-3</v>
      </c>
      <c r="AG313" s="1">
        <f>(Table2[[#This Row],[Close Price]]/Table2[[#This Row],[Current Month Low]])-1</f>
        <v>5.557909604519784E-2</v>
      </c>
      <c r="AH313" s="1">
        <f>(Table2[[#This Row],[Current Month High]]/Table2[[#This Row],[Close Price]])-1</f>
        <v>3.3852947079681561E-2</v>
      </c>
      <c r="AI313">
        <v>3.3852947079681499</v>
      </c>
      <c r="AJ313">
        <v>66.540389972144794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7.0000000000000007E-2</v>
      </c>
      <c r="AM313" t="s">
        <v>3189</v>
      </c>
      <c r="AN313">
        <v>4.1100000000000003</v>
      </c>
      <c r="AO313" t="s">
        <v>3189</v>
      </c>
      <c r="AP313">
        <v>3.4696020190359E-2</v>
      </c>
      <c r="AQ313">
        <f>(Table2[[#This Row],[Sharpe Ratio]]-AVERAGE(Table2[Sharpe Ratio]))/_xlfn.STDEV.P(Table2[Sharpe Ratio])</f>
        <v>-0.31648438602351359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0.8497497184417151</v>
      </c>
      <c r="AS313">
        <f>_xlfn.RANK.AVG(Table2[[#This Row],[1Y Return vs Nifty Z-Score]],Table2[1Y Return vs Nifty Z-Score])</f>
        <v>281</v>
      </c>
      <c r="AT313">
        <f>_xlfn.RANK.AVG(Table2[[#This Row],[6M Return vs Nifty Z-Score]],Table2[6M Return vs Nifty Z-Score])</f>
        <v>267</v>
      </c>
      <c r="AU313">
        <f>_xlfn.RANK.AVG(Table2[[#This Row],[Sharpe Ratio Z-Score]],Table2[Sharpe Ratio Z-Score])</f>
        <v>419</v>
      </c>
      <c r="AV313">
        <f>(Table2[[#This Row],[Rank 1Y]]+Table2[[#This Row],[Rank 6M]]+Table2[[#This Row],[Rank Sharpe]])/3</f>
        <v>322.33333333333331</v>
      </c>
    </row>
    <row r="314" spans="1:48" x14ac:dyDescent="0.3">
      <c r="A314" t="s">
        <v>284</v>
      </c>
      <c r="B314" t="s">
        <v>285</v>
      </c>
      <c r="C314" t="s">
        <v>3144</v>
      </c>
      <c r="D314" t="s">
        <v>286</v>
      </c>
      <c r="E314">
        <v>99844.028400399999</v>
      </c>
      <c r="F314">
        <v>378.5</v>
      </c>
      <c r="G314">
        <v>70.3075895908907</v>
      </c>
      <c r="H314">
        <f>(Table2[[#This Row],[1Y Return vs Nifty]]-AVERAGE(Table2[1Y Return vs Nifty]))/_xlfn.STDEV.P(Table2[1Y Return vs Nifty])</f>
        <v>0.73550638867786067</v>
      </c>
      <c r="I314">
        <v>-12.3738343166021</v>
      </c>
      <c r="J314">
        <f>(Table2[[#This Row],[1M Return vs Nifty]]-AVERAGE(Table2[1M Return vs Nifty]))/_xlfn.STDEV.P(Table2[1M Return vs Nifty])</f>
        <v>-1.1551526566721053</v>
      </c>
      <c r="K314">
        <v>5.6641121678935402</v>
      </c>
      <c r="L314">
        <f>(Table2[[#This Row],[6M Return vs Nifty]]-AVERAGE(Table2[6M Return vs Nifty]))/_xlfn.STDEV.P(Table2[6M Return vs Nifty])</f>
        <v>-0.16965439119341308</v>
      </c>
      <c r="M314">
        <v>0.28052175374270599</v>
      </c>
      <c r="N314">
        <f>(Table2[[#This Row],[1W Return vs Nifty]]-AVERAGE(Table2[1W Return vs Nifty]))/_xlfn.STDEV.P(Table2[1W Return vs Nifty])</f>
        <v>0.12840228823733293</v>
      </c>
      <c r="O314">
        <v>390.53</v>
      </c>
      <c r="P314">
        <v>400.842768521663</v>
      </c>
      <c r="Q314">
        <v>341.29887831204098</v>
      </c>
      <c r="R314">
        <v>41.912826644793299</v>
      </c>
      <c r="S314" s="1">
        <f>(Table2[[#This Row],[Close Price]]-Table2[[#This Row],[20D EMA]])/Table2[[#This Row],[20D EMA]]</f>
        <v>-3.0804291603717955E-2</v>
      </c>
      <c r="T314" s="1">
        <f>(Table2[[#This Row],[Close Price]]-Table2[[#This Row],[50D EMA]])/Table2[[#This Row],[50D EMA]]</f>
        <v>-5.5739482600783201E-2</v>
      </c>
      <c r="U314" s="1">
        <f>(Table2[[#This Row],[Close Price]]-Table2[[#This Row],[200D EMA]])/Table2[[#This Row],[200D EMA]]</f>
        <v>0.10899866378683779</v>
      </c>
      <c r="V314">
        <v>0.615954520905033</v>
      </c>
      <c r="W314">
        <v>376.5</v>
      </c>
      <c r="X314">
        <v>382.85</v>
      </c>
      <c r="Y314">
        <v>352.3</v>
      </c>
      <c r="Z314">
        <v>383.25</v>
      </c>
      <c r="AA314">
        <v>352.3</v>
      </c>
      <c r="AB314">
        <v>395.6</v>
      </c>
      <c r="AC314" s="1">
        <f>(Table2[[#This Row],[Close Price]]/Table2[[#This Row],[Day Low]])-1</f>
        <v>5.312084993359889E-3</v>
      </c>
      <c r="AD314" s="1">
        <f>(Table2[[#This Row],[Day High]]/Table2[[#This Row],[Close Price]])-1</f>
        <v>1.1492734478203426E-2</v>
      </c>
      <c r="AE314" s="1">
        <f>(Table2[[#This Row],[Close Price]]/Table2[[#This Row],[Current Week Low]])-1</f>
        <v>7.4368435992052229E-2</v>
      </c>
      <c r="AF314" s="1">
        <f>(Table2[[#This Row],[Current Week High]]/Table2[[#This Row],[Close Price]])-1</f>
        <v>1.2549537648612885E-2</v>
      </c>
      <c r="AG314" s="1">
        <f>(Table2[[#This Row],[Close Price]]/Table2[[#This Row],[Current Month Low]])-1</f>
        <v>7.4368435992052229E-2</v>
      </c>
      <c r="AH314" s="1">
        <f>(Table2[[#This Row],[Current Month High]]/Table2[[#This Row],[Close Price]])-1</f>
        <v>4.5178335535006608E-2</v>
      </c>
      <c r="AI314">
        <v>21.6248348745046</v>
      </c>
      <c r="AJ314">
        <v>127.054589082183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-0.15</v>
      </c>
      <c r="AM314" t="s">
        <v>3188</v>
      </c>
      <c r="AN314">
        <v>-5.68</v>
      </c>
      <c r="AO314" t="s">
        <v>3188</v>
      </c>
      <c r="AP314">
        <v>1.5046007396302999E-2</v>
      </c>
      <c r="AQ314">
        <f>(Table2[[#This Row],[Sharpe Ratio]]-AVERAGE(Table2[Sharpe Ratio]))/_xlfn.STDEV.P(Table2[Sharpe Ratio])</f>
        <v>-0.54437089837855202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131</v>
      </c>
      <c r="AT314">
        <f>_xlfn.RANK.AVG(Table2[[#This Row],[6M Return vs Nifty Z-Score]],Table2[6M Return vs Nifty Z-Score])</f>
        <v>372</v>
      </c>
      <c r="AU314">
        <f>_xlfn.RANK.AVG(Table2[[#This Row],[Sharpe Ratio Z-Score]],Table2[Sharpe Ratio Z-Score])</f>
        <v>472</v>
      </c>
      <c r="AV314">
        <f>(Table2[[#This Row],[Rank 1Y]]+Table2[[#This Row],[Rank 6M]]+Table2[[#This Row],[Rank Sharpe]])/3</f>
        <v>325</v>
      </c>
    </row>
    <row r="315" spans="1:48" x14ac:dyDescent="0.3">
      <c r="A315" t="s">
        <v>1662</v>
      </c>
      <c r="B315" t="s">
        <v>1663</v>
      </c>
      <c r="C315" t="s">
        <v>3152</v>
      </c>
      <c r="D315" t="s">
        <v>1603</v>
      </c>
      <c r="E315">
        <v>5379.0781344300003</v>
      </c>
      <c r="F315">
        <v>450.45</v>
      </c>
      <c r="G315">
        <v>12.8388464155249</v>
      </c>
      <c r="H315">
        <f>(Table2[[#This Row],[1Y Return vs Nifty]]-AVERAGE(Table2[1Y Return vs Nifty]))/_xlfn.STDEV.P(Table2[1Y Return vs Nifty])</f>
        <v>-0.2314719469746078</v>
      </c>
      <c r="I315">
        <v>-1.62315774197007</v>
      </c>
      <c r="J315">
        <f>(Table2[[#This Row],[1M Return vs Nifty]]-AVERAGE(Table2[1M Return vs Nifty]))/_xlfn.STDEV.P(Table2[1M Return vs Nifty])</f>
        <v>-4.7273197933787306E-3</v>
      </c>
      <c r="K315">
        <v>13.0070589699243</v>
      </c>
      <c r="L315">
        <f>(Table2[[#This Row],[6M Return vs Nifty]]-AVERAGE(Table2[6M Return vs Nifty]))/_xlfn.STDEV.P(Table2[6M Return vs Nifty])</f>
        <v>6.2057214832741125E-2</v>
      </c>
      <c r="M315">
        <v>3.1337615047696201</v>
      </c>
      <c r="N315">
        <f>(Table2[[#This Row],[1W Return vs Nifty]]-AVERAGE(Table2[1W Return vs Nifty]))/_xlfn.STDEV.P(Table2[1W Return vs Nifty])</f>
        <v>0.79534382692305072</v>
      </c>
      <c r="O315">
        <v>415.03</v>
      </c>
      <c r="P315">
        <v>405.92280135882299</v>
      </c>
      <c r="Q315">
        <v>374.62890941711601</v>
      </c>
      <c r="R315">
        <v>77.608960506562696</v>
      </c>
      <c r="S315" s="1">
        <f>(Table2[[#This Row],[Close Price]]-Table2[[#This Row],[20D EMA]])/Table2[[#This Row],[20D EMA]]</f>
        <v>8.5343228200371102E-2</v>
      </c>
      <c r="T315" s="1">
        <f>(Table2[[#This Row],[Close Price]]-Table2[[#This Row],[50D EMA]])/Table2[[#This Row],[50D EMA]]</f>
        <v>0.10969376071539365</v>
      </c>
      <c r="U315" s="1">
        <f>(Table2[[#This Row],[Close Price]]-Table2[[#This Row],[200D EMA]])/Table2[[#This Row],[200D EMA]]</f>
        <v>0.20238985480552954</v>
      </c>
      <c r="V315">
        <v>0.74829698760970598</v>
      </c>
      <c r="W315">
        <v>414.6</v>
      </c>
      <c r="X315">
        <v>455</v>
      </c>
      <c r="Y315">
        <v>390.1</v>
      </c>
      <c r="Z315">
        <v>455</v>
      </c>
      <c r="AA315">
        <v>390.1</v>
      </c>
      <c r="AB315">
        <v>455</v>
      </c>
      <c r="AC315" s="1">
        <f>(Table2[[#This Row],[Close Price]]/Table2[[#This Row],[Day Low]])-1</f>
        <v>8.6468885672937645E-2</v>
      </c>
      <c r="AD315" s="1">
        <f>(Table2[[#This Row],[Day High]]/Table2[[#This Row],[Close Price]])-1</f>
        <v>1.0101010101010166E-2</v>
      </c>
      <c r="AE315" s="1">
        <f>(Table2[[#This Row],[Close Price]]/Table2[[#This Row],[Current Week Low]])-1</f>
        <v>0.1547039220712636</v>
      </c>
      <c r="AF315" s="1">
        <f>(Table2[[#This Row],[Current Week High]]/Table2[[#This Row],[Close Price]])-1</f>
        <v>1.0101010101010166E-2</v>
      </c>
      <c r="AG315" s="1">
        <f>(Table2[[#This Row],[Close Price]]/Table2[[#This Row],[Current Month Low]])-1</f>
        <v>0.1547039220712636</v>
      </c>
      <c r="AH315" s="1">
        <f>(Table2[[#This Row],[Current Month High]]/Table2[[#This Row],[Close Price]])-1</f>
        <v>1.0101010101010166E-2</v>
      </c>
      <c r="AI315">
        <v>1.0101010101010099</v>
      </c>
      <c r="AJ315">
        <v>57.914110429447803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0.12</v>
      </c>
      <c r="AM315" t="s">
        <v>3189</v>
      </c>
      <c r="AN315">
        <v>10.7</v>
      </c>
      <c r="AO315" t="s">
        <v>3189</v>
      </c>
      <c r="AP315">
        <v>6.7690269048984994E-2</v>
      </c>
      <c r="AQ315">
        <f>(Table2[[#This Row],[Sharpe Ratio]]-AVERAGE(Table2[Sharpe Ratio]))/_xlfn.STDEV.P(Table2[Sharpe Ratio])</f>
        <v>6.6158840674075028E-2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0.68736061566188034</v>
      </c>
      <c r="AS315">
        <f>_xlfn.RANK.AVG(Table2[[#This Row],[1Y Return vs Nifty Z-Score]],Table2[1Y Return vs Nifty Z-Score])</f>
        <v>372</v>
      </c>
      <c r="AT315">
        <f>_xlfn.RANK.AVG(Table2[[#This Row],[6M Return vs Nifty Z-Score]],Table2[6M Return vs Nifty Z-Score])</f>
        <v>287</v>
      </c>
      <c r="AU315">
        <f>_xlfn.RANK.AVG(Table2[[#This Row],[Sharpe Ratio Z-Score]],Table2[Sharpe Ratio Z-Score])</f>
        <v>323</v>
      </c>
      <c r="AV315">
        <f>(Table2[[#This Row],[Rank 1Y]]+Table2[[#This Row],[Rank 6M]]+Table2[[#This Row],[Rank Sharpe]])/3</f>
        <v>327.33333333333331</v>
      </c>
    </row>
    <row r="316" spans="1:48" x14ac:dyDescent="0.3">
      <c r="A316" t="s">
        <v>382</v>
      </c>
      <c r="B316" t="s">
        <v>383</v>
      </c>
      <c r="C316" t="s">
        <v>3145</v>
      </c>
      <c r="D316" t="s">
        <v>384</v>
      </c>
      <c r="E316">
        <v>63113.802620549999</v>
      </c>
      <c r="F316">
        <v>1743.5</v>
      </c>
      <c r="G316">
        <v>6.5757135357971199</v>
      </c>
      <c r="H316">
        <f>(Table2[[#This Row],[1Y Return vs Nifty]]-AVERAGE(Table2[1Y Return vs Nifty]))/_xlfn.STDEV.P(Table2[1Y Return vs Nifty])</f>
        <v>-0.33685643031938162</v>
      </c>
      <c r="I316">
        <v>-9.8958618109549601</v>
      </c>
      <c r="J316">
        <f>(Table2[[#This Row],[1M Return vs Nifty]]-AVERAGE(Table2[1M Return vs Nifty]))/_xlfn.STDEV.P(Table2[1M Return vs Nifty])</f>
        <v>-0.8899858706753917</v>
      </c>
      <c r="K316">
        <v>20.1598421500345</v>
      </c>
      <c r="L316">
        <f>(Table2[[#This Row],[6M Return vs Nifty]]-AVERAGE(Table2[6M Return vs Nifty]))/_xlfn.STDEV.P(Table2[6M Return vs Nifty])</f>
        <v>0.28776808036179991</v>
      </c>
      <c r="M316">
        <v>4.8180543175950099</v>
      </c>
      <c r="N316">
        <f>(Table2[[#This Row],[1W Return vs Nifty]]-AVERAGE(Table2[1W Return vs Nifty]))/_xlfn.STDEV.P(Table2[1W Return vs Nifty])</f>
        <v>1.1890453515771788</v>
      </c>
      <c r="O316">
        <v>1736.96</v>
      </c>
      <c r="P316">
        <v>1751.37621871849</v>
      </c>
      <c r="Q316">
        <v>1596.25256028428</v>
      </c>
      <c r="R316">
        <v>57.825202166594998</v>
      </c>
      <c r="S316" s="1">
        <f>(Table2[[#This Row],[Close Price]]-Table2[[#This Row],[20D EMA]])/Table2[[#This Row],[20D EMA]]</f>
        <v>3.7651989683124328E-3</v>
      </c>
      <c r="T316" s="1">
        <f>(Table2[[#This Row],[Close Price]]-Table2[[#This Row],[50D EMA]])/Table2[[#This Row],[50D EMA]]</f>
        <v>-4.4971597959992653E-3</v>
      </c>
      <c r="U316" s="1">
        <f>(Table2[[#This Row],[Close Price]]-Table2[[#This Row],[200D EMA]])/Table2[[#This Row],[200D EMA]]</f>
        <v>9.2245703079402677E-2</v>
      </c>
      <c r="V316">
        <v>0.62100808455827705</v>
      </c>
      <c r="W316">
        <v>1701.5</v>
      </c>
      <c r="X316">
        <v>1750</v>
      </c>
      <c r="Y316">
        <v>1593.75</v>
      </c>
      <c r="Z316">
        <v>1750</v>
      </c>
      <c r="AA316">
        <v>1593.75</v>
      </c>
      <c r="AB316">
        <v>1750</v>
      </c>
      <c r="AC316" s="1">
        <f>(Table2[[#This Row],[Close Price]]/Table2[[#This Row],[Day Low]])-1</f>
        <v>2.468410226270934E-2</v>
      </c>
      <c r="AD316" s="1">
        <f>(Table2[[#This Row],[Day High]]/Table2[[#This Row],[Close Price]])-1</f>
        <v>3.7281330656724343E-3</v>
      </c>
      <c r="AE316" s="1">
        <f>(Table2[[#This Row],[Close Price]]/Table2[[#This Row],[Current Week Low]])-1</f>
        <v>9.3960784313725565E-2</v>
      </c>
      <c r="AF316" s="1">
        <f>(Table2[[#This Row],[Current Week High]]/Table2[[#This Row],[Close Price]])-1</f>
        <v>3.7281330656724343E-3</v>
      </c>
      <c r="AG316" s="1">
        <f>(Table2[[#This Row],[Close Price]]/Table2[[#This Row],[Current Month Low]])-1</f>
        <v>9.3960784313725565E-2</v>
      </c>
      <c r="AH316" s="1">
        <f>(Table2[[#This Row],[Current Month High]]/Table2[[#This Row],[Close Price]])-1</f>
        <v>3.7281330656724343E-3</v>
      </c>
      <c r="AI316">
        <v>14.264410668196099</v>
      </c>
      <c r="AJ316">
        <v>49.023462541134201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0.06</v>
      </c>
      <c r="AM316" t="s">
        <v>3189</v>
      </c>
      <c r="AN316">
        <v>1.48</v>
      </c>
      <c r="AO316" t="s">
        <v>3189</v>
      </c>
      <c r="AP316">
        <v>5.5086216939916999E-2</v>
      </c>
      <c r="AQ316">
        <f>(Table2[[#This Row],[Sharpe Ratio]]-AVERAGE(Table2[Sharpe Ratio]))/_xlfn.STDEV.P(Table2[Sharpe Ratio])</f>
        <v>-8.0013760167463463E-2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406</v>
      </c>
      <c r="AT316">
        <f>_xlfn.RANK.AVG(Table2[[#This Row],[6M Return vs Nifty Z-Score]],Table2[6M Return vs Nifty Z-Score])</f>
        <v>221</v>
      </c>
      <c r="AU316">
        <f>_xlfn.RANK.AVG(Table2[[#This Row],[Sharpe Ratio Z-Score]],Table2[Sharpe Ratio Z-Score])</f>
        <v>361</v>
      </c>
      <c r="AV316">
        <f>(Table2[[#This Row],[Rank 1Y]]+Table2[[#This Row],[Rank 6M]]+Table2[[#This Row],[Rank Sharpe]])/3</f>
        <v>329.33333333333331</v>
      </c>
    </row>
    <row r="317" spans="1:48" x14ac:dyDescent="0.3">
      <c r="A317" t="s">
        <v>1092</v>
      </c>
      <c r="B317" t="s">
        <v>1093</v>
      </c>
      <c r="C317" t="s">
        <v>3149</v>
      </c>
      <c r="D317" t="s">
        <v>403</v>
      </c>
      <c r="E317">
        <v>12178.30919844</v>
      </c>
      <c r="F317">
        <v>3010.7</v>
      </c>
      <c r="G317">
        <v>14.117224642456399</v>
      </c>
      <c r="H317">
        <f>(Table2[[#This Row],[1Y Return vs Nifty]]-AVERAGE(Table2[1Y Return vs Nifty]))/_xlfn.STDEV.P(Table2[1Y Return vs Nifty])</f>
        <v>-0.20996174887543551</v>
      </c>
      <c r="I317">
        <v>3.4250924222350698</v>
      </c>
      <c r="J317">
        <f>(Table2[[#This Row],[1M Return vs Nifty]]-AVERAGE(Table2[1M Return vs Nifty]))/_xlfn.STDEV.P(Table2[1M Return vs Nifty])</f>
        <v>0.53548378743198821</v>
      </c>
      <c r="K317">
        <v>6.63866611152788</v>
      </c>
      <c r="L317">
        <f>(Table2[[#This Row],[6M Return vs Nifty]]-AVERAGE(Table2[6M Return vs Nifty]))/_xlfn.STDEV.P(Table2[6M Return vs Nifty])</f>
        <v>-0.13890168856234081</v>
      </c>
      <c r="M317">
        <v>-2.2800827902225</v>
      </c>
      <c r="N317">
        <f>(Table2[[#This Row],[1W Return vs Nifty]]-AVERAGE(Table2[1W Return vs Nifty]))/_xlfn.STDEV.P(Table2[1W Return vs Nifty])</f>
        <v>-0.47013610444528264</v>
      </c>
      <c r="O317">
        <v>3005.72</v>
      </c>
      <c r="P317">
        <v>2898.3088979505601</v>
      </c>
      <c r="Q317">
        <v>2630.1387419868302</v>
      </c>
      <c r="R317">
        <v>48.102233789578101</v>
      </c>
      <c r="S317" s="1">
        <f>(Table2[[#This Row],[Close Price]]-Table2[[#This Row],[20D EMA]])/Table2[[#This Row],[20D EMA]]</f>
        <v>1.6568409565761344E-3</v>
      </c>
      <c r="T317" s="1">
        <f>(Table2[[#This Row],[Close Price]]-Table2[[#This Row],[50D EMA]])/Table2[[#This Row],[50D EMA]]</f>
        <v>3.8778165477431771E-2</v>
      </c>
      <c r="U317" s="1">
        <f>(Table2[[#This Row],[Close Price]]-Table2[[#This Row],[200D EMA]])/Table2[[#This Row],[200D EMA]]</f>
        <v>0.14469246505440633</v>
      </c>
      <c r="V317">
        <v>0.63800330041827202</v>
      </c>
      <c r="W317">
        <v>2957.85</v>
      </c>
      <c r="X317">
        <v>3032.9</v>
      </c>
      <c r="Y317">
        <v>2890.05</v>
      </c>
      <c r="Z317">
        <v>3089.9</v>
      </c>
      <c r="AA317">
        <v>2890.05</v>
      </c>
      <c r="AB317">
        <v>3210</v>
      </c>
      <c r="AC317" s="1">
        <f>(Table2[[#This Row],[Close Price]]/Table2[[#This Row],[Day Low]])-1</f>
        <v>1.7867707963554524E-2</v>
      </c>
      <c r="AD317" s="1">
        <f>(Table2[[#This Row],[Day High]]/Table2[[#This Row],[Close Price]])-1</f>
        <v>7.3737004683296359E-3</v>
      </c>
      <c r="AE317" s="1">
        <f>(Table2[[#This Row],[Close Price]]/Table2[[#This Row],[Current Week Low]])-1</f>
        <v>4.1746682583346129E-2</v>
      </c>
      <c r="AF317" s="1">
        <f>(Table2[[#This Row],[Current Week High]]/Table2[[#This Row],[Close Price]])-1</f>
        <v>2.6306174643770719E-2</v>
      </c>
      <c r="AG317" s="1">
        <f>(Table2[[#This Row],[Close Price]]/Table2[[#This Row],[Current Month Low]])-1</f>
        <v>4.1746682583346129E-2</v>
      </c>
      <c r="AH317" s="1">
        <f>(Table2[[#This Row],[Current Month High]]/Table2[[#This Row],[Close Price]])-1</f>
        <v>6.6197229880094355E-2</v>
      </c>
      <c r="AI317">
        <v>8.3801109376556902</v>
      </c>
      <c r="AJ317">
        <v>46.150485436893199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0.09</v>
      </c>
      <c r="AM317" t="s">
        <v>3189</v>
      </c>
      <c r="AN317">
        <v>0.35</v>
      </c>
      <c r="AO317" t="s">
        <v>3189</v>
      </c>
      <c r="AP317">
        <v>8.6823524852159994E-2</v>
      </c>
      <c r="AQ317">
        <f>(Table2[[#This Row],[Sharpe Ratio]]-AVERAGE(Table2[Sharpe Ratio]))/_xlfn.STDEV.P(Table2[Sharpe Ratio])</f>
        <v>0.28805238245850001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4.5366280074292109E-3</v>
      </c>
      <c r="AS317">
        <f>_xlfn.RANK.AVG(Table2[[#This Row],[1Y Return vs Nifty Z-Score]],Table2[1Y Return vs Nifty Z-Score])</f>
        <v>367</v>
      </c>
      <c r="AT317">
        <f>_xlfn.RANK.AVG(Table2[[#This Row],[6M Return vs Nifty Z-Score]],Table2[6M Return vs Nifty Z-Score])</f>
        <v>360</v>
      </c>
      <c r="AU317">
        <f>_xlfn.RANK.AVG(Table2[[#This Row],[Sharpe Ratio Z-Score]],Table2[Sharpe Ratio Z-Score])</f>
        <v>264</v>
      </c>
      <c r="AV317">
        <f>(Table2[[#This Row],[Rank 1Y]]+Table2[[#This Row],[Rank 6M]]+Table2[[#This Row],[Rank Sharpe]])/3</f>
        <v>330.33333333333331</v>
      </c>
    </row>
    <row r="318" spans="1:48" x14ac:dyDescent="0.3">
      <c r="A318" t="s">
        <v>1269</v>
      </c>
      <c r="B318" t="s">
        <v>1270</v>
      </c>
      <c r="C318" t="s">
        <v>3149</v>
      </c>
      <c r="D318" t="s">
        <v>60</v>
      </c>
      <c r="E318">
        <v>9355.0142573800003</v>
      </c>
      <c r="F318">
        <v>7099.9</v>
      </c>
      <c r="G318">
        <v>54.275321480292803</v>
      </c>
      <c r="H318">
        <f>(Table2[[#This Row],[1Y Return vs Nifty]]-AVERAGE(Table2[1Y Return vs Nifty]))/_xlfn.STDEV.P(Table2[1Y Return vs Nifty])</f>
        <v>0.46574486132005588</v>
      </c>
      <c r="I318">
        <v>-4.57699683305718</v>
      </c>
      <c r="J318">
        <f>(Table2[[#This Row],[1M Return vs Nifty]]-AVERAGE(Table2[1M Return vs Nifty]))/_xlfn.STDEV.P(Table2[1M Return vs Nifty])</f>
        <v>-0.32081638710547494</v>
      </c>
      <c r="K318">
        <v>-28.5321035663682</v>
      </c>
      <c r="L318">
        <f>(Table2[[#This Row],[6M Return vs Nifty]]-AVERAGE(Table2[6M Return vs Nifty]))/_xlfn.STDEV.P(Table2[6M Return vs Nifty])</f>
        <v>-1.2487388897507594</v>
      </c>
      <c r="M318">
        <v>-4.7743431363375697</v>
      </c>
      <c r="N318">
        <f>(Table2[[#This Row],[1W Return vs Nifty]]-AVERAGE(Table2[1W Return vs Nifty]))/_xlfn.STDEV.P(Table2[1W Return vs Nifty])</f>
        <v>-1.0531666165226619</v>
      </c>
      <c r="O318">
        <v>7285.6</v>
      </c>
      <c r="P318">
        <v>7659.1122985030997</v>
      </c>
      <c r="Q318">
        <v>7111.36014188237</v>
      </c>
      <c r="R318">
        <v>45.1996514363382</v>
      </c>
      <c r="S318" s="1">
        <f>(Table2[[#This Row],[Close Price]]-Table2[[#This Row],[20D EMA]])/Table2[[#This Row],[20D EMA]]</f>
        <v>-2.5488635115845051E-2</v>
      </c>
      <c r="T318" s="1">
        <f>(Table2[[#This Row],[Close Price]]-Table2[[#This Row],[50D EMA]])/Table2[[#This Row],[50D EMA]]</f>
        <v>-7.3012677802412274E-2</v>
      </c>
      <c r="U318" s="1">
        <f>(Table2[[#This Row],[Close Price]]-Table2[[#This Row],[200D EMA]])/Table2[[#This Row],[200D EMA]]</f>
        <v>-1.6115260166442533E-3</v>
      </c>
      <c r="V318">
        <v>1.52170045271225</v>
      </c>
      <c r="W318">
        <v>7050</v>
      </c>
      <c r="X318">
        <v>7149.95</v>
      </c>
      <c r="Y318">
        <v>6851.1</v>
      </c>
      <c r="Z318">
        <v>7370.9</v>
      </c>
      <c r="AA318">
        <v>6851.1</v>
      </c>
      <c r="AB318">
        <v>7736.05</v>
      </c>
      <c r="AC318" s="1">
        <f>(Table2[[#This Row],[Close Price]]/Table2[[#This Row],[Day Low]])-1</f>
        <v>7.07801418439713E-3</v>
      </c>
      <c r="AD318" s="1">
        <f>(Table2[[#This Row],[Day High]]/Table2[[#This Row],[Close Price]])-1</f>
        <v>7.049395061902386E-3</v>
      </c>
      <c r="AE318" s="1">
        <f>(Table2[[#This Row],[Close Price]]/Table2[[#This Row],[Current Week Low]])-1</f>
        <v>3.6315336223380124E-2</v>
      </c>
      <c r="AF318" s="1">
        <f>(Table2[[#This Row],[Current Week High]]/Table2[[#This Row],[Close Price]])-1</f>
        <v>3.8169551683826519E-2</v>
      </c>
      <c r="AG318" s="1">
        <f>(Table2[[#This Row],[Close Price]]/Table2[[#This Row],[Current Month Low]])-1</f>
        <v>3.6315336223380124E-2</v>
      </c>
      <c r="AH318" s="1">
        <f>(Table2[[#This Row],[Current Month High]]/Table2[[#This Row],[Close Price]])-1</f>
        <v>8.9599853519063632E-2</v>
      </c>
      <c r="AI318">
        <v>44.7604895843603</v>
      </c>
      <c r="AJ318">
        <v>123.169045074495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-0.18</v>
      </c>
      <c r="AM318" t="s">
        <v>3188</v>
      </c>
      <c r="AN318">
        <v>0.17</v>
      </c>
      <c r="AO318" t="s">
        <v>3189</v>
      </c>
      <c r="AP318">
        <v>0.137258030421683</v>
      </c>
      <c r="AQ318">
        <f>(Table2[[#This Row],[Sharpe Ratio]]-AVERAGE(Table2[Sharpe Ratio]))/_xlfn.STDEV.P(Table2[Sharpe Ratio])</f>
        <v>0.87295498262708726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171</v>
      </c>
      <c r="AT318">
        <f>_xlfn.RANK.AVG(Table2[[#This Row],[6M Return vs Nifty Z-Score]],Table2[6M Return vs Nifty Z-Score])</f>
        <v>698</v>
      </c>
      <c r="AU318">
        <f>_xlfn.RANK.AVG(Table2[[#This Row],[Sharpe Ratio Z-Score]],Table2[Sharpe Ratio Z-Score])</f>
        <v>127</v>
      </c>
      <c r="AV318">
        <f>(Table2[[#This Row],[Rank 1Y]]+Table2[[#This Row],[Rank 6M]]+Table2[[#This Row],[Rank Sharpe]])/3</f>
        <v>332</v>
      </c>
    </row>
    <row r="319" spans="1:48" x14ac:dyDescent="0.3">
      <c r="A319" t="s">
        <v>478</v>
      </c>
      <c r="B319" t="s">
        <v>479</v>
      </c>
      <c r="C319" t="s">
        <v>3143</v>
      </c>
      <c r="D319" t="s">
        <v>24</v>
      </c>
      <c r="E319">
        <v>45994.735724245002</v>
      </c>
      <c r="F319">
        <v>187.55</v>
      </c>
      <c r="G319">
        <v>1.57519621860409</v>
      </c>
      <c r="H319">
        <f>(Table2[[#This Row],[1Y Return vs Nifty]]-AVERAGE(Table2[1Y Return vs Nifty]))/_xlfn.STDEV.P(Table2[1Y Return vs Nifty])</f>
        <v>-0.42099594069679613</v>
      </c>
      <c r="I319">
        <v>-0.15686425273959101</v>
      </c>
      <c r="J319">
        <f>(Table2[[#This Row],[1M Return vs Nifty]]-AVERAGE(Table2[1M Return vs Nifty]))/_xlfn.STDEV.P(Table2[1M Return vs Nifty])</f>
        <v>0.15218012408708184</v>
      </c>
      <c r="K319">
        <v>10.548263706230101</v>
      </c>
      <c r="L319">
        <f>(Table2[[#This Row],[6M Return vs Nifty]]-AVERAGE(Table2[6M Return vs Nifty]))/_xlfn.STDEV.P(Table2[6M Return vs Nifty])</f>
        <v>-1.5531717077063774E-2</v>
      </c>
      <c r="M319">
        <v>-3.7904445396442799</v>
      </c>
      <c r="N319">
        <f>(Table2[[#This Row],[1W Return vs Nifty]]-AVERAGE(Table2[1W Return vs Nifty]))/_xlfn.STDEV.P(Table2[1W Return vs Nifty])</f>
        <v>-0.82318144133604576</v>
      </c>
      <c r="O319">
        <v>189.51</v>
      </c>
      <c r="P319">
        <v>189.74012139710601</v>
      </c>
      <c r="Q319">
        <v>173.477821367931</v>
      </c>
      <c r="R319">
        <v>44.728299731091703</v>
      </c>
      <c r="S319" s="1">
        <f>(Table2[[#This Row],[Close Price]]-Table2[[#This Row],[20D EMA]])/Table2[[#This Row],[20D EMA]]</f>
        <v>-1.0342462139200989E-2</v>
      </c>
      <c r="T319" s="1">
        <f>(Table2[[#This Row],[Close Price]]-Table2[[#This Row],[50D EMA]])/Table2[[#This Row],[50D EMA]]</f>
        <v>-1.1542742678667865E-2</v>
      </c>
      <c r="U319" s="1">
        <f>(Table2[[#This Row],[Close Price]]-Table2[[#This Row],[200D EMA]])/Table2[[#This Row],[200D EMA]]</f>
        <v>8.1118027198549922E-2</v>
      </c>
      <c r="V319">
        <v>1.14089980523572</v>
      </c>
      <c r="W319">
        <v>185.7</v>
      </c>
      <c r="X319">
        <v>189.3</v>
      </c>
      <c r="Y319">
        <v>182.35</v>
      </c>
      <c r="Z319">
        <v>196.48</v>
      </c>
      <c r="AA319">
        <v>182.35</v>
      </c>
      <c r="AB319">
        <v>200.1</v>
      </c>
      <c r="AC319" s="1">
        <f>(Table2[[#This Row],[Close Price]]/Table2[[#This Row],[Day Low]])-1</f>
        <v>9.9623047926764574E-3</v>
      </c>
      <c r="AD319" s="1">
        <f>(Table2[[#This Row],[Day High]]/Table2[[#This Row],[Close Price]])-1</f>
        <v>9.3308451079712196E-3</v>
      </c>
      <c r="AE319" s="1">
        <f>(Table2[[#This Row],[Close Price]]/Table2[[#This Row],[Current Week Low]])-1</f>
        <v>2.851658897724163E-2</v>
      </c>
      <c r="AF319" s="1">
        <f>(Table2[[#This Row],[Current Week High]]/Table2[[#This Row],[Close Price]])-1</f>
        <v>4.7613969608104378E-2</v>
      </c>
      <c r="AG319" s="1">
        <f>(Table2[[#This Row],[Close Price]]/Table2[[#This Row],[Current Month Low]])-1</f>
        <v>2.851658897724163E-2</v>
      </c>
      <c r="AH319" s="1">
        <f>(Table2[[#This Row],[Current Month High]]/Table2[[#This Row],[Close Price]])-1</f>
        <v>6.6915489202879153E-2</v>
      </c>
      <c r="AI319">
        <v>10.1519594774726</v>
      </c>
      <c r="AJ319">
        <v>36.648451730418898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-7.0000000000000007E-2</v>
      </c>
      <c r="AM319" t="s">
        <v>3188</v>
      </c>
      <c r="AN319">
        <v>-1.66</v>
      </c>
      <c r="AO319" t="s">
        <v>3188</v>
      </c>
      <c r="AP319">
        <v>9.6081412005616998E-2</v>
      </c>
      <c r="AQ319">
        <f>(Table2[[#This Row],[Sharpe Ratio]]-AVERAGE(Table2[Sharpe Ratio]))/_xlfn.STDEV.P(Table2[Sharpe Ratio])</f>
        <v>0.39541860340142054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445</v>
      </c>
      <c r="AT319">
        <f>_xlfn.RANK.AVG(Table2[[#This Row],[6M Return vs Nifty Z-Score]],Table2[6M Return vs Nifty Z-Score])</f>
        <v>316</v>
      </c>
      <c r="AU319">
        <f>_xlfn.RANK.AVG(Table2[[#This Row],[Sharpe Ratio Z-Score]],Table2[Sharpe Ratio Z-Score])</f>
        <v>239</v>
      </c>
      <c r="AV319">
        <f>(Table2[[#This Row],[Rank 1Y]]+Table2[[#This Row],[Rank 6M]]+Table2[[#This Row],[Rank Sharpe]])/3</f>
        <v>333.33333333333331</v>
      </c>
    </row>
    <row r="320" spans="1:48" x14ac:dyDescent="0.3">
      <c r="A320" t="s">
        <v>375</v>
      </c>
      <c r="B320" t="s">
        <v>376</v>
      </c>
      <c r="C320" t="s">
        <v>3155</v>
      </c>
      <c r="D320" t="s">
        <v>377</v>
      </c>
      <c r="E320">
        <v>66363.917962799998</v>
      </c>
      <c r="F320">
        <v>5224.3999999999996</v>
      </c>
      <c r="G320">
        <v>0.64842442377287302</v>
      </c>
      <c r="H320">
        <f>(Table2[[#This Row],[1Y Return vs Nifty]]-AVERAGE(Table2[1Y Return vs Nifty]))/_xlfn.STDEV.P(Table2[1Y Return vs Nifty])</f>
        <v>-0.43658995229647368</v>
      </c>
      <c r="I320">
        <v>-1.0007930181978999</v>
      </c>
      <c r="J320">
        <f>(Table2[[#This Row],[1M Return vs Nifty]]-AVERAGE(Table2[1M Return vs Nifty]))/_xlfn.STDEV.P(Table2[1M Return vs Nifty])</f>
        <v>6.1871665120418737E-2</v>
      </c>
      <c r="K320">
        <v>16.148736309594401</v>
      </c>
      <c r="L320">
        <f>(Table2[[#This Row],[6M Return vs Nifty]]-AVERAGE(Table2[6M Return vs Nifty]))/_xlfn.STDEV.P(Table2[6M Return vs Nifty])</f>
        <v>0.16119494817293228</v>
      </c>
      <c r="M320">
        <v>1.5861680142608301</v>
      </c>
      <c r="N320">
        <f>(Table2[[#This Row],[1W Return vs Nifty]]-AVERAGE(Table2[1W Return vs Nifty]))/_xlfn.STDEV.P(Table2[1W Return vs Nifty])</f>
        <v>0.43359561300291</v>
      </c>
      <c r="O320">
        <v>5339.56</v>
      </c>
      <c r="P320">
        <v>5362.0816682565901</v>
      </c>
      <c r="Q320">
        <v>4982.3103900583201</v>
      </c>
      <c r="R320">
        <v>39.559577545005702</v>
      </c>
      <c r="S320" s="1">
        <f>(Table2[[#This Row],[Close Price]]-Table2[[#This Row],[20D EMA]])/Table2[[#This Row],[20D EMA]]</f>
        <v>-2.1567320153720673E-2</v>
      </c>
      <c r="T320" s="1">
        <f>(Table2[[#This Row],[Close Price]]-Table2[[#This Row],[50D EMA]])/Table2[[#This Row],[50D EMA]]</f>
        <v>-2.5676906241779759E-2</v>
      </c>
      <c r="U320" s="1">
        <f>(Table2[[#This Row],[Close Price]]-Table2[[#This Row],[200D EMA]])/Table2[[#This Row],[200D EMA]]</f>
        <v>4.8589829012809817E-2</v>
      </c>
      <c r="V320">
        <v>0.861673870870866</v>
      </c>
      <c r="W320">
        <v>5219</v>
      </c>
      <c r="X320">
        <v>5345.4</v>
      </c>
      <c r="Y320">
        <v>5219</v>
      </c>
      <c r="Z320">
        <v>5580</v>
      </c>
      <c r="AA320">
        <v>5121.5</v>
      </c>
      <c r="AB320">
        <v>5580</v>
      </c>
      <c r="AC320" s="1">
        <f>(Table2[[#This Row],[Close Price]]/Table2[[#This Row],[Day Low]])-1</f>
        <v>1.0346809733665641E-3</v>
      </c>
      <c r="AD320" s="1">
        <f>(Table2[[#This Row],[Day High]]/Table2[[#This Row],[Close Price]])-1</f>
        <v>2.316055432202746E-2</v>
      </c>
      <c r="AE320" s="1">
        <f>(Table2[[#This Row],[Close Price]]/Table2[[#This Row],[Current Week Low]])-1</f>
        <v>1.0346809733665641E-3</v>
      </c>
      <c r="AF320" s="1">
        <f>(Table2[[#This Row],[Current Week High]]/Table2[[#This Row],[Close Price]])-1</f>
        <v>6.806523237118145E-2</v>
      </c>
      <c r="AG320" s="1">
        <f>(Table2[[#This Row],[Close Price]]/Table2[[#This Row],[Current Month Low]])-1</f>
        <v>2.0091769989260877E-2</v>
      </c>
      <c r="AH320" s="1">
        <f>(Table2[[#This Row],[Current Month High]]/Table2[[#This Row],[Close Price]])-1</f>
        <v>6.806523237118145E-2</v>
      </c>
      <c r="AI320">
        <v>23.6505627440471</v>
      </c>
      <c r="AJ320">
        <v>45.081921688419797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-0.09</v>
      </c>
      <c r="AM320" t="s">
        <v>3188</v>
      </c>
      <c r="AN320">
        <v>-3.17</v>
      </c>
      <c r="AO320" t="s">
        <v>3188</v>
      </c>
      <c r="AP320">
        <v>8.0864482185733E-2</v>
      </c>
      <c r="AQ320">
        <f>(Table2[[#This Row],[Sharpe Ratio]]-AVERAGE(Table2[Sharpe Ratio]))/_xlfn.STDEV.P(Table2[Sharpe Ratio])</f>
        <v>0.2189437531431187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453</v>
      </c>
      <c r="AT320">
        <f>_xlfn.RANK.AVG(Table2[[#This Row],[6M Return vs Nifty Z-Score]],Table2[6M Return vs Nifty Z-Score])</f>
        <v>261</v>
      </c>
      <c r="AU320">
        <f>_xlfn.RANK.AVG(Table2[[#This Row],[Sharpe Ratio Z-Score]],Table2[Sharpe Ratio Z-Score])</f>
        <v>287</v>
      </c>
      <c r="AV320">
        <f>(Table2[[#This Row],[Rank 1Y]]+Table2[[#This Row],[Rank 6M]]+Table2[[#This Row],[Rank Sharpe]])/3</f>
        <v>333.66666666666669</v>
      </c>
    </row>
    <row r="321" spans="1:48" x14ac:dyDescent="0.3">
      <c r="A321" t="s">
        <v>1523</v>
      </c>
      <c r="B321" t="s">
        <v>1524</v>
      </c>
      <c r="C321" t="s">
        <v>607</v>
      </c>
      <c r="D321" t="s">
        <v>452</v>
      </c>
      <c r="E321">
        <v>6656.3086515199902</v>
      </c>
      <c r="F321">
        <v>932.15</v>
      </c>
      <c r="G321">
        <v>-13.891723770464401</v>
      </c>
      <c r="H321">
        <f>(Table2[[#This Row],[1Y Return vs Nifty]]-AVERAGE(Table2[1Y Return vs Nifty]))/_xlfn.STDEV.P(Table2[1Y Return vs Nifty])</f>
        <v>-0.68124482943724751</v>
      </c>
      <c r="I321">
        <v>7.6518250507558103E-2</v>
      </c>
      <c r="J321">
        <f>(Table2[[#This Row],[1M Return vs Nifty]]-AVERAGE(Table2[1M Return vs Nifty]))/_xlfn.STDEV.P(Table2[1M Return vs Nifty])</f>
        <v>0.17715428669497257</v>
      </c>
      <c r="K321">
        <v>7.97363618428178</v>
      </c>
      <c r="L321">
        <f>(Table2[[#This Row],[6M Return vs Nifty]]-AVERAGE(Table2[6M Return vs Nifty]))/_xlfn.STDEV.P(Table2[6M Return vs Nifty])</f>
        <v>-9.6775813502329416E-2</v>
      </c>
      <c r="M321">
        <v>0.2445748370002</v>
      </c>
      <c r="N321">
        <f>(Table2[[#This Row],[1W Return vs Nifty]]-AVERAGE(Table2[1W Return vs Nifty]))/_xlfn.STDEV.P(Table2[1W Return vs Nifty])</f>
        <v>0.11999973743359285</v>
      </c>
      <c r="O321">
        <v>937.24</v>
      </c>
      <c r="P321">
        <v>934.731626608704</v>
      </c>
      <c r="Q321">
        <v>866.94693083496895</v>
      </c>
      <c r="R321">
        <v>48.825173480995197</v>
      </c>
      <c r="S321" s="1">
        <f>(Table2[[#This Row],[Close Price]]-Table2[[#This Row],[20D EMA]])/Table2[[#This Row],[20D EMA]]</f>
        <v>-5.4308394861508598E-3</v>
      </c>
      <c r="T321" s="1">
        <f>(Table2[[#This Row],[Close Price]]-Table2[[#This Row],[50D EMA]])/Table2[[#This Row],[50D EMA]]</f>
        <v>-2.7618907237261423E-3</v>
      </c>
      <c r="U321" s="1">
        <f>(Table2[[#This Row],[Close Price]]-Table2[[#This Row],[200D EMA]])/Table2[[#This Row],[200D EMA]]</f>
        <v>7.5209989038467456E-2</v>
      </c>
      <c r="V321">
        <v>0.374095627829927</v>
      </c>
      <c r="W321">
        <v>915.15</v>
      </c>
      <c r="X321">
        <v>936.65</v>
      </c>
      <c r="Y321">
        <v>871</v>
      </c>
      <c r="Z321">
        <v>942.1</v>
      </c>
      <c r="AA321">
        <v>871</v>
      </c>
      <c r="AB321">
        <v>979</v>
      </c>
      <c r="AC321" s="1">
        <f>(Table2[[#This Row],[Close Price]]/Table2[[#This Row],[Day Low]])-1</f>
        <v>1.8576189695678202E-2</v>
      </c>
      <c r="AD321" s="1">
        <f>(Table2[[#This Row],[Day High]]/Table2[[#This Row],[Close Price]])-1</f>
        <v>4.8275492141822696E-3</v>
      </c>
      <c r="AE321" s="1">
        <f>(Table2[[#This Row],[Close Price]]/Table2[[#This Row],[Current Week Low]])-1</f>
        <v>7.0206659012629125E-2</v>
      </c>
      <c r="AF321" s="1">
        <f>(Table2[[#This Row],[Current Week High]]/Table2[[#This Row],[Close Price]])-1</f>
        <v>1.0674247706914164E-2</v>
      </c>
      <c r="AG321" s="1">
        <f>(Table2[[#This Row],[Close Price]]/Table2[[#This Row],[Current Month Low]])-1</f>
        <v>7.0206659012629125E-2</v>
      </c>
      <c r="AH321" s="1">
        <f>(Table2[[#This Row],[Current Month High]]/Table2[[#This Row],[Close Price]])-1</f>
        <v>5.0260151263208819E-2</v>
      </c>
      <c r="AI321">
        <v>21.010566968835398</v>
      </c>
      <c r="AJ321">
        <v>35.743410514052698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-0.12</v>
      </c>
      <c r="AM321" t="s">
        <v>3188</v>
      </c>
      <c r="AN321">
        <v>-4.2</v>
      </c>
      <c r="AO321" t="s">
        <v>3188</v>
      </c>
      <c r="AP321">
        <v>0.147843251824924</v>
      </c>
      <c r="AQ321">
        <f>(Table2[[#This Row],[Sharpe Ratio]]-AVERAGE(Table2[Sharpe Ratio]))/_xlfn.STDEV.P(Table2[Sharpe Ratio])</f>
        <v>0.9957146578177406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0.51484803900672904</v>
      </c>
      <c r="AS321">
        <f>_xlfn.RANK.AVG(Table2[[#This Row],[1Y Return vs Nifty Z-Score]],Table2[1Y Return vs Nifty Z-Score])</f>
        <v>551</v>
      </c>
      <c r="AT321">
        <f>_xlfn.RANK.AVG(Table2[[#This Row],[6M Return vs Nifty Z-Score]],Table2[6M Return vs Nifty Z-Score])</f>
        <v>338</v>
      </c>
      <c r="AU321">
        <f>_xlfn.RANK.AVG(Table2[[#This Row],[Sharpe Ratio Z-Score]],Table2[Sharpe Ratio Z-Score])</f>
        <v>112</v>
      </c>
      <c r="AV321">
        <f>(Table2[[#This Row],[Rank 1Y]]+Table2[[#This Row],[Rank 6M]]+Table2[[#This Row],[Rank Sharpe]])/3</f>
        <v>333.66666666666669</v>
      </c>
    </row>
    <row r="322" spans="1:48" x14ac:dyDescent="0.3">
      <c r="A322" t="s">
        <v>65</v>
      </c>
      <c r="B322" t="s">
        <v>66</v>
      </c>
      <c r="C322" t="s">
        <v>3141</v>
      </c>
      <c r="D322" t="s">
        <v>67</v>
      </c>
      <c r="E322">
        <v>368036.06817152997</v>
      </c>
      <c r="F322">
        <v>292.55</v>
      </c>
      <c r="G322">
        <v>33.635455520141903</v>
      </c>
      <c r="H322">
        <f>(Table2[[#This Row],[1Y Return vs Nifty]]-AVERAGE(Table2[1Y Return vs Nifty]))/_xlfn.STDEV.P(Table2[1Y Return vs Nifty])</f>
        <v>0.11845514987928157</v>
      </c>
      <c r="I322">
        <v>-1.3475852806559601</v>
      </c>
      <c r="J322">
        <f>(Table2[[#This Row],[1M Return vs Nifty]]-AVERAGE(Table2[1M Return vs Nifty]))/_xlfn.STDEV.P(Table2[1M Return vs Nifty])</f>
        <v>2.4761572318756624E-2</v>
      </c>
      <c r="K322">
        <v>0.39074093884348199</v>
      </c>
      <c r="L322">
        <f>(Table2[[#This Row],[6M Return vs Nifty]]-AVERAGE(Table2[6M Return vs Nifty]))/_xlfn.STDEV.P(Table2[6M Return vs Nifty])</f>
        <v>-0.33605915342284604</v>
      </c>
      <c r="M322">
        <v>-2.4945894950339702</v>
      </c>
      <c r="N322">
        <f>(Table2[[#This Row],[1W Return vs Nifty]]-AVERAGE(Table2[1W Return vs Nifty]))/_xlfn.STDEV.P(Table2[1W Return vs Nifty])</f>
        <v>-0.52027680212548089</v>
      </c>
      <c r="O322">
        <v>295.23</v>
      </c>
      <c r="P322">
        <v>301.15545620677398</v>
      </c>
      <c r="Q322">
        <v>275.56957837634599</v>
      </c>
      <c r="R322">
        <v>48.425805303480502</v>
      </c>
      <c r="S322" s="1">
        <f>(Table2[[#This Row],[Close Price]]-Table2[[#This Row],[20D EMA]])/Table2[[#This Row],[20D EMA]]</f>
        <v>-9.0776682586458241E-3</v>
      </c>
      <c r="T322" s="1">
        <f>(Table2[[#This Row],[Close Price]]-Table2[[#This Row],[50D EMA]])/Table2[[#This Row],[50D EMA]]</f>
        <v>-2.8574797598438464E-2</v>
      </c>
      <c r="U322" s="1">
        <f>(Table2[[#This Row],[Close Price]]-Table2[[#This Row],[200D EMA]])/Table2[[#This Row],[200D EMA]]</f>
        <v>6.1619362063485193E-2</v>
      </c>
      <c r="V322">
        <v>0.744989441301521</v>
      </c>
      <c r="W322">
        <v>289.5</v>
      </c>
      <c r="X322">
        <v>293.64999999999998</v>
      </c>
      <c r="Y322">
        <v>280.55</v>
      </c>
      <c r="Z322">
        <v>296.3</v>
      </c>
      <c r="AA322">
        <v>280.55</v>
      </c>
      <c r="AB322">
        <v>299.7</v>
      </c>
      <c r="AC322" s="1">
        <f>(Table2[[#This Row],[Close Price]]/Table2[[#This Row],[Day Low]])-1</f>
        <v>1.0535405872193371E-2</v>
      </c>
      <c r="AD322" s="1">
        <f>(Table2[[#This Row],[Day High]]/Table2[[#This Row],[Close Price]])-1</f>
        <v>3.7600410186291455E-3</v>
      </c>
      <c r="AE322" s="1">
        <f>(Table2[[#This Row],[Close Price]]/Table2[[#This Row],[Current Week Low]])-1</f>
        <v>4.2773124220281566E-2</v>
      </c>
      <c r="AF322" s="1">
        <f>(Table2[[#This Row],[Current Week High]]/Table2[[#This Row],[Close Price]])-1</f>
        <v>1.2818321654417986E-2</v>
      </c>
      <c r="AG322" s="1">
        <f>(Table2[[#This Row],[Close Price]]/Table2[[#This Row],[Current Month Low]])-1</f>
        <v>4.2773124220281566E-2</v>
      </c>
      <c r="AH322" s="1">
        <f>(Table2[[#This Row],[Current Month High]]/Table2[[#This Row],[Close Price]])-1</f>
        <v>2.4440266621090334E-2</v>
      </c>
      <c r="AI322">
        <v>17.928559220646001</v>
      </c>
      <c r="AJ322">
        <v>62.618121178432403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-7.0000000000000007E-2</v>
      </c>
      <c r="AM322" t="s">
        <v>3188</v>
      </c>
      <c r="AN322">
        <v>-2.2999999999999998</v>
      </c>
      <c r="AO322" t="s">
        <v>3188</v>
      </c>
      <c r="AP322">
        <v>7.1528538223325E-2</v>
      </c>
      <c r="AQ322">
        <f>(Table2[[#This Row],[Sharpe Ratio]]-AVERAGE(Table2[Sharpe Ratio]))/_xlfn.STDEV.P(Table2[Sharpe Ratio])</f>
        <v>0.11067228627777381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258</v>
      </c>
      <c r="AT322">
        <f>_xlfn.RANK.AVG(Table2[[#This Row],[6M Return vs Nifty Z-Score]],Table2[6M Return vs Nifty Z-Score])</f>
        <v>431</v>
      </c>
      <c r="AU322">
        <f>_xlfn.RANK.AVG(Table2[[#This Row],[Sharpe Ratio Z-Score]],Table2[Sharpe Ratio Z-Score])</f>
        <v>313</v>
      </c>
      <c r="AV322">
        <f>(Table2[[#This Row],[Rank 1Y]]+Table2[[#This Row],[Rank 6M]]+Table2[[#This Row],[Rank Sharpe]])/3</f>
        <v>334</v>
      </c>
    </row>
    <row r="323" spans="1:48" x14ac:dyDescent="0.3">
      <c r="A323" t="s">
        <v>439</v>
      </c>
      <c r="B323" t="s">
        <v>440</v>
      </c>
      <c r="C323" t="s">
        <v>3141</v>
      </c>
      <c r="D323" t="s">
        <v>441</v>
      </c>
      <c r="E323">
        <v>53272.50312532</v>
      </c>
      <c r="F323">
        <v>355.15</v>
      </c>
      <c r="G323">
        <v>32.010184451939601</v>
      </c>
      <c r="H323">
        <f>(Table2[[#This Row],[1Y Return vs Nifty]]-AVERAGE(Table2[1Y Return vs Nifty]))/_xlfn.STDEV.P(Table2[1Y Return vs Nifty])</f>
        <v>9.110807691966194E-2</v>
      </c>
      <c r="I323">
        <v>2.7556564271354498</v>
      </c>
      <c r="J323">
        <f>(Table2[[#This Row],[1M Return vs Nifty]]-AVERAGE(Table2[1M Return vs Nifty]))/_xlfn.STDEV.P(Table2[1M Return vs Nifty])</f>
        <v>0.4638477257539273</v>
      </c>
      <c r="K323">
        <v>6.5564343914904697</v>
      </c>
      <c r="L323">
        <f>(Table2[[#This Row],[6M Return vs Nifty]]-AVERAGE(Table2[6M Return vs Nifty]))/_xlfn.STDEV.P(Table2[6M Return vs Nifty])</f>
        <v>-0.14149656558240745</v>
      </c>
      <c r="M323">
        <v>-3.0427038032469498</v>
      </c>
      <c r="N323">
        <f>(Table2[[#This Row],[1W Return vs Nifty]]-AVERAGE(Table2[1W Return vs Nifty]))/_xlfn.STDEV.P(Table2[1W Return vs Nifty])</f>
        <v>-0.64839789673859671</v>
      </c>
      <c r="O323">
        <v>347.54</v>
      </c>
      <c r="P323">
        <v>347.21030324116401</v>
      </c>
      <c r="Q323">
        <v>311.781096027008</v>
      </c>
      <c r="R323">
        <v>60.7043884851794</v>
      </c>
      <c r="S323" s="1">
        <f>(Table2[[#This Row],[Close Price]]-Table2[[#This Row],[20D EMA]])/Table2[[#This Row],[20D EMA]]</f>
        <v>2.1896760085169928E-2</v>
      </c>
      <c r="T323" s="1">
        <f>(Table2[[#This Row],[Close Price]]-Table2[[#This Row],[50D EMA]])/Table2[[#This Row],[50D EMA]]</f>
        <v>2.2867111617137812E-2</v>
      </c>
      <c r="U323" s="1">
        <f>(Table2[[#This Row],[Close Price]]-Table2[[#This Row],[200D EMA]])/Table2[[#This Row],[200D EMA]]</f>
        <v>0.13910049238275546</v>
      </c>
      <c r="V323">
        <v>1.1900638376774499</v>
      </c>
      <c r="W323">
        <v>350.3</v>
      </c>
      <c r="X323">
        <v>355.7</v>
      </c>
      <c r="Y323">
        <v>343.85</v>
      </c>
      <c r="Z323">
        <v>361.8</v>
      </c>
      <c r="AA323">
        <v>340</v>
      </c>
      <c r="AB323">
        <v>368.65</v>
      </c>
      <c r="AC323" s="1">
        <f>(Table2[[#This Row],[Close Price]]/Table2[[#This Row],[Day Low]])-1</f>
        <v>1.3845275478161501E-2</v>
      </c>
      <c r="AD323" s="1">
        <f>(Table2[[#This Row],[Day High]]/Table2[[#This Row],[Close Price]])-1</f>
        <v>1.5486414191188125E-3</v>
      </c>
      <c r="AE323" s="1">
        <f>(Table2[[#This Row],[Close Price]]/Table2[[#This Row],[Current Week Low]])-1</f>
        <v>3.2863167078667876E-2</v>
      </c>
      <c r="AF323" s="1">
        <f>(Table2[[#This Row],[Current Week High]]/Table2[[#This Row],[Close Price]])-1</f>
        <v>1.8724482612980431E-2</v>
      </c>
      <c r="AG323" s="1">
        <f>(Table2[[#This Row],[Close Price]]/Table2[[#This Row],[Current Month Low]])-1</f>
        <v>4.4558823529411651E-2</v>
      </c>
      <c r="AH323" s="1">
        <f>(Table2[[#This Row],[Current Month High]]/Table2[[#This Row],[Close Price]])-1</f>
        <v>3.8012107560185804E-2</v>
      </c>
      <c r="AI323">
        <v>8.1796424046177698</v>
      </c>
      <c r="AJ323">
        <v>85.263432446530999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0.03</v>
      </c>
      <c r="AM323" t="s">
        <v>3189</v>
      </c>
      <c r="AN323">
        <v>7.72</v>
      </c>
      <c r="AO323" t="s">
        <v>3189</v>
      </c>
      <c r="AP323">
        <v>5.0130863199189003E-2</v>
      </c>
      <c r="AQ323">
        <f>(Table2[[#This Row],[Sharpe Ratio]]-AVERAGE(Table2[Sharpe Ratio]))/_xlfn.STDEV.P(Table2[Sharpe Ratio])</f>
        <v>-0.13748233758241507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-0.37242099722983002</v>
      </c>
      <c r="AS323">
        <f>_xlfn.RANK.AVG(Table2[[#This Row],[1Y Return vs Nifty Z-Score]],Table2[1Y Return vs Nifty Z-Score])</f>
        <v>264</v>
      </c>
      <c r="AT323">
        <f>_xlfn.RANK.AVG(Table2[[#This Row],[6M Return vs Nifty Z-Score]],Table2[6M Return vs Nifty Z-Score])</f>
        <v>361</v>
      </c>
      <c r="AU323">
        <f>_xlfn.RANK.AVG(Table2[[#This Row],[Sharpe Ratio Z-Score]],Table2[Sharpe Ratio Z-Score])</f>
        <v>377</v>
      </c>
      <c r="AV323">
        <f>(Table2[[#This Row],[Rank 1Y]]+Table2[[#This Row],[Rank 6M]]+Table2[[#This Row],[Rank Sharpe]])/3</f>
        <v>334</v>
      </c>
    </row>
    <row r="324" spans="1:48" x14ac:dyDescent="0.3">
      <c r="A324" t="s">
        <v>391</v>
      </c>
      <c r="B324" t="s">
        <v>392</v>
      </c>
      <c r="C324" t="s">
        <v>3149</v>
      </c>
      <c r="D324" t="s">
        <v>182</v>
      </c>
      <c r="E324">
        <v>60932.64119445</v>
      </c>
      <c r="F324">
        <v>3898.35</v>
      </c>
      <c r="G324">
        <v>-1.5076580846712899</v>
      </c>
      <c r="H324">
        <f>(Table2[[#This Row],[1Y Return vs Nifty]]-AVERAGE(Table2[1Y Return vs Nifty]))/_xlfn.STDEV.P(Table2[1Y Return vs Nifty])</f>
        <v>-0.47286854410737711</v>
      </c>
      <c r="I324">
        <v>-1.91211309091079E-2</v>
      </c>
      <c r="J324">
        <f>(Table2[[#This Row],[1M Return vs Nifty]]-AVERAGE(Table2[1M Return vs Nifty]))/_xlfn.STDEV.P(Table2[1M Return vs Nifty])</f>
        <v>0.16691995708591659</v>
      </c>
      <c r="K324">
        <v>9.5611402866237398</v>
      </c>
      <c r="L324">
        <f>(Table2[[#This Row],[6M Return vs Nifty]]-AVERAGE(Table2[6M Return vs Nifty]))/_xlfn.STDEV.P(Table2[6M Return vs Nifty])</f>
        <v>-4.668105794383437E-2</v>
      </c>
      <c r="M324">
        <v>-0.35869283280095798</v>
      </c>
      <c r="N324">
        <f>(Table2[[#This Row],[1W Return vs Nifty]]-AVERAGE(Table2[1W Return vs Nifty]))/_xlfn.STDEV.P(Table2[1W Return vs Nifty])</f>
        <v>-2.1013392567741058E-2</v>
      </c>
      <c r="O324">
        <v>3874.7</v>
      </c>
      <c r="P324">
        <v>3932.0929375002902</v>
      </c>
      <c r="Q324">
        <v>3738.1785063674101</v>
      </c>
      <c r="R324">
        <v>55.824230443995901</v>
      </c>
      <c r="S324" s="1">
        <f>(Table2[[#This Row],[Close Price]]-Table2[[#This Row],[20D EMA]])/Table2[[#This Row],[20D EMA]]</f>
        <v>6.103698350840089E-3</v>
      </c>
      <c r="T324" s="1">
        <f>(Table2[[#This Row],[Close Price]]-Table2[[#This Row],[50D EMA]])/Table2[[#This Row],[50D EMA]]</f>
        <v>-8.5814191161364909E-3</v>
      </c>
      <c r="U324" s="1">
        <f>(Table2[[#This Row],[Close Price]]-Table2[[#This Row],[200D EMA]])/Table2[[#This Row],[200D EMA]]</f>
        <v>4.2847470595575456E-2</v>
      </c>
      <c r="V324">
        <v>0.60268587425928299</v>
      </c>
      <c r="W324">
        <v>3746.1</v>
      </c>
      <c r="X324">
        <v>3925</v>
      </c>
      <c r="Y324">
        <v>3715.45</v>
      </c>
      <c r="Z324">
        <v>3925</v>
      </c>
      <c r="AA324">
        <v>3715.45</v>
      </c>
      <c r="AB324">
        <v>3963.3</v>
      </c>
      <c r="AC324" s="1">
        <f>(Table2[[#This Row],[Close Price]]/Table2[[#This Row],[Day Low]])-1</f>
        <v>4.0642267958677092E-2</v>
      </c>
      <c r="AD324" s="1">
        <f>(Table2[[#This Row],[Day High]]/Table2[[#This Row],[Close Price]])-1</f>
        <v>6.836225582618205E-3</v>
      </c>
      <c r="AE324" s="1">
        <f>(Table2[[#This Row],[Close Price]]/Table2[[#This Row],[Current Week Low]])-1</f>
        <v>4.9226876959722166E-2</v>
      </c>
      <c r="AF324" s="1">
        <f>(Table2[[#This Row],[Current Week High]]/Table2[[#This Row],[Close Price]])-1</f>
        <v>6.836225582618205E-3</v>
      </c>
      <c r="AG324" s="1">
        <f>(Table2[[#This Row],[Close Price]]/Table2[[#This Row],[Current Month Low]])-1</f>
        <v>4.9226876959722166E-2</v>
      </c>
      <c r="AH324" s="1">
        <f>(Table2[[#This Row],[Current Month High]]/Table2[[#This Row],[Close Price]])-1</f>
        <v>1.6660894994036113E-2</v>
      </c>
      <c r="AI324">
        <v>27.0024497543832</v>
      </c>
      <c r="AJ324">
        <v>49.236275935992602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</v>
      </c>
      <c r="AM324" t="s">
        <v>3188</v>
      </c>
      <c r="AN324">
        <v>-1.56</v>
      </c>
      <c r="AO324" t="s">
        <v>3188</v>
      </c>
      <c r="AP324">
        <v>0.10535245054157499</v>
      </c>
      <c r="AQ324">
        <f>(Table2[[#This Row],[Sharpe Ratio]]-AVERAGE(Table2[Sharpe Ratio]))/_xlfn.STDEV.P(Table2[Sharpe Ratio])</f>
        <v>0.50293734448375316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469</v>
      </c>
      <c r="AT324">
        <f>_xlfn.RANK.AVG(Table2[[#This Row],[6M Return vs Nifty Z-Score]],Table2[6M Return vs Nifty Z-Score])</f>
        <v>324</v>
      </c>
      <c r="AU324">
        <f>_xlfn.RANK.AVG(Table2[[#This Row],[Sharpe Ratio Z-Score]],Table2[Sharpe Ratio Z-Score])</f>
        <v>212</v>
      </c>
      <c r="AV324">
        <f>(Table2[[#This Row],[Rank 1Y]]+Table2[[#This Row],[Rank 6M]]+Table2[[#This Row],[Rank Sharpe]])/3</f>
        <v>335</v>
      </c>
    </row>
    <row r="325" spans="1:48" x14ac:dyDescent="0.3">
      <c r="A325" t="s">
        <v>1658</v>
      </c>
      <c r="B325" t="s">
        <v>1659</v>
      </c>
      <c r="C325" t="s">
        <v>3147</v>
      </c>
      <c r="D325" t="s">
        <v>444</v>
      </c>
      <c r="E325">
        <v>5425.6521217500003</v>
      </c>
      <c r="F325">
        <v>484.95</v>
      </c>
      <c r="G325">
        <v>20.015455791267801</v>
      </c>
      <c r="H325">
        <f>(Table2[[#This Row],[1Y Return vs Nifty]]-AVERAGE(Table2[1Y Return vs Nifty]))/_xlfn.STDEV.P(Table2[1Y Return vs Nifty])</f>
        <v>-0.11071716087101212</v>
      </c>
      <c r="I325">
        <v>4.2627878239750201</v>
      </c>
      <c r="J325">
        <f>(Table2[[#This Row],[1M Return vs Nifty]]-AVERAGE(Table2[1M Return vs Nifty]))/_xlfn.STDEV.P(Table2[1M Return vs Nifty])</f>
        <v>0.62512521679304489</v>
      </c>
      <c r="K325">
        <v>23.843607345472201</v>
      </c>
      <c r="L325">
        <f>(Table2[[#This Row],[6M Return vs Nifty]]-AVERAGE(Table2[6M Return vs Nifty]))/_xlfn.STDEV.P(Table2[6M Return vs Nifty])</f>
        <v>0.40401175918323118</v>
      </c>
      <c r="M325">
        <v>-2.22113997137384</v>
      </c>
      <c r="N325">
        <f>(Table2[[#This Row],[1W Return vs Nifty]]-AVERAGE(Table2[1W Return vs Nifty]))/_xlfn.STDEV.P(Table2[1W Return vs Nifty])</f>
        <v>-0.45635828774297066</v>
      </c>
      <c r="O325">
        <v>495.04</v>
      </c>
      <c r="P325">
        <v>473.39740825760998</v>
      </c>
      <c r="Q325">
        <v>408.344434056566</v>
      </c>
      <c r="R325">
        <v>42.029554981864898</v>
      </c>
      <c r="S325" s="1">
        <f>(Table2[[#This Row],[Close Price]]-Table2[[#This Row],[20D EMA]])/Table2[[#This Row],[20D EMA]]</f>
        <v>-2.0382191338073754E-2</v>
      </c>
      <c r="T325" s="1">
        <f>(Table2[[#This Row],[Close Price]]-Table2[[#This Row],[50D EMA]])/Table2[[#This Row],[50D EMA]]</f>
        <v>2.4403580460887104E-2</v>
      </c>
      <c r="U325" s="1">
        <f>(Table2[[#This Row],[Close Price]]-Table2[[#This Row],[200D EMA]])/Table2[[#This Row],[200D EMA]]</f>
        <v>0.18760036761716259</v>
      </c>
      <c r="V325">
        <v>0.42811501727215101</v>
      </c>
      <c r="W325">
        <v>480</v>
      </c>
      <c r="X325">
        <v>497</v>
      </c>
      <c r="Y325">
        <v>461</v>
      </c>
      <c r="Z325">
        <v>498.45</v>
      </c>
      <c r="AA325">
        <v>461</v>
      </c>
      <c r="AB325">
        <v>525.6</v>
      </c>
      <c r="AC325" s="1">
        <f>(Table2[[#This Row],[Close Price]]/Table2[[#This Row],[Day Low]])-1</f>
        <v>1.0312499999999947E-2</v>
      </c>
      <c r="AD325" s="1">
        <f>(Table2[[#This Row],[Day High]]/Table2[[#This Row],[Close Price]])-1</f>
        <v>2.4847922466233685E-2</v>
      </c>
      <c r="AE325" s="1">
        <f>(Table2[[#This Row],[Close Price]]/Table2[[#This Row],[Current Week Low]])-1</f>
        <v>5.1952277657266732E-2</v>
      </c>
      <c r="AF325" s="1">
        <f>(Table2[[#This Row],[Current Week High]]/Table2[[#This Row],[Close Price]])-1</f>
        <v>2.7837921435199586E-2</v>
      </c>
      <c r="AG325" s="1">
        <f>(Table2[[#This Row],[Close Price]]/Table2[[#This Row],[Current Month Low]])-1</f>
        <v>5.1952277657266732E-2</v>
      </c>
      <c r="AH325" s="1">
        <f>(Table2[[#This Row],[Current Month High]]/Table2[[#This Row],[Close Price]])-1</f>
        <v>8.3823074543767362E-2</v>
      </c>
      <c r="AI325">
        <v>17.744097329621599</v>
      </c>
      <c r="AJ325">
        <v>66.592236344898595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0.13</v>
      </c>
      <c r="AM325" t="s">
        <v>3189</v>
      </c>
      <c r="AN325">
        <v>-6.05</v>
      </c>
      <c r="AO325" t="s">
        <v>3188</v>
      </c>
      <c r="AP325">
        <v>5.9142778638599999E-3</v>
      </c>
      <c r="AQ325">
        <f>(Table2[[#This Row],[Sharpe Ratio]]-AVERAGE(Table2[Sharpe Ratio]))/_xlfn.STDEV.P(Table2[Sharpe Ratio])</f>
        <v>-0.65027403527357885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-0.18821250791128558</v>
      </c>
      <c r="AS325">
        <f>_xlfn.RANK.AVG(Table2[[#This Row],[1Y Return vs Nifty Z-Score]],Table2[1Y Return vs Nifty Z-Score])</f>
        <v>329</v>
      </c>
      <c r="AT325">
        <f>_xlfn.RANK.AVG(Table2[[#This Row],[6M Return vs Nifty Z-Score]],Table2[6M Return vs Nifty Z-Score])</f>
        <v>186</v>
      </c>
      <c r="AU325">
        <f>_xlfn.RANK.AVG(Table2[[#This Row],[Sharpe Ratio Z-Score]],Table2[Sharpe Ratio Z-Score])</f>
        <v>491</v>
      </c>
      <c r="AV325">
        <f>(Table2[[#This Row],[Rank 1Y]]+Table2[[#This Row],[Rank 6M]]+Table2[[#This Row],[Rank Sharpe]])/3</f>
        <v>335.33333333333331</v>
      </c>
    </row>
    <row r="326" spans="1:48" x14ac:dyDescent="0.3">
      <c r="A326" t="s">
        <v>297</v>
      </c>
      <c r="B326" t="s">
        <v>298</v>
      </c>
      <c r="C326" t="s">
        <v>3153</v>
      </c>
      <c r="D326" t="s">
        <v>48</v>
      </c>
      <c r="E326">
        <v>93362.465367583995</v>
      </c>
      <c r="F326">
        <v>88.42</v>
      </c>
      <c r="G326">
        <v>23.096401665369601</v>
      </c>
      <c r="H326">
        <f>(Table2[[#This Row],[1Y Return vs Nifty]]-AVERAGE(Table2[1Y Return vs Nifty]))/_xlfn.STDEV.P(Table2[1Y Return vs Nifty])</f>
        <v>-5.8876668997312198E-2</v>
      </c>
      <c r="I326">
        <v>-4.25419471717737</v>
      </c>
      <c r="J326">
        <f>(Table2[[#This Row],[1M Return vs Nifty]]-AVERAGE(Table2[1M Return vs Nifty]))/_xlfn.STDEV.P(Table2[1M Return vs Nifty])</f>
        <v>-0.28627346970598033</v>
      </c>
      <c r="K326">
        <v>-4.0754534962705504</v>
      </c>
      <c r="L326">
        <f>(Table2[[#This Row],[6M Return vs Nifty]]-AVERAGE(Table2[6M Return vs Nifty]))/_xlfn.STDEV.P(Table2[6M Return vs Nifty])</f>
        <v>-0.47699291112066056</v>
      </c>
      <c r="M326">
        <v>0.133798478492061</v>
      </c>
      <c r="N326">
        <f>(Table2[[#This Row],[1W Return vs Nifty]]-AVERAGE(Table2[1W Return vs Nifty]))/_xlfn.STDEV.P(Table2[1W Return vs Nifty])</f>
        <v>9.4105889933806627E-2</v>
      </c>
      <c r="O326">
        <v>91.21</v>
      </c>
      <c r="P326">
        <v>92.858702079750202</v>
      </c>
      <c r="Q326">
        <v>85.814466113173395</v>
      </c>
      <c r="R326">
        <v>39.881837339005997</v>
      </c>
      <c r="S326" s="1">
        <f>(Table2[[#This Row],[Close Price]]-Table2[[#This Row],[20D EMA]])/Table2[[#This Row],[20D EMA]]</f>
        <v>-3.0588751233417304E-2</v>
      </c>
      <c r="T326" s="1">
        <f>(Table2[[#This Row],[Close Price]]-Table2[[#This Row],[50D EMA]])/Table2[[#This Row],[50D EMA]]</f>
        <v>-4.7800604362724049E-2</v>
      </c>
      <c r="U326" s="1">
        <f>(Table2[[#This Row],[Close Price]]-Table2[[#This Row],[200D EMA]])/Table2[[#This Row],[200D EMA]]</f>
        <v>3.0362408633882187E-2</v>
      </c>
      <c r="V326">
        <v>0.92454854493949701</v>
      </c>
      <c r="W326">
        <v>87.92</v>
      </c>
      <c r="X326">
        <v>89.17</v>
      </c>
      <c r="Y326">
        <v>84.57</v>
      </c>
      <c r="Z326">
        <v>90.78</v>
      </c>
      <c r="AA326">
        <v>84.57</v>
      </c>
      <c r="AB326">
        <v>94.93</v>
      </c>
      <c r="AC326" s="1">
        <f>(Table2[[#This Row],[Close Price]]/Table2[[#This Row],[Day Low]])-1</f>
        <v>5.6869881710646109E-3</v>
      </c>
      <c r="AD326" s="1">
        <f>(Table2[[#This Row],[Day High]]/Table2[[#This Row],[Close Price]])-1</f>
        <v>8.4822438362361918E-3</v>
      </c>
      <c r="AE326" s="1">
        <f>(Table2[[#This Row],[Close Price]]/Table2[[#This Row],[Current Week Low]])-1</f>
        <v>4.5524417642190063E-2</v>
      </c>
      <c r="AF326" s="1">
        <f>(Table2[[#This Row],[Current Week High]]/Table2[[#This Row],[Close Price]])-1</f>
        <v>2.6690793938022983E-2</v>
      </c>
      <c r="AG326" s="1">
        <f>(Table2[[#This Row],[Close Price]]/Table2[[#This Row],[Current Month Low]])-1</f>
        <v>4.5524417642190063E-2</v>
      </c>
      <c r="AH326" s="1">
        <f>(Table2[[#This Row],[Current Month High]]/Table2[[#This Row],[Close Price]])-1</f>
        <v>7.3625876498529808E-2</v>
      </c>
      <c r="AI326">
        <v>17.337706401266601</v>
      </c>
      <c r="AJ326">
        <v>70.038461538461505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-0.08</v>
      </c>
      <c r="AM326" t="s">
        <v>3188</v>
      </c>
      <c r="AN326">
        <v>-7.28</v>
      </c>
      <c r="AO326" t="s">
        <v>3188</v>
      </c>
      <c r="AP326">
        <v>0.101450223990318</v>
      </c>
      <c r="AQ326">
        <f>(Table2[[#This Row],[Sharpe Ratio]]-AVERAGE(Table2[Sharpe Ratio]))/_xlfn.STDEV.P(Table2[Sharpe Ratio])</f>
        <v>0.45768216788385885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306</v>
      </c>
      <c r="AT326">
        <f>_xlfn.RANK.AVG(Table2[[#This Row],[6M Return vs Nifty Z-Score]],Table2[6M Return vs Nifty Z-Score])</f>
        <v>483</v>
      </c>
      <c r="AU326">
        <f>_xlfn.RANK.AVG(Table2[[#This Row],[Sharpe Ratio Z-Score]],Table2[Sharpe Ratio Z-Score])</f>
        <v>219</v>
      </c>
      <c r="AV326">
        <f>(Table2[[#This Row],[Rank 1Y]]+Table2[[#This Row],[Rank 6M]]+Table2[[#This Row],[Rank Sharpe]])/3</f>
        <v>336</v>
      </c>
    </row>
    <row r="327" spans="1:48" x14ac:dyDescent="0.3">
      <c r="A327" t="s">
        <v>1012</v>
      </c>
      <c r="B327" t="s">
        <v>1013</v>
      </c>
      <c r="C327" t="s">
        <v>3147</v>
      </c>
      <c r="D327" t="s">
        <v>275</v>
      </c>
      <c r="E327">
        <v>14331.479852125</v>
      </c>
      <c r="F327">
        <v>1411.25</v>
      </c>
      <c r="G327">
        <v>8.5038161153069698</v>
      </c>
      <c r="H327">
        <f>(Table2[[#This Row],[1Y Return vs Nifty]]-AVERAGE(Table2[1Y Return vs Nifty]))/_xlfn.STDEV.P(Table2[1Y Return vs Nifty])</f>
        <v>-0.30441386553921324</v>
      </c>
      <c r="I327">
        <v>6.1103314913330902</v>
      </c>
      <c r="J327">
        <f>(Table2[[#This Row],[1M Return vs Nifty]]-AVERAGE(Table2[1M Return vs Nifty]))/_xlfn.STDEV.P(Table2[1M Return vs Nifty])</f>
        <v>0.82283008040450689</v>
      </c>
      <c r="K327">
        <v>-4.4485388071147502</v>
      </c>
      <c r="L327">
        <f>(Table2[[#This Row],[6M Return vs Nifty]]-AVERAGE(Table2[6M Return vs Nifty]))/_xlfn.STDEV.P(Table2[6M Return vs Nifty])</f>
        <v>-0.48876586806712358</v>
      </c>
      <c r="M327">
        <v>0.201282451048581</v>
      </c>
      <c r="N327">
        <f>(Table2[[#This Row],[1W Return vs Nifty]]-AVERAGE(Table2[1W Return vs Nifty]))/_xlfn.STDEV.P(Table2[1W Return vs Nifty])</f>
        <v>0.10988019157714779</v>
      </c>
      <c r="O327">
        <v>1374.83</v>
      </c>
      <c r="P327">
        <v>1323.1295090133899</v>
      </c>
      <c r="Q327">
        <v>1243.24986630731</v>
      </c>
      <c r="R327">
        <v>59.644678413982298</v>
      </c>
      <c r="S327" s="1">
        <f>(Table2[[#This Row],[Close Price]]-Table2[[#This Row],[20D EMA]])/Table2[[#This Row],[20D EMA]]</f>
        <v>2.6490547922288627E-2</v>
      </c>
      <c r="T327" s="1">
        <f>(Table2[[#This Row],[Close Price]]-Table2[[#This Row],[50D EMA]])/Table2[[#This Row],[50D EMA]]</f>
        <v>6.6600049644662804E-2</v>
      </c>
      <c r="U327" s="1">
        <f>(Table2[[#This Row],[Close Price]]-Table2[[#This Row],[200D EMA]])/Table2[[#This Row],[200D EMA]]</f>
        <v>0.13512982244806718</v>
      </c>
      <c r="V327">
        <v>0.60166475129083097</v>
      </c>
      <c r="W327">
        <v>1390.1</v>
      </c>
      <c r="X327">
        <v>1414.2</v>
      </c>
      <c r="Y327">
        <v>1339.15</v>
      </c>
      <c r="Z327">
        <v>1421.95</v>
      </c>
      <c r="AA327">
        <v>1339.15</v>
      </c>
      <c r="AB327">
        <v>1464.8</v>
      </c>
      <c r="AC327" s="1">
        <f>(Table2[[#This Row],[Close Price]]/Table2[[#This Row],[Day Low]])-1</f>
        <v>1.5214732753039417E-2</v>
      </c>
      <c r="AD327" s="1">
        <f>(Table2[[#This Row],[Day High]]/Table2[[#This Row],[Close Price]])-1</f>
        <v>2.0903454384411102E-3</v>
      </c>
      <c r="AE327" s="1">
        <f>(Table2[[#This Row],[Close Price]]/Table2[[#This Row],[Current Week Low]])-1</f>
        <v>5.3840122465743212E-2</v>
      </c>
      <c r="AF327" s="1">
        <f>(Table2[[#This Row],[Current Week High]]/Table2[[#This Row],[Close Price]])-1</f>
        <v>7.5819309123117407E-3</v>
      </c>
      <c r="AG327" s="1">
        <f>(Table2[[#This Row],[Close Price]]/Table2[[#This Row],[Current Month Low]])-1</f>
        <v>5.3840122465743212E-2</v>
      </c>
      <c r="AH327" s="1">
        <f>(Table2[[#This Row],[Current Month High]]/Table2[[#This Row],[Close Price]])-1</f>
        <v>3.7945084145261321E-2</v>
      </c>
      <c r="AI327">
        <v>16.846767050487099</v>
      </c>
      <c r="AJ327">
        <v>42.126995316984697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0.13</v>
      </c>
      <c r="AM327" t="s">
        <v>3189</v>
      </c>
      <c r="AN327">
        <v>1.59</v>
      </c>
      <c r="AO327" t="s">
        <v>3189</v>
      </c>
      <c r="AP327">
        <v>0.13544135501742999</v>
      </c>
      <c r="AQ327">
        <f>(Table2[[#This Row],[Sharpe Ratio]]-AVERAGE(Table2[Sharpe Ratio]))/_xlfn.STDEV.P(Table2[Sharpe Ratio])</f>
        <v>0.85188650667771637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0.99141704505303407</v>
      </c>
      <c r="AS327">
        <f>_xlfn.RANK.AVG(Table2[[#This Row],[1Y Return vs Nifty Z-Score]],Table2[1Y Return vs Nifty Z-Score])</f>
        <v>393</v>
      </c>
      <c r="AT327">
        <f>_xlfn.RANK.AVG(Table2[[#This Row],[6M Return vs Nifty Z-Score]],Table2[6M Return vs Nifty Z-Score])</f>
        <v>485</v>
      </c>
      <c r="AU327">
        <f>_xlfn.RANK.AVG(Table2[[#This Row],[Sharpe Ratio Z-Score]],Table2[Sharpe Ratio Z-Score])</f>
        <v>134</v>
      </c>
      <c r="AV327">
        <f>(Table2[[#This Row],[Rank 1Y]]+Table2[[#This Row],[Rank 6M]]+Table2[[#This Row],[Rank Sharpe]])/3</f>
        <v>337.33333333333331</v>
      </c>
    </row>
    <row r="328" spans="1:48" x14ac:dyDescent="0.3">
      <c r="A328" t="s">
        <v>459</v>
      </c>
      <c r="B328" t="s">
        <v>460</v>
      </c>
      <c r="C328" t="s">
        <v>3142</v>
      </c>
      <c r="D328" t="s">
        <v>21</v>
      </c>
      <c r="E328">
        <v>49224.00979068</v>
      </c>
      <c r="F328">
        <v>7380.6</v>
      </c>
      <c r="G328">
        <v>17.173501519986001</v>
      </c>
      <c r="H328">
        <f>(Table2[[#This Row],[1Y Return vs Nifty]]-AVERAGE(Table2[1Y Return vs Nifty]))/_xlfn.STDEV.P(Table2[1Y Return vs Nifty])</f>
        <v>-0.15853634151428198</v>
      </c>
      <c r="I328">
        <v>6.7924663035082897</v>
      </c>
      <c r="J328">
        <f>(Table2[[#This Row],[1M Return vs Nifty]]-AVERAGE(Table2[1M Return vs Nifty]))/_xlfn.STDEV.P(Table2[1M Return vs Nifty])</f>
        <v>0.89582503710751993</v>
      </c>
      <c r="K328">
        <v>21.7004490692761</v>
      </c>
      <c r="L328">
        <f>(Table2[[#This Row],[6M Return vs Nifty]]-AVERAGE(Table2[6M Return vs Nifty]))/_xlfn.STDEV.P(Table2[6M Return vs Nifty])</f>
        <v>0.33638296388700151</v>
      </c>
      <c r="M328">
        <v>3.4154289480895801</v>
      </c>
      <c r="N328">
        <f>(Table2[[#This Row],[1W Return vs Nifty]]-AVERAGE(Table2[1W Return vs Nifty]))/_xlfn.STDEV.P(Table2[1W Return vs Nifty])</f>
        <v>0.86118327065639799</v>
      </c>
      <c r="O328">
        <v>7045.08</v>
      </c>
      <c r="P328">
        <v>6655.9704226044196</v>
      </c>
      <c r="Q328">
        <v>5941.6361126505699</v>
      </c>
      <c r="R328">
        <v>72.387916500557694</v>
      </c>
      <c r="S328" s="1">
        <f>(Table2[[#This Row],[Close Price]]-Table2[[#This Row],[20D EMA]])/Table2[[#This Row],[20D EMA]]</f>
        <v>4.7624725340237505E-2</v>
      </c>
      <c r="T328" s="1">
        <f>(Table2[[#This Row],[Close Price]]-Table2[[#This Row],[50D EMA]])/Table2[[#This Row],[50D EMA]]</f>
        <v>0.10886911019536051</v>
      </c>
      <c r="U328" s="1">
        <f>(Table2[[#This Row],[Close Price]]-Table2[[#This Row],[200D EMA]])/Table2[[#This Row],[200D EMA]]</f>
        <v>0.24218310580913499</v>
      </c>
      <c r="V328">
        <v>0.93464220978113599</v>
      </c>
      <c r="W328">
        <v>7221.1</v>
      </c>
      <c r="X328">
        <v>7425.5</v>
      </c>
      <c r="Y328">
        <v>7075.05</v>
      </c>
      <c r="Z328">
        <v>7429</v>
      </c>
      <c r="AA328">
        <v>6952</v>
      </c>
      <c r="AB328">
        <v>7429</v>
      </c>
      <c r="AC328" s="1">
        <f>(Table2[[#This Row],[Close Price]]/Table2[[#This Row],[Day Low]])-1</f>
        <v>2.2088047527385024E-2</v>
      </c>
      <c r="AD328" s="1">
        <f>(Table2[[#This Row],[Day High]]/Table2[[#This Row],[Close Price]])-1</f>
        <v>6.0835162452916869E-3</v>
      </c>
      <c r="AE328" s="1">
        <f>(Table2[[#This Row],[Close Price]]/Table2[[#This Row],[Current Week Low]])-1</f>
        <v>4.3186973943647011E-2</v>
      </c>
      <c r="AF328" s="1">
        <f>(Table2[[#This Row],[Current Week High]]/Table2[[#This Row],[Close Price]])-1</f>
        <v>6.5577324336774101E-3</v>
      </c>
      <c r="AG328" s="1">
        <f>(Table2[[#This Row],[Close Price]]/Table2[[#This Row],[Current Month Low]])-1</f>
        <v>6.1651323360184085E-2</v>
      </c>
      <c r="AH328" s="1">
        <f>(Table2[[#This Row],[Current Month High]]/Table2[[#This Row],[Close Price]])-1</f>
        <v>6.5577324336774101E-3</v>
      </c>
      <c r="AI328">
        <v>0.65577324336774101</v>
      </c>
      <c r="AJ328">
        <v>72.152312088168401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</v>
      </c>
      <c r="AM328" t="s">
        <v>3189</v>
      </c>
      <c r="AN328">
        <v>5.47</v>
      </c>
      <c r="AO328" t="s">
        <v>3189</v>
      </c>
      <c r="AP328">
        <v>2.0987626572263999E-2</v>
      </c>
      <c r="AQ328">
        <f>(Table2[[#This Row],[Sharpe Ratio]]-AVERAGE(Table2[Sharpe Ratio]))/_xlfn.STDEV.P(Table2[Sharpe Ratio])</f>
        <v>-0.47546433399396548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1.4593905961426721</v>
      </c>
      <c r="AS328">
        <f>_xlfn.RANK.AVG(Table2[[#This Row],[1Y Return vs Nifty Z-Score]],Table2[1Y Return vs Nifty Z-Score])</f>
        <v>348</v>
      </c>
      <c r="AT328">
        <f>_xlfn.RANK.AVG(Table2[[#This Row],[6M Return vs Nifty Z-Score]],Table2[6M Return vs Nifty Z-Score])</f>
        <v>208</v>
      </c>
      <c r="AU328">
        <f>_xlfn.RANK.AVG(Table2[[#This Row],[Sharpe Ratio Z-Score]],Table2[Sharpe Ratio Z-Score])</f>
        <v>457</v>
      </c>
      <c r="AV328">
        <f>(Table2[[#This Row],[Rank 1Y]]+Table2[[#This Row],[Rank 6M]]+Table2[[#This Row],[Rank Sharpe]])/3</f>
        <v>337.66666666666669</v>
      </c>
    </row>
    <row r="329" spans="1:48" x14ac:dyDescent="0.3">
      <c r="A329" t="s">
        <v>1042</v>
      </c>
      <c r="B329" t="s">
        <v>1043</v>
      </c>
      <c r="C329" t="s">
        <v>3146</v>
      </c>
      <c r="D329" t="s">
        <v>265</v>
      </c>
      <c r="E329">
        <v>13222.214125439999</v>
      </c>
      <c r="F329">
        <v>566.4</v>
      </c>
      <c r="G329">
        <v>54.487294136164898</v>
      </c>
      <c r="H329">
        <f>(Table2[[#This Row],[1Y Return vs Nifty]]-AVERAGE(Table2[1Y Return vs Nifty]))/_xlfn.STDEV.P(Table2[1Y Return vs Nifty])</f>
        <v>0.46931154739414588</v>
      </c>
      <c r="I329">
        <v>-22.306175737435499</v>
      </c>
      <c r="J329">
        <f>(Table2[[#This Row],[1M Return vs Nifty]]-AVERAGE(Table2[1M Return vs Nifty]))/_xlfn.STDEV.P(Table2[1M Return vs Nifty])</f>
        <v>-2.2180082961040721</v>
      </c>
      <c r="K329">
        <v>3.1365244998888402</v>
      </c>
      <c r="L329">
        <f>(Table2[[#This Row],[6M Return vs Nifty]]-AVERAGE(Table2[6M Return vs Nifty]))/_xlfn.STDEV.P(Table2[6M Return vs Nifty])</f>
        <v>-0.24941411351133838</v>
      </c>
      <c r="M329">
        <v>-0.167300260667086</v>
      </c>
      <c r="N329">
        <f>(Table2[[#This Row],[1W Return vs Nifty]]-AVERAGE(Table2[1W Return vs Nifty]))/_xlfn.STDEV.P(Table2[1W Return vs Nifty])</f>
        <v>2.3724402952610829E-2</v>
      </c>
      <c r="O329">
        <v>610.84</v>
      </c>
      <c r="P329">
        <v>649.15868750728703</v>
      </c>
      <c r="Q329">
        <v>608.33671319100097</v>
      </c>
      <c r="R329">
        <v>38.474063892175003</v>
      </c>
      <c r="S329" s="1">
        <f>(Table2[[#This Row],[Close Price]]-Table2[[#This Row],[20D EMA]])/Table2[[#This Row],[20D EMA]]</f>
        <v>-7.2752275554973558E-2</v>
      </c>
      <c r="T329" s="1">
        <f>(Table2[[#This Row],[Close Price]]-Table2[[#This Row],[50D EMA]])/Table2[[#This Row],[50D EMA]]</f>
        <v>-0.12748606635008339</v>
      </c>
      <c r="U329" s="1">
        <f>(Table2[[#This Row],[Close Price]]-Table2[[#This Row],[200D EMA]])/Table2[[#This Row],[200D EMA]]</f>
        <v>-6.8936679772331963E-2</v>
      </c>
      <c r="V329">
        <v>3.1569539012440901</v>
      </c>
      <c r="W329">
        <v>562.20000000000005</v>
      </c>
      <c r="X329">
        <v>596</v>
      </c>
      <c r="Y329">
        <v>504.05</v>
      </c>
      <c r="Z329">
        <v>596</v>
      </c>
      <c r="AA329">
        <v>504.05</v>
      </c>
      <c r="AB329">
        <v>625.79999999999995</v>
      </c>
      <c r="AC329" s="1">
        <f>(Table2[[#This Row],[Close Price]]/Table2[[#This Row],[Day Low]])-1</f>
        <v>7.4706510138740079E-3</v>
      </c>
      <c r="AD329" s="1">
        <f>(Table2[[#This Row],[Day High]]/Table2[[#This Row],[Close Price]])-1</f>
        <v>5.2259887005649652E-2</v>
      </c>
      <c r="AE329" s="1">
        <f>(Table2[[#This Row],[Close Price]]/Table2[[#This Row],[Current Week Low]])-1</f>
        <v>0.12369804582878685</v>
      </c>
      <c r="AF329" s="1">
        <f>(Table2[[#This Row],[Current Week High]]/Table2[[#This Row],[Close Price]])-1</f>
        <v>5.2259887005649652E-2</v>
      </c>
      <c r="AG329" s="1">
        <f>(Table2[[#This Row],[Close Price]]/Table2[[#This Row],[Current Month Low]])-1</f>
        <v>0.12369804582878685</v>
      </c>
      <c r="AH329" s="1">
        <f>(Table2[[#This Row],[Current Month High]]/Table2[[#This Row],[Close Price]])-1</f>
        <v>0.10487288135593209</v>
      </c>
      <c r="AI329">
        <v>46.186440677966097</v>
      </c>
      <c r="AJ329">
        <v>123.873517786561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-0.16</v>
      </c>
      <c r="AM329" t="s">
        <v>3188</v>
      </c>
      <c r="AN329">
        <v>-14.76</v>
      </c>
      <c r="AO329" t="s">
        <v>3188</v>
      </c>
      <c r="AP329">
        <v>2.4855750621490001E-2</v>
      </c>
      <c r="AQ329">
        <f>(Table2[[#This Row],[Sharpe Ratio]]-AVERAGE(Table2[Sharpe Ratio]))/_xlfn.STDEV.P(Table2[Sharpe Ratio])</f>
        <v>-0.43060465333251524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170</v>
      </c>
      <c r="AT329">
        <f>_xlfn.RANK.AVG(Table2[[#This Row],[6M Return vs Nifty Z-Score]],Table2[6M Return vs Nifty Z-Score])</f>
        <v>401</v>
      </c>
      <c r="AU329">
        <f>_xlfn.RANK.AVG(Table2[[#This Row],[Sharpe Ratio Z-Score]],Table2[Sharpe Ratio Z-Score])</f>
        <v>442</v>
      </c>
      <c r="AV329">
        <f>(Table2[[#This Row],[Rank 1Y]]+Table2[[#This Row],[Rank 6M]]+Table2[[#This Row],[Rank Sharpe]])/3</f>
        <v>337.66666666666669</v>
      </c>
    </row>
    <row r="330" spans="1:48" x14ac:dyDescent="0.3">
      <c r="A330" t="s">
        <v>631</v>
      </c>
      <c r="B330" t="s">
        <v>632</v>
      </c>
      <c r="C330" t="s">
        <v>3150</v>
      </c>
      <c r="D330" t="s">
        <v>633</v>
      </c>
      <c r="E330">
        <v>30543.453671700001</v>
      </c>
      <c r="F330">
        <v>315.85000000000002</v>
      </c>
      <c r="G330">
        <v>79.287529770809499</v>
      </c>
      <c r="H330">
        <f>(Table2[[#This Row],[1Y Return vs Nifty]]-AVERAGE(Table2[1Y Return vs Nifty]))/_xlfn.STDEV.P(Table2[1Y Return vs Nifty])</f>
        <v>0.88660430955876812</v>
      </c>
      <c r="I330">
        <v>-0.614421563715005</v>
      </c>
      <c r="J330">
        <f>(Table2[[#This Row],[1M Return vs Nifty]]-AVERAGE(Table2[1M Return vs Nifty]))/_xlfn.STDEV.P(Table2[1M Return vs Nifty])</f>
        <v>0.10321711046035743</v>
      </c>
      <c r="K330">
        <v>-22.5595638082488</v>
      </c>
      <c r="L330">
        <f>(Table2[[#This Row],[6M Return vs Nifty]]-AVERAGE(Table2[6M Return vs Nifty]))/_xlfn.STDEV.P(Table2[6M Return vs Nifty])</f>
        <v>-1.0602713961518446</v>
      </c>
      <c r="M330">
        <v>-6.2566138630059598</v>
      </c>
      <c r="N330">
        <f>(Table2[[#This Row],[1W Return vs Nifty]]-AVERAGE(Table2[1W Return vs Nifty]))/_xlfn.STDEV.P(Table2[1W Return vs Nifty])</f>
        <v>-1.3996457088727556</v>
      </c>
      <c r="O330">
        <v>324.41000000000003</v>
      </c>
      <c r="P330">
        <v>323.66239698526198</v>
      </c>
      <c r="Q330">
        <v>297.245941374572</v>
      </c>
      <c r="R330">
        <v>37.459221655555503</v>
      </c>
      <c r="S330" s="1">
        <f>(Table2[[#This Row],[Close Price]]-Table2[[#This Row],[20D EMA]])/Table2[[#This Row],[20D EMA]]</f>
        <v>-2.6386362935791132E-2</v>
      </c>
      <c r="T330" s="1">
        <f>(Table2[[#This Row],[Close Price]]-Table2[[#This Row],[50D EMA]])/Table2[[#This Row],[50D EMA]]</f>
        <v>-2.4137487264600879E-2</v>
      </c>
      <c r="U330" s="1">
        <f>(Table2[[#This Row],[Close Price]]-Table2[[#This Row],[200D EMA]])/Table2[[#This Row],[200D EMA]]</f>
        <v>6.2588099737867484E-2</v>
      </c>
      <c r="V330">
        <v>0.93606701275609305</v>
      </c>
      <c r="W330">
        <v>310.7</v>
      </c>
      <c r="X330">
        <v>320.95</v>
      </c>
      <c r="Y330">
        <v>304.3</v>
      </c>
      <c r="Z330">
        <v>331.4</v>
      </c>
      <c r="AA330">
        <v>304.3</v>
      </c>
      <c r="AB330">
        <v>353</v>
      </c>
      <c r="AC330" s="1">
        <f>(Table2[[#This Row],[Close Price]]/Table2[[#This Row],[Day Low]])-1</f>
        <v>1.657547473447063E-2</v>
      </c>
      <c r="AD330" s="1">
        <f>(Table2[[#This Row],[Day High]]/Table2[[#This Row],[Close Price]])-1</f>
        <v>1.6146905176507742E-2</v>
      </c>
      <c r="AE330" s="1">
        <f>(Table2[[#This Row],[Close Price]]/Table2[[#This Row],[Current Week Low]])-1</f>
        <v>3.7955964508708639E-2</v>
      </c>
      <c r="AF330" s="1">
        <f>(Table2[[#This Row],[Current Week High]]/Table2[[#This Row],[Close Price]])-1</f>
        <v>4.9232230489156148E-2</v>
      </c>
      <c r="AG330" s="1">
        <f>(Table2[[#This Row],[Close Price]]/Table2[[#This Row],[Current Month Low]])-1</f>
        <v>3.7955964508708639E-2</v>
      </c>
      <c r="AH330" s="1">
        <f>(Table2[[#This Row],[Current Month High]]/Table2[[#This Row],[Close Price]])-1</f>
        <v>0.11761912300142474</v>
      </c>
      <c r="AI330">
        <v>31.644768086116802</v>
      </c>
      <c r="AJ330">
        <v>132.841872465904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-0.05</v>
      </c>
      <c r="AM330" t="s">
        <v>3188</v>
      </c>
      <c r="AN330">
        <v>-7.61</v>
      </c>
      <c r="AO330" t="s">
        <v>3188</v>
      </c>
      <c r="AP330">
        <v>9.6600168074663997E-2</v>
      </c>
      <c r="AQ330">
        <f>(Table2[[#This Row],[Sharpe Ratio]]-AVERAGE(Table2[Sharpe Ratio]))/_xlfn.STDEV.P(Table2[Sharpe Ratio])</f>
        <v>0.40143475782213878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-1.0686609271833358</v>
      </c>
      <c r="AS330">
        <f>_xlfn.RANK.AVG(Table2[[#This Row],[1Y Return vs Nifty Z-Score]],Table2[1Y Return vs Nifty Z-Score])</f>
        <v>114</v>
      </c>
      <c r="AT330">
        <f>_xlfn.RANK.AVG(Table2[[#This Row],[6M Return vs Nifty Z-Score]],Table2[6M Return vs Nifty Z-Score])</f>
        <v>666</v>
      </c>
      <c r="AU330">
        <f>_xlfn.RANK.AVG(Table2[[#This Row],[Sharpe Ratio Z-Score]],Table2[Sharpe Ratio Z-Score])</f>
        <v>236</v>
      </c>
      <c r="AV330">
        <f>(Table2[[#This Row],[Rank 1Y]]+Table2[[#This Row],[Rank 6M]]+Table2[[#This Row],[Rank Sharpe]])/3</f>
        <v>338.66666666666669</v>
      </c>
    </row>
    <row r="331" spans="1:48" x14ac:dyDescent="0.3">
      <c r="A331" t="s">
        <v>259</v>
      </c>
      <c r="B331" t="s">
        <v>260</v>
      </c>
      <c r="C331" t="s">
        <v>3143</v>
      </c>
      <c r="D331" t="s">
        <v>43</v>
      </c>
      <c r="E331">
        <v>102275.955118595</v>
      </c>
      <c r="F331">
        <v>2067.35</v>
      </c>
      <c r="G331">
        <v>31.3766339799596</v>
      </c>
      <c r="H331">
        <f>(Table2[[#This Row],[1Y Return vs Nifty]]-AVERAGE(Table2[1Y Return vs Nifty]))/_xlfn.STDEV.P(Table2[1Y Return vs Nifty])</f>
        <v>8.0447854560568077E-2</v>
      </c>
      <c r="I331">
        <v>-4.3996822186018898</v>
      </c>
      <c r="J331">
        <f>(Table2[[#This Row],[1M Return vs Nifty]]-AVERAGE(Table2[1M Return vs Nifty]))/_xlfn.STDEV.P(Table2[1M Return vs Nifty])</f>
        <v>-0.30184202547789241</v>
      </c>
      <c r="K331">
        <v>14.2866785067931</v>
      </c>
      <c r="L331">
        <f>(Table2[[#This Row],[6M Return vs Nifty]]-AVERAGE(Table2[6M Return vs Nifty]))/_xlfn.STDEV.P(Table2[6M Return vs Nifty])</f>
        <v>0.10243646664868958</v>
      </c>
      <c r="M331">
        <v>-2.8809811372374199</v>
      </c>
      <c r="N331">
        <f>(Table2[[#This Row],[1W Return vs Nifty]]-AVERAGE(Table2[1W Return vs Nifty]))/_xlfn.STDEV.P(Table2[1W Return vs Nifty])</f>
        <v>-0.61059540794671308</v>
      </c>
      <c r="O331">
        <v>2138.27</v>
      </c>
      <c r="P331">
        <v>2093.6186675471199</v>
      </c>
      <c r="Q331">
        <v>1818.1380275873801</v>
      </c>
      <c r="R331">
        <v>24.629970615717301</v>
      </c>
      <c r="S331" s="1">
        <f>(Table2[[#This Row],[Close Price]]-Table2[[#This Row],[20D EMA]])/Table2[[#This Row],[20D EMA]]</f>
        <v>-3.3166999490242148E-2</v>
      </c>
      <c r="T331" s="1">
        <f>(Table2[[#This Row],[Close Price]]-Table2[[#This Row],[50D EMA]])/Table2[[#This Row],[50D EMA]]</f>
        <v>-1.2547016299723927E-2</v>
      </c>
      <c r="U331" s="1">
        <f>(Table2[[#This Row],[Close Price]]-Table2[[#This Row],[200D EMA]])/Table2[[#This Row],[200D EMA]]</f>
        <v>0.1370698861314272</v>
      </c>
      <c r="V331">
        <v>0.84014980880418799</v>
      </c>
      <c r="W331">
        <v>2061.1</v>
      </c>
      <c r="X331">
        <v>2094</v>
      </c>
      <c r="Y331">
        <v>2060</v>
      </c>
      <c r="Z331">
        <v>2165.8000000000002</v>
      </c>
      <c r="AA331">
        <v>2060</v>
      </c>
      <c r="AB331">
        <v>2214.25</v>
      </c>
      <c r="AC331" s="1">
        <f>(Table2[[#This Row],[Close Price]]/Table2[[#This Row],[Day Low]])-1</f>
        <v>3.0323613604386068E-3</v>
      </c>
      <c r="AD331" s="1">
        <f>(Table2[[#This Row],[Day High]]/Table2[[#This Row],[Close Price]])-1</f>
        <v>1.2890898976951171E-2</v>
      </c>
      <c r="AE331" s="1">
        <f>(Table2[[#This Row],[Close Price]]/Table2[[#This Row],[Current Week Low]])-1</f>
        <v>3.5679611650485388E-3</v>
      </c>
      <c r="AF331" s="1">
        <f>(Table2[[#This Row],[Current Week High]]/Table2[[#This Row],[Close Price]])-1</f>
        <v>4.7621351004909718E-2</v>
      </c>
      <c r="AG331" s="1">
        <f>(Table2[[#This Row],[Close Price]]/Table2[[#This Row],[Current Month Low]])-1</f>
        <v>3.5679611650485388E-3</v>
      </c>
      <c r="AH331" s="1">
        <f>(Table2[[#This Row],[Current Month High]]/Table2[[#This Row],[Close Price]])-1</f>
        <v>7.1057150458316176E-2</v>
      </c>
      <c r="AI331">
        <v>11.3454422328101</v>
      </c>
      <c r="AJ331">
        <v>58.241800298518797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0.06</v>
      </c>
      <c r="AM331" t="s">
        <v>3189</v>
      </c>
      <c r="AN331">
        <v>-7.13</v>
      </c>
      <c r="AO331" t="s">
        <v>3188</v>
      </c>
      <c r="AP331">
        <v>1.4678292180117999E-2</v>
      </c>
      <c r="AQ331">
        <f>(Table2[[#This Row],[Sharpe Ratio]]-AVERAGE(Table2[Sharpe Ratio]))/_xlfn.STDEV.P(Table2[Sharpe Ratio])</f>
        <v>-0.54863539118242577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-1.2781885033977738</v>
      </c>
      <c r="AS331">
        <f>_xlfn.RANK.AVG(Table2[[#This Row],[1Y Return vs Nifty Z-Score]],Table2[1Y Return vs Nifty Z-Score])</f>
        <v>269</v>
      </c>
      <c r="AT331">
        <f>_xlfn.RANK.AVG(Table2[[#This Row],[6M Return vs Nifty Z-Score]],Table2[6M Return vs Nifty Z-Score])</f>
        <v>275</v>
      </c>
      <c r="AU331">
        <f>_xlfn.RANK.AVG(Table2[[#This Row],[Sharpe Ratio Z-Score]],Table2[Sharpe Ratio Z-Score])</f>
        <v>474</v>
      </c>
      <c r="AV331">
        <f>(Table2[[#This Row],[Rank 1Y]]+Table2[[#This Row],[Rank 6M]]+Table2[[#This Row],[Rank Sharpe]])/3</f>
        <v>339.33333333333331</v>
      </c>
    </row>
    <row r="332" spans="1:48" x14ac:dyDescent="0.3">
      <c r="A332" t="s">
        <v>1660</v>
      </c>
      <c r="B332" t="s">
        <v>1661</v>
      </c>
      <c r="C332" t="s">
        <v>3147</v>
      </c>
      <c r="D332" t="s">
        <v>275</v>
      </c>
      <c r="E332">
        <v>5393.5408882250003</v>
      </c>
      <c r="F332">
        <v>628.25</v>
      </c>
      <c r="G332">
        <v>24.595460059487401</v>
      </c>
      <c r="H332">
        <f>(Table2[[#This Row],[1Y Return vs Nifty]]-AVERAGE(Table2[1Y Return vs Nifty]))/_xlfn.STDEV.P(Table2[1Y Return vs Nifty])</f>
        <v>-3.365327083517438E-2</v>
      </c>
      <c r="I332">
        <v>11.4322668233765</v>
      </c>
      <c r="J332">
        <f>(Table2[[#This Row],[1M Return vs Nifty]]-AVERAGE(Table2[1M Return vs Nifty]))/_xlfn.STDEV.P(Table2[1M Return vs Nifty])</f>
        <v>1.3923281212682648</v>
      </c>
      <c r="K332">
        <v>23.530321813469399</v>
      </c>
      <c r="L332">
        <f>(Table2[[#This Row],[6M Return vs Nifty]]-AVERAGE(Table2[6M Return vs Nifty]))/_xlfn.STDEV.P(Table2[6M Return vs Nifty])</f>
        <v>0.39412582432325766</v>
      </c>
      <c r="M332">
        <v>7.3131174130463998</v>
      </c>
      <c r="N332">
        <f>(Table2[[#This Row],[1W Return vs Nifty]]-AVERAGE(Table2[1W Return vs Nifty]))/_xlfn.STDEV.P(Table2[1W Return vs Nifty])</f>
        <v>1.7722635053966695</v>
      </c>
      <c r="O332">
        <v>562.78</v>
      </c>
      <c r="P332">
        <v>528.98100221792697</v>
      </c>
      <c r="Q332">
        <v>456.582033903293</v>
      </c>
      <c r="R332">
        <v>78.384217562866397</v>
      </c>
      <c r="S332" s="1">
        <f>(Table2[[#This Row],[Close Price]]-Table2[[#This Row],[20D EMA]])/Table2[[#This Row],[20D EMA]]</f>
        <v>0.11633320302782621</v>
      </c>
      <c r="T332" s="1">
        <f>(Table2[[#This Row],[Close Price]]-Table2[[#This Row],[50D EMA]])/Table2[[#This Row],[50D EMA]]</f>
        <v>0.18766079947267497</v>
      </c>
      <c r="U332" s="1">
        <f>(Table2[[#This Row],[Close Price]]-Table2[[#This Row],[200D EMA]])/Table2[[#This Row],[200D EMA]]</f>
        <v>0.37598493446868164</v>
      </c>
      <c r="V332">
        <v>0.98258919333575201</v>
      </c>
      <c r="W332">
        <v>598.4</v>
      </c>
      <c r="X332">
        <v>632.20000000000005</v>
      </c>
      <c r="Y332">
        <v>525.04999999999995</v>
      </c>
      <c r="Z332">
        <v>632.20000000000005</v>
      </c>
      <c r="AA332">
        <v>525.04999999999995</v>
      </c>
      <c r="AB332">
        <v>632.20000000000005</v>
      </c>
      <c r="AC332" s="1">
        <f>(Table2[[#This Row],[Close Price]]/Table2[[#This Row],[Day Low]])-1</f>
        <v>4.9883021390374482E-2</v>
      </c>
      <c r="AD332" s="1">
        <f>(Table2[[#This Row],[Day High]]/Table2[[#This Row],[Close Price]])-1</f>
        <v>6.2873060087544896E-3</v>
      </c>
      <c r="AE332" s="1">
        <f>(Table2[[#This Row],[Close Price]]/Table2[[#This Row],[Current Week Low]])-1</f>
        <v>0.19655270926578439</v>
      </c>
      <c r="AF332" s="1">
        <f>(Table2[[#This Row],[Current Week High]]/Table2[[#This Row],[Close Price]])-1</f>
        <v>6.2873060087544896E-3</v>
      </c>
      <c r="AG332" s="1">
        <f>(Table2[[#This Row],[Close Price]]/Table2[[#This Row],[Current Month Low]])-1</f>
        <v>0.19655270926578439</v>
      </c>
      <c r="AH332" s="1">
        <f>(Table2[[#This Row],[Current Month High]]/Table2[[#This Row],[Close Price]])-1</f>
        <v>6.2873060087544896E-3</v>
      </c>
      <c r="AI332">
        <v>0.62873060087544896</v>
      </c>
      <c r="AJ332">
        <v>82.577739029351903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0.27</v>
      </c>
      <c r="AM332" t="s">
        <v>3189</v>
      </c>
      <c r="AN332">
        <v>9.07</v>
      </c>
      <c r="AO332" t="s">
        <v>3189</v>
      </c>
      <c r="AQ332">
        <f>(Table2[[#This Row],[Sharpe Ratio]]-AVERAGE(Table2[Sharpe Ratio]))/_xlfn.STDEV.P(Table2[Sharpe Ratio])</f>
        <v>-0.71886351506777824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2.8062006650852394</v>
      </c>
      <c r="AS332">
        <f>_xlfn.RANK.AVG(Table2[[#This Row],[1Y Return vs Nifty Z-Score]],Table2[1Y Return vs Nifty Z-Score])</f>
        <v>302</v>
      </c>
      <c r="AT332">
        <f>_xlfn.RANK.AVG(Table2[[#This Row],[6M Return vs Nifty Z-Score]],Table2[6M Return vs Nifty Z-Score])</f>
        <v>191</v>
      </c>
      <c r="AU332">
        <f>_xlfn.RANK.AVG(Table2[[#This Row],[Sharpe Ratio Z-Score]],Table2[Sharpe Ratio Z-Score])</f>
        <v>530</v>
      </c>
      <c r="AV332">
        <f>(Table2[[#This Row],[Rank 1Y]]+Table2[[#This Row],[Rank 6M]]+Table2[[#This Row],[Rank Sharpe]])/3</f>
        <v>341</v>
      </c>
    </row>
    <row r="333" spans="1:48" x14ac:dyDescent="0.3">
      <c r="A333" t="s">
        <v>1002</v>
      </c>
      <c r="B333" t="s">
        <v>1003</v>
      </c>
      <c r="C333" t="s">
        <v>3145</v>
      </c>
      <c r="D333" t="s">
        <v>1004</v>
      </c>
      <c r="E333">
        <v>14418.644067974999</v>
      </c>
      <c r="F333">
        <v>749.95</v>
      </c>
      <c r="G333">
        <v>26.001918564581</v>
      </c>
      <c r="H333">
        <f>(Table2[[#This Row],[1Y Return vs Nifty]]-AVERAGE(Table2[1Y Return vs Nifty]))/_xlfn.STDEV.P(Table2[1Y Return vs Nifty])</f>
        <v>-9.987973331284589E-3</v>
      </c>
      <c r="I333">
        <v>-3.4344356864611298</v>
      </c>
      <c r="J333">
        <f>(Table2[[#This Row],[1M Return vs Nifty]]-AVERAGE(Table2[1M Return vs Nifty]))/_xlfn.STDEV.P(Table2[1M Return vs Nifty])</f>
        <v>-0.19855140379466463</v>
      </c>
      <c r="K333">
        <v>30.646579217285598</v>
      </c>
      <c r="L333">
        <f>(Table2[[#This Row],[6M Return vs Nifty]]-AVERAGE(Table2[6M Return vs Nifty]))/_xlfn.STDEV.P(Table2[6M Return vs Nifty])</f>
        <v>0.61868409450951845</v>
      </c>
      <c r="M333">
        <v>2.27510795440429</v>
      </c>
      <c r="N333">
        <f>(Table2[[#This Row],[1W Return vs Nifty]]-AVERAGE(Table2[1W Return vs Nifty]))/_xlfn.STDEV.P(Table2[1W Return vs Nifty])</f>
        <v>0.59463453851765236</v>
      </c>
      <c r="O333">
        <v>764.23</v>
      </c>
      <c r="P333">
        <v>770.56380980543895</v>
      </c>
      <c r="Q333">
        <v>667.41533503504104</v>
      </c>
      <c r="R333">
        <v>44.051595843150302</v>
      </c>
      <c r="S333" s="1">
        <f>(Table2[[#This Row],[Close Price]]-Table2[[#This Row],[20D EMA]])/Table2[[#This Row],[20D EMA]]</f>
        <v>-1.8685474268217647E-2</v>
      </c>
      <c r="T333" s="1">
        <f>(Table2[[#This Row],[Close Price]]-Table2[[#This Row],[50D EMA]])/Table2[[#This Row],[50D EMA]]</f>
        <v>-2.6751593499626882E-2</v>
      </c>
      <c r="U333" s="1">
        <f>(Table2[[#This Row],[Close Price]]-Table2[[#This Row],[200D EMA]])/Table2[[#This Row],[200D EMA]]</f>
        <v>0.12366312344415299</v>
      </c>
      <c r="V333">
        <v>0.70770965040257905</v>
      </c>
      <c r="W333">
        <v>747.4</v>
      </c>
      <c r="X333">
        <v>758.05</v>
      </c>
      <c r="Y333">
        <v>703</v>
      </c>
      <c r="Z333">
        <v>766.8</v>
      </c>
      <c r="AA333">
        <v>703</v>
      </c>
      <c r="AB333">
        <v>766.8</v>
      </c>
      <c r="AC333" s="1">
        <f>(Table2[[#This Row],[Close Price]]/Table2[[#This Row],[Day Low]])-1</f>
        <v>3.4118276692534089E-3</v>
      </c>
      <c r="AD333" s="1">
        <f>(Table2[[#This Row],[Day High]]/Table2[[#This Row],[Close Price]])-1</f>
        <v>1.0800720048003143E-2</v>
      </c>
      <c r="AE333" s="1">
        <f>(Table2[[#This Row],[Close Price]]/Table2[[#This Row],[Current Week Low]])-1</f>
        <v>6.6785206258890506E-2</v>
      </c>
      <c r="AF333" s="1">
        <f>(Table2[[#This Row],[Current Week High]]/Table2[[#This Row],[Close Price]])-1</f>
        <v>2.2468164544302782E-2</v>
      </c>
      <c r="AG333" s="1">
        <f>(Table2[[#This Row],[Close Price]]/Table2[[#This Row],[Current Month Low]])-1</f>
        <v>6.6785206258890506E-2</v>
      </c>
      <c r="AH333" s="1">
        <f>(Table2[[#This Row],[Current Month High]]/Table2[[#This Row],[Close Price]])-1</f>
        <v>2.2468164544302782E-2</v>
      </c>
      <c r="AI333">
        <v>16.901126741782701</v>
      </c>
      <c r="AJ333">
        <v>68.018371233337007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-0.13</v>
      </c>
      <c r="AM333" t="s">
        <v>3188</v>
      </c>
      <c r="AN333">
        <v>-3.5</v>
      </c>
      <c r="AO333" t="s">
        <v>3188</v>
      </c>
      <c r="AP333">
        <v>-1.1651584274420999E-2</v>
      </c>
      <c r="AQ333">
        <f>(Table2[[#This Row],[Sharpe Ratio]]-AVERAGE(Table2[Sharpe Ratio]))/_xlfn.STDEV.P(Table2[Sharpe Ratio])</f>
        <v>-0.85399008885361338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296</v>
      </c>
      <c r="AT333">
        <f>_xlfn.RANK.AVG(Table2[[#This Row],[6M Return vs Nifty Z-Score]],Table2[6M Return vs Nifty Z-Score])</f>
        <v>140</v>
      </c>
      <c r="AU333">
        <f>_xlfn.RANK.AVG(Table2[[#This Row],[Sharpe Ratio Z-Score]],Table2[Sharpe Ratio Z-Score])</f>
        <v>588</v>
      </c>
      <c r="AV333">
        <f>(Table2[[#This Row],[Rank 1Y]]+Table2[[#This Row],[Rank 6M]]+Table2[[#This Row],[Rank Sharpe]])/3</f>
        <v>341.33333333333331</v>
      </c>
    </row>
    <row r="334" spans="1:48" x14ac:dyDescent="0.3">
      <c r="A334" t="s">
        <v>1254</v>
      </c>
      <c r="B334" t="s">
        <v>1255</v>
      </c>
      <c r="C334" t="s">
        <v>3145</v>
      </c>
      <c r="D334" t="s">
        <v>1001</v>
      </c>
      <c r="E334">
        <v>9524.2505876800005</v>
      </c>
      <c r="F334">
        <v>435.1</v>
      </c>
      <c r="G334">
        <v>-13.143430531706899</v>
      </c>
      <c r="H334">
        <f>(Table2[[#This Row],[1Y Return vs Nifty]]-AVERAGE(Table2[1Y Return vs Nifty]))/_xlfn.STDEV.P(Table2[1Y Return vs Nifty])</f>
        <v>-0.66865392678977331</v>
      </c>
      <c r="I334">
        <v>-5.5031780608352996</v>
      </c>
      <c r="J334">
        <f>(Table2[[#This Row],[1M Return vs Nifty]]-AVERAGE(Table2[1M Return vs Nifty]))/_xlfn.STDEV.P(Table2[1M Return vs Nifty])</f>
        <v>-0.41992664715102612</v>
      </c>
      <c r="K334">
        <v>21.458105386700399</v>
      </c>
      <c r="L334">
        <f>(Table2[[#This Row],[6M Return vs Nifty]]-AVERAGE(Table2[6M Return vs Nifty]))/_xlfn.STDEV.P(Table2[6M Return vs Nifty])</f>
        <v>0.32873564661590565</v>
      </c>
      <c r="M334">
        <v>-6.9513998047973597</v>
      </c>
      <c r="N334">
        <f>(Table2[[#This Row],[1W Return vs Nifty]]-AVERAGE(Table2[1W Return vs Nifty]))/_xlfn.STDEV.P(Table2[1W Return vs Nifty])</f>
        <v>-1.5620511306073945</v>
      </c>
      <c r="O334">
        <v>459.8</v>
      </c>
      <c r="P334">
        <v>449.136245846576</v>
      </c>
      <c r="Q334">
        <v>392.96945783165302</v>
      </c>
      <c r="R334">
        <v>31.019867422981299</v>
      </c>
      <c r="S334" s="1">
        <f>(Table2[[#This Row],[Close Price]]-Table2[[#This Row],[20D EMA]])/Table2[[#This Row],[20D EMA]]</f>
        <v>-5.3719008264462784E-2</v>
      </c>
      <c r="T334" s="1">
        <f>(Table2[[#This Row],[Close Price]]-Table2[[#This Row],[50D EMA]])/Table2[[#This Row],[50D EMA]]</f>
        <v>-3.1251643518814848E-2</v>
      </c>
      <c r="U334" s="1">
        <f>(Table2[[#This Row],[Close Price]]-Table2[[#This Row],[200D EMA]])/Table2[[#This Row],[200D EMA]]</f>
        <v>0.10721072930404583</v>
      </c>
      <c r="V334">
        <v>0.73315167485552302</v>
      </c>
      <c r="W334">
        <v>432.3</v>
      </c>
      <c r="X334">
        <v>437.95</v>
      </c>
      <c r="Y334">
        <v>423</v>
      </c>
      <c r="Z334">
        <v>463.5</v>
      </c>
      <c r="AA334">
        <v>423</v>
      </c>
      <c r="AB334">
        <v>485.6</v>
      </c>
      <c r="AC334" s="1">
        <f>(Table2[[#This Row],[Close Price]]/Table2[[#This Row],[Day Low]])-1</f>
        <v>6.4769835762201744E-3</v>
      </c>
      <c r="AD334" s="1">
        <f>(Table2[[#This Row],[Day High]]/Table2[[#This Row],[Close Price]])-1</f>
        <v>6.5502183406112024E-3</v>
      </c>
      <c r="AE334" s="1">
        <f>(Table2[[#This Row],[Close Price]]/Table2[[#This Row],[Current Week Low]])-1</f>
        <v>2.8605200945626574E-2</v>
      </c>
      <c r="AF334" s="1">
        <f>(Table2[[#This Row],[Current Week High]]/Table2[[#This Row],[Close Price]])-1</f>
        <v>6.5272351183635946E-2</v>
      </c>
      <c r="AG334" s="1">
        <f>(Table2[[#This Row],[Close Price]]/Table2[[#This Row],[Current Month Low]])-1</f>
        <v>2.8605200945626574E-2</v>
      </c>
      <c r="AH334" s="1">
        <f>(Table2[[#This Row],[Current Month High]]/Table2[[#This Row],[Close Price]])-1</f>
        <v>0.11606527235118369</v>
      </c>
      <c r="AI334">
        <v>19.053091243392299</v>
      </c>
      <c r="AJ334">
        <v>62.654205607476598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0.05</v>
      </c>
      <c r="AM334" t="s">
        <v>3189</v>
      </c>
      <c r="AN334">
        <v>-9.01</v>
      </c>
      <c r="AO334" t="s">
        <v>3188</v>
      </c>
      <c r="AP334">
        <v>8.5596500642678999E-2</v>
      </c>
      <c r="AQ334">
        <f>(Table2[[#This Row],[Sharpe Ratio]]-AVERAGE(Table2[Sharpe Ratio]))/_xlfn.STDEV.P(Table2[Sharpe Ratio])</f>
        <v>0.27382225087515544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-2.0480738070571327</v>
      </c>
      <c r="AS334">
        <f>_xlfn.RANK.AVG(Table2[[#This Row],[1Y Return vs Nifty Z-Score]],Table2[1Y Return vs Nifty Z-Score])</f>
        <v>545</v>
      </c>
      <c r="AT334">
        <f>_xlfn.RANK.AVG(Table2[[#This Row],[6M Return vs Nifty Z-Score]],Table2[6M Return vs Nifty Z-Score])</f>
        <v>209</v>
      </c>
      <c r="AU334">
        <f>_xlfn.RANK.AVG(Table2[[#This Row],[Sharpe Ratio Z-Score]],Table2[Sharpe Ratio Z-Score])</f>
        <v>270</v>
      </c>
      <c r="AV334">
        <f>(Table2[[#This Row],[Rank 1Y]]+Table2[[#This Row],[Rank 6M]]+Table2[[#This Row],[Rank Sharpe]])/3</f>
        <v>341.33333333333331</v>
      </c>
    </row>
    <row r="335" spans="1:48" x14ac:dyDescent="0.3">
      <c r="A335" t="s">
        <v>666</v>
      </c>
      <c r="B335" t="s">
        <v>667</v>
      </c>
      <c r="C335" t="s">
        <v>3155</v>
      </c>
      <c r="D335" t="s">
        <v>283</v>
      </c>
      <c r="E335">
        <v>28081.409964220002</v>
      </c>
      <c r="F335">
        <v>3733.3</v>
      </c>
      <c r="G335">
        <v>-4.0025826559445203</v>
      </c>
      <c r="H335">
        <f>(Table2[[#This Row],[1Y Return vs Nifty]]-AVERAGE(Table2[1Y Return vs Nifty]))/_xlfn.STDEV.P(Table2[1Y Return vs Nifty])</f>
        <v>-0.51484854708301864</v>
      </c>
      <c r="I335">
        <v>-0.12749928604910701</v>
      </c>
      <c r="J335">
        <f>(Table2[[#This Row],[1M Return vs Nifty]]-AVERAGE(Table2[1M Return vs Nifty]))/_xlfn.STDEV.P(Table2[1M Return vs Nifty])</f>
        <v>0.15532245670799308</v>
      </c>
      <c r="K335">
        <v>17.264033123813199</v>
      </c>
      <c r="L335">
        <f>(Table2[[#This Row],[6M Return vs Nifty]]-AVERAGE(Table2[6M Return vs Nifty]))/_xlfn.STDEV.P(Table2[6M Return vs Nifty])</f>
        <v>0.19638888638136662</v>
      </c>
      <c r="M335">
        <v>1.8989226494245</v>
      </c>
      <c r="N335">
        <f>(Table2[[#This Row],[1W Return vs Nifty]]-AVERAGE(Table2[1W Return vs Nifty]))/_xlfn.STDEV.P(Table2[1W Return vs Nifty])</f>
        <v>0.50670165238571141</v>
      </c>
      <c r="O335">
        <v>3743.48</v>
      </c>
      <c r="P335">
        <v>3807.8185061897798</v>
      </c>
      <c r="Q335">
        <v>3632.8324656631098</v>
      </c>
      <c r="R335">
        <v>50.597997948298897</v>
      </c>
      <c r="S335" s="1">
        <f>(Table2[[#This Row],[Close Price]]-Table2[[#This Row],[20D EMA]])/Table2[[#This Row],[20D EMA]]</f>
        <v>-2.7193947877375696E-3</v>
      </c>
      <c r="T335" s="1">
        <f>(Table2[[#This Row],[Close Price]]-Table2[[#This Row],[50D EMA]])/Table2[[#This Row],[50D EMA]]</f>
        <v>-1.9569868172195293E-2</v>
      </c>
      <c r="U335" s="1">
        <f>(Table2[[#This Row],[Close Price]]-Table2[[#This Row],[200D EMA]])/Table2[[#This Row],[200D EMA]]</f>
        <v>2.7655427352208432E-2</v>
      </c>
      <c r="V335">
        <v>0.38647824323949898</v>
      </c>
      <c r="W335">
        <v>3690</v>
      </c>
      <c r="X335">
        <v>3745.5</v>
      </c>
      <c r="Y335">
        <v>3575</v>
      </c>
      <c r="Z335">
        <v>3798.7</v>
      </c>
      <c r="AA335">
        <v>3575</v>
      </c>
      <c r="AB335">
        <v>3823.6</v>
      </c>
      <c r="AC335" s="1">
        <f>(Table2[[#This Row],[Close Price]]/Table2[[#This Row],[Day Low]])-1</f>
        <v>1.1734417344173576E-2</v>
      </c>
      <c r="AD335" s="1">
        <f>(Table2[[#This Row],[Day High]]/Table2[[#This Row],[Close Price]])-1</f>
        <v>3.2678863204134156E-3</v>
      </c>
      <c r="AE335" s="1">
        <f>(Table2[[#This Row],[Close Price]]/Table2[[#This Row],[Current Week Low]])-1</f>
        <v>4.4279720279720269E-2</v>
      </c>
      <c r="AF335" s="1">
        <f>(Table2[[#This Row],[Current Week High]]/Table2[[#This Row],[Close Price]])-1</f>
        <v>1.7518013553692313E-2</v>
      </c>
      <c r="AG335" s="1">
        <f>(Table2[[#This Row],[Close Price]]/Table2[[#This Row],[Current Month Low]])-1</f>
        <v>4.4279720279720269E-2</v>
      </c>
      <c r="AH335" s="1">
        <f>(Table2[[#This Row],[Current Month High]]/Table2[[#This Row],[Close Price]])-1</f>
        <v>2.4187715961749623E-2</v>
      </c>
      <c r="AI335">
        <v>29.052045107545499</v>
      </c>
      <c r="AJ335">
        <v>47.882749059219599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</v>
      </c>
      <c r="AM335" t="s">
        <v>3188</v>
      </c>
      <c r="AN335">
        <v>-5.18</v>
      </c>
      <c r="AO335" t="s">
        <v>3188</v>
      </c>
      <c r="AP335">
        <v>7.7300099801937E-2</v>
      </c>
      <c r="AQ335">
        <f>(Table2[[#This Row],[Sharpe Ratio]]-AVERAGE(Table2[Sharpe Ratio]))/_xlfn.STDEV.P(Table2[Sharpe Ratio])</f>
        <v>0.17760664671697346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485</v>
      </c>
      <c r="AT335">
        <f>_xlfn.RANK.AVG(Table2[[#This Row],[6M Return vs Nifty Z-Score]],Table2[6M Return vs Nifty Z-Score])</f>
        <v>247</v>
      </c>
      <c r="AU335">
        <f>_xlfn.RANK.AVG(Table2[[#This Row],[Sharpe Ratio Z-Score]],Table2[Sharpe Ratio Z-Score])</f>
        <v>295</v>
      </c>
      <c r="AV335">
        <f>(Table2[[#This Row],[Rank 1Y]]+Table2[[#This Row],[Rank 6M]]+Table2[[#This Row],[Rank Sharpe]])/3</f>
        <v>342.33333333333331</v>
      </c>
    </row>
    <row r="336" spans="1:48" x14ac:dyDescent="0.3">
      <c r="A336" t="s">
        <v>1305</v>
      </c>
      <c r="B336" t="s">
        <v>1306</v>
      </c>
      <c r="C336" t="s">
        <v>3154</v>
      </c>
      <c r="D336" t="s">
        <v>849</v>
      </c>
      <c r="E336">
        <v>8856.1858530199897</v>
      </c>
      <c r="F336">
        <v>190.3</v>
      </c>
      <c r="G336">
        <v>20.600331696524002</v>
      </c>
      <c r="H336">
        <f>(Table2[[#This Row],[1Y Return vs Nifty]]-AVERAGE(Table2[1Y Return vs Nifty]))/_xlfn.STDEV.P(Table2[1Y Return vs Nifty])</f>
        <v>-0.10087594461712504</v>
      </c>
      <c r="I336">
        <v>-10.3319477022937</v>
      </c>
      <c r="J336">
        <f>(Table2[[#This Row],[1M Return vs Nifty]]-AVERAGE(Table2[1M Return vs Nifty]))/_xlfn.STDEV.P(Table2[1M Return vs Nifty])</f>
        <v>-0.93665123680083495</v>
      </c>
      <c r="K336">
        <v>-2.2915532922233899</v>
      </c>
      <c r="L336">
        <f>(Table2[[#This Row],[6M Return vs Nifty]]-AVERAGE(Table2[6M Return vs Nifty]))/_xlfn.STDEV.P(Table2[6M Return vs Nifty])</f>
        <v>-0.4207007449897775</v>
      </c>
      <c r="M336">
        <v>-4.5540789858655799</v>
      </c>
      <c r="N336">
        <f>(Table2[[#This Row],[1W Return vs Nifty]]-AVERAGE(Table2[1W Return vs Nifty]))/_xlfn.STDEV.P(Table2[1W Return vs Nifty])</f>
        <v>-1.0016801224836596</v>
      </c>
      <c r="O336">
        <v>201.26</v>
      </c>
      <c r="P336">
        <v>210.235723867698</v>
      </c>
      <c r="Q336">
        <v>194.78245767287601</v>
      </c>
      <c r="R336">
        <v>34.5631316830003</v>
      </c>
      <c r="S336" s="1">
        <f>(Table2[[#This Row],[Close Price]]-Table2[[#This Row],[20D EMA]])/Table2[[#This Row],[20D EMA]]</f>
        <v>-5.4456921395210078E-2</v>
      </c>
      <c r="T336" s="1">
        <f>(Table2[[#This Row],[Close Price]]-Table2[[#This Row],[50D EMA]])/Table2[[#This Row],[50D EMA]]</f>
        <v>-9.4825577218473109E-2</v>
      </c>
      <c r="U336" s="1">
        <f>(Table2[[#This Row],[Close Price]]-Table2[[#This Row],[200D EMA]])/Table2[[#This Row],[200D EMA]]</f>
        <v>-2.3012635359617343E-2</v>
      </c>
      <c r="V336">
        <v>0.58803416910746398</v>
      </c>
      <c r="W336">
        <v>189.05</v>
      </c>
      <c r="X336">
        <v>196.48</v>
      </c>
      <c r="Y336">
        <v>182.99</v>
      </c>
      <c r="Z336">
        <v>199.3</v>
      </c>
      <c r="AA336">
        <v>182.99</v>
      </c>
      <c r="AB336">
        <v>208.5</v>
      </c>
      <c r="AC336" s="1">
        <f>(Table2[[#This Row],[Close Price]]/Table2[[#This Row],[Day Low]])-1</f>
        <v>6.6120074054483169E-3</v>
      </c>
      <c r="AD336" s="1">
        <f>(Table2[[#This Row],[Day High]]/Table2[[#This Row],[Close Price]])-1</f>
        <v>3.2475039411455464E-2</v>
      </c>
      <c r="AE336" s="1">
        <f>(Table2[[#This Row],[Close Price]]/Table2[[#This Row],[Current Week Low]])-1</f>
        <v>3.9947538116837045E-2</v>
      </c>
      <c r="AF336" s="1">
        <f>(Table2[[#This Row],[Current Week High]]/Table2[[#This Row],[Close Price]])-1</f>
        <v>4.729374671571196E-2</v>
      </c>
      <c r="AG336" s="1">
        <f>(Table2[[#This Row],[Close Price]]/Table2[[#This Row],[Current Month Low]])-1</f>
        <v>3.9947538116837045E-2</v>
      </c>
      <c r="AH336" s="1">
        <f>(Table2[[#This Row],[Current Month High]]/Table2[[#This Row],[Close Price]])-1</f>
        <v>9.5638465580662135E-2</v>
      </c>
      <c r="AI336">
        <v>38.7283236994219</v>
      </c>
      <c r="AJ336">
        <v>67.591369440774997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-0.27</v>
      </c>
      <c r="AM336" t="s">
        <v>3188</v>
      </c>
      <c r="AN336">
        <v>-8.3699999999999992</v>
      </c>
      <c r="AO336" t="s">
        <v>3188</v>
      </c>
      <c r="AP336">
        <v>9.6540407171120002E-2</v>
      </c>
      <c r="AQ336">
        <f>(Table2[[#This Row],[Sharpe Ratio]]-AVERAGE(Table2[Sharpe Ratio]))/_xlfn.STDEV.P(Table2[Sharpe Ratio])</f>
        <v>0.40074169446250851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324</v>
      </c>
      <c r="AT336">
        <f>_xlfn.RANK.AVG(Table2[[#This Row],[6M Return vs Nifty Z-Score]],Table2[6M Return vs Nifty Z-Score])</f>
        <v>468</v>
      </c>
      <c r="AU336">
        <f>_xlfn.RANK.AVG(Table2[[#This Row],[Sharpe Ratio Z-Score]],Table2[Sharpe Ratio Z-Score])</f>
        <v>237</v>
      </c>
      <c r="AV336">
        <f>(Table2[[#This Row],[Rank 1Y]]+Table2[[#This Row],[Rank 6M]]+Table2[[#This Row],[Rank Sharpe]])/3</f>
        <v>343</v>
      </c>
    </row>
    <row r="337" spans="1:48" x14ac:dyDescent="0.3">
      <c r="A337" t="s">
        <v>1509</v>
      </c>
      <c r="B337" t="s">
        <v>1510</v>
      </c>
      <c r="C337" t="s">
        <v>3147</v>
      </c>
      <c r="D337" t="s">
        <v>51</v>
      </c>
      <c r="E337">
        <v>6809.5192801800004</v>
      </c>
      <c r="F337">
        <v>1663.8</v>
      </c>
      <c r="G337">
        <v>10.3268474339558</v>
      </c>
      <c r="H337">
        <f>(Table2[[#This Row],[1Y Return vs Nifty]]-AVERAGE(Table2[1Y Return vs Nifty]))/_xlfn.STDEV.P(Table2[1Y Return vs Nifty])</f>
        <v>-0.27373924672999217</v>
      </c>
      <c r="I337">
        <v>17.574600390489099</v>
      </c>
      <c r="J337">
        <f>(Table2[[#This Row],[1M Return vs Nifty]]-AVERAGE(Table2[1M Return vs Nifty]))/_xlfn.STDEV.P(Table2[1M Return vs Nifty])</f>
        <v>2.0496166290298228</v>
      </c>
      <c r="K337">
        <v>26.573039138756499</v>
      </c>
      <c r="L337">
        <f>(Table2[[#This Row],[6M Return vs Nifty]]-AVERAGE(Table2[6M Return vs Nifty]))/_xlfn.STDEV.P(Table2[6M Return vs Nifty])</f>
        <v>0.4901408081075464</v>
      </c>
      <c r="M337">
        <v>2.8712878815681</v>
      </c>
      <c r="N337">
        <f>(Table2[[#This Row],[1W Return vs Nifty]]-AVERAGE(Table2[1W Return vs Nifty]))/_xlfn.STDEV.P(Table2[1W Return vs Nifty])</f>
        <v>0.73399091675858485</v>
      </c>
      <c r="O337">
        <v>1627.57</v>
      </c>
      <c r="P337">
        <v>1513.9165956162699</v>
      </c>
      <c r="Q337">
        <v>1318.14351683581</v>
      </c>
      <c r="R337">
        <v>51.775861403729699</v>
      </c>
      <c r="S337" s="1">
        <f>(Table2[[#This Row],[Close Price]]-Table2[[#This Row],[20D EMA]])/Table2[[#This Row],[20D EMA]]</f>
        <v>2.2260179285683575E-2</v>
      </c>
      <c r="T337" s="1">
        <f>(Table2[[#This Row],[Close Price]]-Table2[[#This Row],[50D EMA]])/Table2[[#This Row],[50D EMA]]</f>
        <v>9.900373958363079E-2</v>
      </c>
      <c r="U337" s="1">
        <f>(Table2[[#This Row],[Close Price]]-Table2[[#This Row],[200D EMA]])/Table2[[#This Row],[200D EMA]]</f>
        <v>0.26222977904100669</v>
      </c>
      <c r="V337">
        <v>0.94805961859682397</v>
      </c>
      <c r="W337">
        <v>1660.05</v>
      </c>
      <c r="X337">
        <v>1718.95</v>
      </c>
      <c r="Y337">
        <v>1583.05</v>
      </c>
      <c r="Z337">
        <v>1731</v>
      </c>
      <c r="AA337">
        <v>1583.05</v>
      </c>
      <c r="AB337">
        <v>1780.8</v>
      </c>
      <c r="AC337" s="1">
        <f>(Table2[[#This Row],[Close Price]]/Table2[[#This Row],[Day Low]])-1</f>
        <v>2.2589681033704512E-3</v>
      </c>
      <c r="AD337" s="1">
        <f>(Table2[[#This Row],[Day High]]/Table2[[#This Row],[Close Price]])-1</f>
        <v>3.314701286212296E-2</v>
      </c>
      <c r="AE337" s="1">
        <f>(Table2[[#This Row],[Close Price]]/Table2[[#This Row],[Current Week Low]])-1</f>
        <v>5.1009127949211974E-2</v>
      </c>
      <c r="AF337" s="1">
        <f>(Table2[[#This Row],[Current Week High]]/Table2[[#This Row],[Close Price]])-1</f>
        <v>4.0389469888207685E-2</v>
      </c>
      <c r="AG337" s="1">
        <f>(Table2[[#This Row],[Close Price]]/Table2[[#This Row],[Current Month Low]])-1</f>
        <v>5.1009127949211974E-2</v>
      </c>
      <c r="AH337" s="1">
        <f>(Table2[[#This Row],[Current Month High]]/Table2[[#This Row],[Close Price]])-1</f>
        <v>7.0320952037504547E-2</v>
      </c>
      <c r="AI337">
        <v>9.5684577473253896</v>
      </c>
      <c r="AJ337">
        <v>65.642889143312203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0.13</v>
      </c>
      <c r="AM337" t="s">
        <v>3189</v>
      </c>
      <c r="AN337">
        <v>-2.3199999999999998</v>
      </c>
      <c r="AO337" t="s">
        <v>3188</v>
      </c>
      <c r="AP337">
        <v>1.4238684809218E-2</v>
      </c>
      <c r="AQ337">
        <f>(Table2[[#This Row],[Sharpe Ratio]]-AVERAGE(Table2[Sharpe Ratio]))/_xlfn.STDEV.P(Table2[Sharpe Ratio])</f>
        <v>-0.55373363674643239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2.4462754704195295</v>
      </c>
      <c r="AS337">
        <f>_xlfn.RANK.AVG(Table2[[#This Row],[1Y Return vs Nifty Z-Score]],Table2[1Y Return vs Nifty Z-Score])</f>
        <v>384</v>
      </c>
      <c r="AT337">
        <f>_xlfn.RANK.AVG(Table2[[#This Row],[6M Return vs Nifty Z-Score]],Table2[6M Return vs Nifty Z-Score])</f>
        <v>171</v>
      </c>
      <c r="AU337">
        <f>_xlfn.RANK.AVG(Table2[[#This Row],[Sharpe Ratio Z-Score]],Table2[Sharpe Ratio Z-Score])</f>
        <v>475</v>
      </c>
      <c r="AV337">
        <f>(Table2[[#This Row],[Rank 1Y]]+Table2[[#This Row],[Rank 6M]]+Table2[[#This Row],[Rank Sharpe]])/3</f>
        <v>343.33333333333331</v>
      </c>
    </row>
    <row r="338" spans="1:48" x14ac:dyDescent="0.3">
      <c r="A338" t="s">
        <v>563</v>
      </c>
      <c r="B338" t="s">
        <v>564</v>
      </c>
      <c r="C338" t="s">
        <v>3146</v>
      </c>
      <c r="D338" t="s">
        <v>48</v>
      </c>
      <c r="E338">
        <v>35901.855000000003</v>
      </c>
      <c r="F338">
        <v>59.45</v>
      </c>
      <c r="G338">
        <v>57.7614141369924</v>
      </c>
      <c r="H338">
        <f>(Table2[[#This Row],[1Y Return vs Nifty]]-AVERAGE(Table2[1Y Return vs Nifty]))/_xlfn.STDEV.P(Table2[1Y Return vs Nifty])</f>
        <v>0.52440241826051548</v>
      </c>
      <c r="I338">
        <v>-6.0425475477250696</v>
      </c>
      <c r="J338">
        <f>(Table2[[#This Row],[1M Return vs Nifty]]-AVERAGE(Table2[1M Return vs Nifty]))/_xlfn.STDEV.P(Table2[1M Return vs Nifty])</f>
        <v>-0.47764434699528063</v>
      </c>
      <c r="K338">
        <v>-22.3524074192153</v>
      </c>
      <c r="L338">
        <f>(Table2[[#This Row],[6M Return vs Nifty]]-AVERAGE(Table2[6M Return vs Nifty]))/_xlfn.STDEV.P(Table2[6M Return vs Nifty])</f>
        <v>-1.053734437503546</v>
      </c>
      <c r="M338">
        <v>-2.1301080568614901</v>
      </c>
      <c r="N338">
        <f>(Table2[[#This Row],[1W Return vs Nifty]]-AVERAGE(Table2[1W Return vs Nifty]))/_xlfn.STDEV.P(Table2[1W Return vs Nifty])</f>
        <v>-0.43507968151560333</v>
      </c>
      <c r="O338">
        <v>60.44</v>
      </c>
      <c r="P338">
        <v>62.123355397128599</v>
      </c>
      <c r="Q338">
        <v>59.1305866866267</v>
      </c>
      <c r="R338">
        <v>46.992326823515903</v>
      </c>
      <c r="S338" s="1">
        <f>(Table2[[#This Row],[Close Price]]-Table2[[#This Row],[20D EMA]])/Table2[[#This Row],[20D EMA]]</f>
        <v>-1.6379880873593562E-2</v>
      </c>
      <c r="T338" s="1">
        <f>(Table2[[#This Row],[Close Price]]-Table2[[#This Row],[50D EMA]])/Table2[[#This Row],[50D EMA]]</f>
        <v>-4.3033016810488649E-2</v>
      </c>
      <c r="U338" s="1">
        <f>(Table2[[#This Row],[Close Price]]-Table2[[#This Row],[200D EMA]])/Table2[[#This Row],[200D EMA]]</f>
        <v>5.4018289225860753E-3</v>
      </c>
      <c r="V338">
        <v>0.52931401369400399</v>
      </c>
      <c r="W338">
        <v>58.3</v>
      </c>
      <c r="X338">
        <v>59.7</v>
      </c>
      <c r="Y338">
        <v>55.06</v>
      </c>
      <c r="Z338">
        <v>60.89</v>
      </c>
      <c r="AA338">
        <v>55.06</v>
      </c>
      <c r="AB338">
        <v>61.82</v>
      </c>
      <c r="AC338" s="1">
        <f>(Table2[[#This Row],[Close Price]]/Table2[[#This Row],[Day Low]])-1</f>
        <v>1.9725557461406584E-2</v>
      </c>
      <c r="AD338" s="1">
        <f>(Table2[[#This Row],[Day High]]/Table2[[#This Row],[Close Price]])-1</f>
        <v>4.20521446593769E-3</v>
      </c>
      <c r="AE338" s="1">
        <f>(Table2[[#This Row],[Close Price]]/Table2[[#This Row],[Current Week Low]])-1</f>
        <v>7.9731202324736739E-2</v>
      </c>
      <c r="AF338" s="1">
        <f>(Table2[[#This Row],[Current Week High]]/Table2[[#This Row],[Close Price]])-1</f>
        <v>2.4222035323801405E-2</v>
      </c>
      <c r="AG338" s="1">
        <f>(Table2[[#This Row],[Close Price]]/Table2[[#This Row],[Current Month Low]])-1</f>
        <v>7.9731202324736739E-2</v>
      </c>
      <c r="AH338" s="1">
        <f>(Table2[[#This Row],[Current Month High]]/Table2[[#This Row],[Close Price]])-1</f>
        <v>3.9865433137090012E-2</v>
      </c>
      <c r="AI338">
        <v>31.455004205214401</v>
      </c>
      <c r="AJ338">
        <v>91.465378421900098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-0.12</v>
      </c>
      <c r="AM338" t="s">
        <v>3188</v>
      </c>
      <c r="AN338">
        <v>-4.4800000000000004</v>
      </c>
      <c r="AO338" t="s">
        <v>3188</v>
      </c>
      <c r="AP338">
        <v>0.107170578699847</v>
      </c>
      <c r="AQ338">
        <f>(Table2[[#This Row],[Sharpe Ratio]]-AVERAGE(Table2[Sharpe Ratio]))/_xlfn.STDEV.P(Table2[Sharpe Ratio])</f>
        <v>0.52402266841435274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164</v>
      </c>
      <c r="AT338">
        <f>_xlfn.RANK.AVG(Table2[[#This Row],[6M Return vs Nifty Z-Score]],Table2[6M Return vs Nifty Z-Score])</f>
        <v>664</v>
      </c>
      <c r="AU338">
        <f>_xlfn.RANK.AVG(Table2[[#This Row],[Sharpe Ratio Z-Score]],Table2[Sharpe Ratio Z-Score])</f>
        <v>205</v>
      </c>
      <c r="AV338">
        <f>(Table2[[#This Row],[Rank 1Y]]+Table2[[#This Row],[Rank 6M]]+Table2[[#This Row],[Rank Sharpe]])/3</f>
        <v>344.33333333333331</v>
      </c>
    </row>
    <row r="339" spans="1:48" x14ac:dyDescent="0.3">
      <c r="A339" t="s">
        <v>130</v>
      </c>
      <c r="B339" t="s">
        <v>131</v>
      </c>
      <c r="C339" t="s">
        <v>3150</v>
      </c>
      <c r="D339" t="s">
        <v>132</v>
      </c>
      <c r="E339">
        <v>213019.45738499999</v>
      </c>
      <c r="F339">
        <v>504.15</v>
      </c>
      <c r="G339">
        <v>32.877650386530298</v>
      </c>
      <c r="H339">
        <f>(Table2[[#This Row],[1Y Return vs Nifty]]-AVERAGE(Table2[1Y Return vs Nifty]))/_xlfn.STDEV.P(Table2[1Y Return vs Nifty])</f>
        <v>0.10570419855583667</v>
      </c>
      <c r="I339">
        <v>4.2282669346702999</v>
      </c>
      <c r="J339">
        <f>(Table2[[#This Row],[1M Return vs Nifty]]-AVERAGE(Table2[1M Return vs Nifty]))/_xlfn.STDEV.P(Table2[1M Return vs Nifty])</f>
        <v>0.62143115108173452</v>
      </c>
      <c r="K339">
        <v>7.0002564866456796</v>
      </c>
      <c r="L339">
        <f>(Table2[[#This Row],[6M Return vs Nifty]]-AVERAGE(Table2[6M Return vs Nifty]))/_xlfn.STDEV.P(Table2[6M Return vs Nifty])</f>
        <v>-0.12749146201419623</v>
      </c>
      <c r="M339">
        <v>-2.51382271147531</v>
      </c>
      <c r="N339">
        <f>(Table2[[#This Row],[1W Return vs Nifty]]-AVERAGE(Table2[1W Return vs Nifty]))/_xlfn.STDEV.P(Table2[1W Return vs Nifty])</f>
        <v>-0.52477254453992261</v>
      </c>
      <c r="O339">
        <v>509.07</v>
      </c>
      <c r="P339">
        <v>527.94883186232698</v>
      </c>
      <c r="Q339">
        <v>492.31056014900298</v>
      </c>
      <c r="R339">
        <v>45.233055202886</v>
      </c>
      <c r="S339" s="1">
        <f>(Table2[[#This Row],[Close Price]]-Table2[[#This Row],[20D EMA]])/Table2[[#This Row],[20D EMA]]</f>
        <v>-9.6646826566091429E-3</v>
      </c>
      <c r="T339" s="1">
        <f>(Table2[[#This Row],[Close Price]]-Table2[[#This Row],[50D EMA]])/Table2[[#This Row],[50D EMA]]</f>
        <v>-4.5077913665188332E-2</v>
      </c>
      <c r="U339" s="1">
        <f>(Table2[[#This Row],[Close Price]]-Table2[[#This Row],[200D EMA]])/Table2[[#This Row],[200D EMA]]</f>
        <v>2.4048722106252737E-2</v>
      </c>
      <c r="V339">
        <v>0.774257681217834</v>
      </c>
      <c r="W339">
        <v>502</v>
      </c>
      <c r="X339">
        <v>512</v>
      </c>
      <c r="Y339">
        <v>490.5</v>
      </c>
      <c r="Z339">
        <v>524</v>
      </c>
      <c r="AA339">
        <v>490.5</v>
      </c>
      <c r="AB339">
        <v>533.54999999999995</v>
      </c>
      <c r="AC339" s="1">
        <f>(Table2[[#This Row],[Close Price]]/Table2[[#This Row],[Day Low]])-1</f>
        <v>4.2828685258964327E-3</v>
      </c>
      <c r="AD339" s="1">
        <f>(Table2[[#This Row],[Day High]]/Table2[[#This Row],[Close Price]])-1</f>
        <v>1.5570762669840477E-2</v>
      </c>
      <c r="AE339" s="1">
        <f>(Table2[[#This Row],[Close Price]]/Table2[[#This Row],[Current Week Low]])-1</f>
        <v>2.7828746177370078E-2</v>
      </c>
      <c r="AF339" s="1">
        <f>(Table2[[#This Row],[Current Week High]]/Table2[[#This Row],[Close Price]])-1</f>
        <v>3.937320241991471E-2</v>
      </c>
      <c r="AG339" s="1">
        <f>(Table2[[#This Row],[Close Price]]/Table2[[#This Row],[Current Month Low]])-1</f>
        <v>2.7828746177370078E-2</v>
      </c>
      <c r="AH339" s="1">
        <f>(Table2[[#This Row],[Current Month High]]/Table2[[#This Row],[Close Price]])-1</f>
        <v>5.8315977387682238E-2</v>
      </c>
      <c r="AI339">
        <v>60.210254884458998</v>
      </c>
      <c r="AJ339">
        <v>77.143359100491907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-0.26</v>
      </c>
      <c r="AM339" t="s">
        <v>3188</v>
      </c>
      <c r="AN339">
        <v>-0.68</v>
      </c>
      <c r="AO339" t="s">
        <v>3188</v>
      </c>
      <c r="AP339">
        <v>3.3603596340686E-2</v>
      </c>
      <c r="AQ339">
        <f>(Table2[[#This Row],[Sharpe Ratio]]-AVERAGE(Table2[Sharpe Ratio]))/_xlfn.STDEV.P(Table2[Sharpe Ratio])</f>
        <v>-0.32915352083398808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260</v>
      </c>
      <c r="AT339">
        <f>_xlfn.RANK.AVG(Table2[[#This Row],[6M Return vs Nifty Z-Score]],Table2[6M Return vs Nifty Z-Score])</f>
        <v>353</v>
      </c>
      <c r="AU339">
        <f>_xlfn.RANK.AVG(Table2[[#This Row],[Sharpe Ratio Z-Score]],Table2[Sharpe Ratio Z-Score])</f>
        <v>422</v>
      </c>
      <c r="AV339">
        <f>(Table2[[#This Row],[Rank 1Y]]+Table2[[#This Row],[Rank 6M]]+Table2[[#This Row],[Rank Sharpe]])/3</f>
        <v>345</v>
      </c>
    </row>
    <row r="340" spans="1:48" x14ac:dyDescent="0.3">
      <c r="A340" t="s">
        <v>87</v>
      </c>
      <c r="B340" t="s">
        <v>88</v>
      </c>
      <c r="C340" t="s">
        <v>3153</v>
      </c>
      <c r="D340" t="s">
        <v>89</v>
      </c>
      <c r="E340">
        <v>304201.566929625</v>
      </c>
      <c r="F340">
        <v>1408.25</v>
      </c>
      <c r="G340">
        <v>46.813381202360098</v>
      </c>
      <c r="H340">
        <f>(Table2[[#This Row],[1Y Return vs Nifty]]-AVERAGE(Table2[1Y Return vs Nifty]))/_xlfn.STDEV.P(Table2[1Y Return vs Nifty])</f>
        <v>0.34018905146572709</v>
      </c>
      <c r="I340">
        <v>-2.5838546486671499</v>
      </c>
      <c r="J340">
        <f>(Table2[[#This Row],[1M Return vs Nifty]]-AVERAGE(Table2[1M Return vs Nifty]))/_xlfn.STDEV.P(Table2[1M Return vs Nifty])</f>
        <v>-0.10753108798907179</v>
      </c>
      <c r="K340">
        <v>-4.9497251358133001</v>
      </c>
      <c r="L340">
        <f>(Table2[[#This Row],[6M Return vs Nifty]]-AVERAGE(Table2[6M Return vs Nifty]))/_xlfn.STDEV.P(Table2[6M Return vs Nifty])</f>
        <v>-0.50458113845815733</v>
      </c>
      <c r="M340">
        <v>-0.52025870481831504</v>
      </c>
      <c r="N340">
        <f>(Table2[[#This Row],[1W Return vs Nifty]]-AVERAGE(Table2[1W Return vs Nifty]))/_xlfn.STDEV.P(Table2[1W Return vs Nifty])</f>
        <v>-5.8779230942722901E-2</v>
      </c>
      <c r="O340">
        <v>1431.4</v>
      </c>
      <c r="P340">
        <v>1449.4638736783199</v>
      </c>
      <c r="Q340">
        <v>1331.20578217912</v>
      </c>
      <c r="R340">
        <v>44.295243850694597</v>
      </c>
      <c r="S340" s="1">
        <f>(Table2[[#This Row],[Close Price]]-Table2[[#This Row],[20D EMA]])/Table2[[#This Row],[20D EMA]]</f>
        <v>-1.617297750454107E-2</v>
      </c>
      <c r="T340" s="1">
        <f>(Table2[[#This Row],[Close Price]]-Table2[[#This Row],[50D EMA]])/Table2[[#This Row],[50D EMA]]</f>
        <v>-2.8433874363305831E-2</v>
      </c>
      <c r="U340" s="1">
        <f>(Table2[[#This Row],[Close Price]]-Table2[[#This Row],[200D EMA]])/Table2[[#This Row],[200D EMA]]</f>
        <v>5.7875513201844975E-2</v>
      </c>
      <c r="V340">
        <v>1.0089656339453801</v>
      </c>
      <c r="W340">
        <v>1405.2</v>
      </c>
      <c r="X340">
        <v>1426.85</v>
      </c>
      <c r="Y340">
        <v>1337</v>
      </c>
      <c r="Z340">
        <v>1432.95</v>
      </c>
      <c r="AA340">
        <v>1337</v>
      </c>
      <c r="AB340">
        <v>1472.85</v>
      </c>
      <c r="AC340" s="1">
        <f>(Table2[[#This Row],[Close Price]]/Table2[[#This Row],[Day Low]])-1</f>
        <v>2.1705095360091686E-3</v>
      </c>
      <c r="AD340" s="1">
        <f>(Table2[[#This Row],[Day High]]/Table2[[#This Row],[Close Price]])-1</f>
        <v>1.3207882123202452E-2</v>
      </c>
      <c r="AE340" s="1">
        <f>(Table2[[#This Row],[Close Price]]/Table2[[#This Row],[Current Week Low]])-1</f>
        <v>5.329094988780847E-2</v>
      </c>
      <c r="AF340" s="1">
        <f>(Table2[[#This Row],[Current Week High]]/Table2[[#This Row],[Close Price]])-1</f>
        <v>1.7539499378661505E-2</v>
      </c>
      <c r="AG340" s="1">
        <f>(Table2[[#This Row],[Close Price]]/Table2[[#This Row],[Current Month Low]])-1</f>
        <v>5.329094988780847E-2</v>
      </c>
      <c r="AH340" s="1">
        <f>(Table2[[#This Row],[Current Month High]]/Table2[[#This Row],[Close Price]])-1</f>
        <v>4.5872536836499167E-2</v>
      </c>
      <c r="AI340">
        <v>15.135806852476399</v>
      </c>
      <c r="AJ340">
        <v>86.646785950960805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-0.06</v>
      </c>
      <c r="AM340" t="s">
        <v>3188</v>
      </c>
      <c r="AN340">
        <v>-3.32</v>
      </c>
      <c r="AO340" t="s">
        <v>3188</v>
      </c>
      <c r="AP340">
        <v>6.1457066102030999E-2</v>
      </c>
      <c r="AQ340">
        <f>(Table2[[#This Row],[Sharpe Ratio]]-AVERAGE(Table2[Sharpe Ratio]))/_xlfn.STDEV.P(Table2[Sharpe Ratio])</f>
        <v>-6.1292995561529331E-3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203</v>
      </c>
      <c r="AT340">
        <f>_xlfn.RANK.AVG(Table2[[#This Row],[6M Return vs Nifty Z-Score]],Table2[6M Return vs Nifty Z-Score])</f>
        <v>488</v>
      </c>
      <c r="AU340">
        <f>_xlfn.RANK.AVG(Table2[[#This Row],[Sharpe Ratio Z-Score]],Table2[Sharpe Ratio Z-Score])</f>
        <v>345</v>
      </c>
      <c r="AV340">
        <f>(Table2[[#This Row],[Rank 1Y]]+Table2[[#This Row],[Rank 6M]]+Table2[[#This Row],[Rank Sharpe]])/3</f>
        <v>345.33333333333331</v>
      </c>
    </row>
    <row r="341" spans="1:48" x14ac:dyDescent="0.3">
      <c r="A341" t="s">
        <v>152</v>
      </c>
      <c r="B341" t="s">
        <v>153</v>
      </c>
      <c r="C341" t="s">
        <v>3151</v>
      </c>
      <c r="D341" t="s">
        <v>80</v>
      </c>
      <c r="E341">
        <v>182889.812585065</v>
      </c>
      <c r="F341">
        <v>2725.55</v>
      </c>
      <c r="G341">
        <v>12.1845646163368</v>
      </c>
      <c r="H341">
        <f>(Table2[[#This Row],[1Y Return vs Nifty]]-AVERAGE(Table2[1Y Return vs Nifty]))/_xlfn.STDEV.P(Table2[1Y Return vs Nifty])</f>
        <v>-0.24248099798684242</v>
      </c>
      <c r="I341">
        <v>0.36465664322474101</v>
      </c>
      <c r="J341">
        <f>(Table2[[#This Row],[1M Return vs Nifty]]-AVERAGE(Table2[1M Return vs Nifty]))/_xlfn.STDEV.P(Table2[1M Return vs Nifty])</f>
        <v>0.20798785379265131</v>
      </c>
      <c r="K341">
        <v>11.203262258620301</v>
      </c>
      <c r="L341">
        <f>(Table2[[#This Row],[6M Return vs Nifty]]-AVERAGE(Table2[6M Return vs Nifty]))/_xlfn.STDEV.P(Table2[6M Return vs Nifty])</f>
        <v>5.1372010849424924E-3</v>
      </c>
      <c r="M341">
        <v>-1.4620731566812399</v>
      </c>
      <c r="N341">
        <f>(Table2[[#This Row],[1W Return vs Nifty]]-AVERAGE(Table2[1W Return vs Nifty]))/_xlfn.STDEV.P(Table2[1W Return vs Nifty])</f>
        <v>-0.27892728525741267</v>
      </c>
      <c r="O341">
        <v>2729.12</v>
      </c>
      <c r="P341">
        <v>2703.4877961521702</v>
      </c>
      <c r="Q341">
        <v>2457.5318589851399</v>
      </c>
      <c r="R341">
        <v>47.735368398814003</v>
      </c>
      <c r="S341" s="1">
        <f>(Table2[[#This Row],[Close Price]]-Table2[[#This Row],[20D EMA]])/Table2[[#This Row],[20D EMA]]</f>
        <v>-1.3081139708036691E-3</v>
      </c>
      <c r="T341" s="1">
        <f>(Table2[[#This Row],[Close Price]]-Table2[[#This Row],[50D EMA]])/Table2[[#This Row],[50D EMA]]</f>
        <v>8.1606448822261288E-3</v>
      </c>
      <c r="U341" s="1">
        <f>(Table2[[#This Row],[Close Price]]-Table2[[#This Row],[200D EMA]])/Table2[[#This Row],[200D EMA]]</f>
        <v>0.10905988462975237</v>
      </c>
      <c r="V341">
        <v>0.76546602252237494</v>
      </c>
      <c r="W341">
        <v>2685.5</v>
      </c>
      <c r="X341">
        <v>2731.7</v>
      </c>
      <c r="Y341">
        <v>2685.5</v>
      </c>
      <c r="Z341">
        <v>2769.95</v>
      </c>
      <c r="AA341">
        <v>2685.5</v>
      </c>
      <c r="AB341">
        <v>2833</v>
      </c>
      <c r="AC341" s="1">
        <f>(Table2[[#This Row],[Close Price]]/Table2[[#This Row],[Day Low]])-1</f>
        <v>1.4913423943399895E-2</v>
      </c>
      <c r="AD341" s="1">
        <f>(Table2[[#This Row],[Day High]]/Table2[[#This Row],[Close Price]])-1</f>
        <v>2.2564253086532204E-3</v>
      </c>
      <c r="AE341" s="1">
        <f>(Table2[[#This Row],[Close Price]]/Table2[[#This Row],[Current Week Low]])-1</f>
        <v>1.4913423943399895E-2</v>
      </c>
      <c r="AF341" s="1">
        <f>(Table2[[#This Row],[Current Week High]]/Table2[[#This Row],[Close Price]])-1</f>
        <v>1.6290290033204258E-2</v>
      </c>
      <c r="AG341" s="1">
        <f>(Table2[[#This Row],[Close Price]]/Table2[[#This Row],[Current Month Low]])-1</f>
        <v>1.4913423943399895E-2</v>
      </c>
      <c r="AH341" s="1">
        <f>(Table2[[#This Row],[Current Month High]]/Table2[[#This Row],[Close Price]])-1</f>
        <v>3.9423235677202628E-2</v>
      </c>
      <c r="AI341">
        <v>5.5841940158867001</v>
      </c>
      <c r="AJ341">
        <v>49.688868583841099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-0.03</v>
      </c>
      <c r="AM341" t="s">
        <v>3188</v>
      </c>
      <c r="AN341">
        <v>4.0599999999999996</v>
      </c>
      <c r="AO341" t="s">
        <v>3189</v>
      </c>
      <c r="AP341">
        <v>5.7506024452917998E-2</v>
      </c>
      <c r="AQ341">
        <f>(Table2[[#This Row],[Sharpe Ratio]]-AVERAGE(Table2[Sharpe Ratio]))/_xlfn.STDEV.P(Table2[Sharpe Ratio])</f>
        <v>-5.1950598047023303E-2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-0.36023382641368457</v>
      </c>
      <c r="AS341">
        <f>_xlfn.RANK.AVG(Table2[[#This Row],[1Y Return vs Nifty Z-Score]],Table2[1Y Return vs Nifty Z-Score])</f>
        <v>376</v>
      </c>
      <c r="AT341">
        <f>_xlfn.RANK.AVG(Table2[[#This Row],[6M Return vs Nifty Z-Score]],Table2[6M Return vs Nifty Z-Score])</f>
        <v>307</v>
      </c>
      <c r="AU341">
        <f>_xlfn.RANK.AVG(Table2[[#This Row],[Sharpe Ratio Z-Score]],Table2[Sharpe Ratio Z-Score])</f>
        <v>355</v>
      </c>
      <c r="AV341">
        <f>(Table2[[#This Row],[Rank 1Y]]+Table2[[#This Row],[Rank 6M]]+Table2[[#This Row],[Rank Sharpe]])/3</f>
        <v>346</v>
      </c>
    </row>
    <row r="342" spans="1:48" x14ac:dyDescent="0.3">
      <c r="A342" t="s">
        <v>817</v>
      </c>
      <c r="B342" t="s">
        <v>818</v>
      </c>
      <c r="C342" t="s">
        <v>3143</v>
      </c>
      <c r="D342" t="s">
        <v>220</v>
      </c>
      <c r="E342">
        <v>19912.64878666</v>
      </c>
      <c r="F342">
        <v>690.7</v>
      </c>
      <c r="G342">
        <v>33.948476239273703</v>
      </c>
      <c r="H342">
        <f>(Table2[[#This Row],[1Y Return vs Nifty]]-AVERAGE(Table2[1Y Return vs Nifty]))/_xlfn.STDEV.P(Table2[1Y Return vs Nifty])</f>
        <v>0.12372208695300817</v>
      </c>
      <c r="I342">
        <v>-6.5682081562961496</v>
      </c>
      <c r="J342">
        <f>(Table2[[#This Row],[1M Return vs Nifty]]-AVERAGE(Table2[1M Return vs Nifty]))/_xlfn.STDEV.P(Table2[1M Return vs Nifty])</f>
        <v>-0.53389506558970168</v>
      </c>
      <c r="K342">
        <v>29.567472258358201</v>
      </c>
      <c r="L342">
        <f>(Table2[[#This Row],[6M Return vs Nifty]]-AVERAGE(Table2[6M Return vs Nifty]))/_xlfn.STDEV.P(Table2[6M Return vs Nifty])</f>
        <v>0.58463215143158198</v>
      </c>
      <c r="M342">
        <v>-4.4073596088021301</v>
      </c>
      <c r="N342">
        <f>(Table2[[#This Row],[1W Return vs Nifty]]-AVERAGE(Table2[1W Return vs Nifty]))/_xlfn.STDEV.P(Table2[1W Return vs Nifty])</f>
        <v>-0.96738463537694563</v>
      </c>
      <c r="O342">
        <v>718.67</v>
      </c>
      <c r="P342">
        <v>713.36138190404301</v>
      </c>
      <c r="Q342">
        <v>611.13989672802404</v>
      </c>
      <c r="R342">
        <v>37.186143094318602</v>
      </c>
      <c r="S342" s="1">
        <f>(Table2[[#This Row],[Close Price]]-Table2[[#This Row],[20D EMA]])/Table2[[#This Row],[20D EMA]]</f>
        <v>-3.8919114475350181E-2</v>
      </c>
      <c r="T342" s="1">
        <f>(Table2[[#This Row],[Close Price]]-Table2[[#This Row],[50D EMA]])/Table2[[#This Row],[50D EMA]]</f>
        <v>-3.1767043295162896E-2</v>
      </c>
      <c r="U342" s="1">
        <f>(Table2[[#This Row],[Close Price]]-Table2[[#This Row],[200D EMA]])/Table2[[#This Row],[200D EMA]]</f>
        <v>0.13018312778781432</v>
      </c>
      <c r="V342">
        <v>0.74354254918062301</v>
      </c>
      <c r="W342">
        <v>687.25</v>
      </c>
      <c r="X342">
        <v>701.55</v>
      </c>
      <c r="Y342">
        <v>667.55</v>
      </c>
      <c r="Z342">
        <v>723.85</v>
      </c>
      <c r="AA342">
        <v>667.55</v>
      </c>
      <c r="AB342">
        <v>755.1</v>
      </c>
      <c r="AC342" s="1">
        <f>(Table2[[#This Row],[Close Price]]/Table2[[#This Row],[Day Low]])-1</f>
        <v>5.0200072753729952E-3</v>
      </c>
      <c r="AD342" s="1">
        <f>(Table2[[#This Row],[Day High]]/Table2[[#This Row],[Close Price]])-1</f>
        <v>1.5708701317503904E-2</v>
      </c>
      <c r="AE342" s="1">
        <f>(Table2[[#This Row],[Close Price]]/Table2[[#This Row],[Current Week Low]])-1</f>
        <v>3.4679050258407784E-2</v>
      </c>
      <c r="AF342" s="1">
        <f>(Table2[[#This Row],[Current Week High]]/Table2[[#This Row],[Close Price]])-1</f>
        <v>4.7994787896336932E-2</v>
      </c>
      <c r="AG342" s="1">
        <f>(Table2[[#This Row],[Close Price]]/Table2[[#This Row],[Current Month Low]])-1</f>
        <v>3.4679050258407784E-2</v>
      </c>
      <c r="AH342" s="1">
        <f>(Table2[[#This Row],[Current Month High]]/Table2[[#This Row],[Close Price]])-1</f>
        <v>9.3238743303894589E-2</v>
      </c>
      <c r="AI342">
        <v>12.205009410742701</v>
      </c>
      <c r="AJ342">
        <v>63.286052009456199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-0.04</v>
      </c>
      <c r="AM342" t="s">
        <v>3188</v>
      </c>
      <c r="AN342">
        <v>-7.27</v>
      </c>
      <c r="AO342" t="s">
        <v>3188</v>
      </c>
      <c r="AP342">
        <v>-3.6952451480473998E-2</v>
      </c>
      <c r="AQ342">
        <f>(Table2[[#This Row],[Sharpe Ratio]]-AVERAGE(Table2[Sharpe Ratio]))/_xlfn.STDEV.P(Table2[Sharpe Ratio])</f>
        <v>-1.1474110879935975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-1.9403365505756547</v>
      </c>
      <c r="AS342">
        <f>_xlfn.RANK.AVG(Table2[[#This Row],[1Y Return vs Nifty Z-Score]],Table2[1Y Return vs Nifty Z-Score])</f>
        <v>256</v>
      </c>
      <c r="AT342">
        <f>_xlfn.RANK.AVG(Table2[[#This Row],[6M Return vs Nifty Z-Score]],Table2[6M Return vs Nifty Z-Score])</f>
        <v>146</v>
      </c>
      <c r="AU342">
        <f>_xlfn.RANK.AVG(Table2[[#This Row],[Sharpe Ratio Z-Score]],Table2[Sharpe Ratio Z-Score])</f>
        <v>640</v>
      </c>
      <c r="AV342">
        <f>(Table2[[#This Row],[Rank 1Y]]+Table2[[#This Row],[Rank 6M]]+Table2[[#This Row],[Rank Sharpe]])/3</f>
        <v>347.33333333333331</v>
      </c>
    </row>
    <row r="343" spans="1:48" x14ac:dyDescent="0.3">
      <c r="A343" t="s">
        <v>1581</v>
      </c>
      <c r="B343" t="s">
        <v>1582</v>
      </c>
      <c r="C343" t="s">
        <v>607</v>
      </c>
      <c r="D343" t="s">
        <v>452</v>
      </c>
      <c r="E343">
        <v>6234.3105465150002</v>
      </c>
      <c r="F343">
        <v>2073.15</v>
      </c>
      <c r="G343">
        <v>24.120511976886501</v>
      </c>
      <c r="H343">
        <f>(Table2[[#This Row],[1Y Return vs Nifty]]-AVERAGE(Table2[1Y Return vs Nifty]))/_xlfn.STDEV.P(Table2[1Y Return vs Nifty])</f>
        <v>-4.1644823826568401E-2</v>
      </c>
      <c r="I343">
        <v>-9.4156011082918099</v>
      </c>
      <c r="J343">
        <f>(Table2[[#This Row],[1M Return vs Nifty]]-AVERAGE(Table2[1M Return vs Nifty]))/_xlfn.STDEV.P(Table2[1M Return vs Nifty])</f>
        <v>-0.83859337674114098</v>
      </c>
      <c r="K343">
        <v>66.266853772231002</v>
      </c>
      <c r="L343">
        <f>(Table2[[#This Row],[6M Return vs Nifty]]-AVERAGE(Table2[6M Return vs Nifty]))/_xlfn.STDEV.P(Table2[6M Return vs Nifty])</f>
        <v>1.7427057232562142</v>
      </c>
      <c r="M343">
        <v>-1.14208891702577</v>
      </c>
      <c r="N343">
        <f>(Table2[[#This Row],[1W Return vs Nifty]]-AVERAGE(Table2[1W Return vs Nifty]))/_xlfn.STDEV.P(Table2[1W Return vs Nifty])</f>
        <v>-0.20413133406747513</v>
      </c>
      <c r="O343">
        <v>2143.15</v>
      </c>
      <c r="P343">
        <v>2125.5339324136999</v>
      </c>
      <c r="Q343">
        <v>1762.0090935324599</v>
      </c>
      <c r="R343">
        <v>42.281214802916502</v>
      </c>
      <c r="S343" s="1">
        <f>(Table2[[#This Row],[Close Price]]-Table2[[#This Row],[20D EMA]])/Table2[[#This Row],[20D EMA]]</f>
        <v>-3.2662202832279587E-2</v>
      </c>
      <c r="T343" s="1">
        <f>(Table2[[#This Row],[Close Price]]-Table2[[#This Row],[50D EMA]])/Table2[[#This Row],[50D EMA]]</f>
        <v>-2.4645069935069899E-2</v>
      </c>
      <c r="U343" s="1">
        <f>(Table2[[#This Row],[Close Price]]-Table2[[#This Row],[200D EMA]])/Table2[[#This Row],[200D EMA]]</f>
        <v>0.1765830310465468</v>
      </c>
      <c r="V343">
        <v>0.64384209633950995</v>
      </c>
      <c r="W343">
        <v>2060.15</v>
      </c>
      <c r="X343">
        <v>2138.3000000000002</v>
      </c>
      <c r="Y343">
        <v>2007.55</v>
      </c>
      <c r="Z343">
        <v>2245</v>
      </c>
      <c r="AA343">
        <v>2007.55</v>
      </c>
      <c r="AB343">
        <v>2299.8000000000002</v>
      </c>
      <c r="AC343" s="1">
        <f>(Table2[[#This Row],[Close Price]]/Table2[[#This Row],[Day Low]])-1</f>
        <v>6.3102201296021398E-3</v>
      </c>
      <c r="AD343" s="1">
        <f>(Table2[[#This Row],[Day High]]/Table2[[#This Row],[Close Price]])-1</f>
        <v>3.1425608373730762E-2</v>
      </c>
      <c r="AE343" s="1">
        <f>(Table2[[#This Row],[Close Price]]/Table2[[#This Row],[Current Week Low]])-1</f>
        <v>3.2676645662623738E-2</v>
      </c>
      <c r="AF343" s="1">
        <f>(Table2[[#This Row],[Current Week High]]/Table2[[#This Row],[Close Price]])-1</f>
        <v>8.2893181872995214E-2</v>
      </c>
      <c r="AG343" s="1">
        <f>(Table2[[#This Row],[Close Price]]/Table2[[#This Row],[Current Month Low]])-1</f>
        <v>3.2676645662623738E-2</v>
      </c>
      <c r="AH343" s="1">
        <f>(Table2[[#This Row],[Current Month High]]/Table2[[#This Row],[Close Price]])-1</f>
        <v>0.1093263873815209</v>
      </c>
      <c r="AI343">
        <v>20.2517907532016</v>
      </c>
      <c r="AJ343">
        <v>93.4359692092372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</v>
      </c>
      <c r="AM343" t="s">
        <v>3190</v>
      </c>
      <c r="AN343">
        <v>-4.3099999999999996</v>
      </c>
      <c r="AO343" t="s">
        <v>3188</v>
      </c>
      <c r="AP343">
        <v>-7.9453620125536001E-2</v>
      </c>
      <c r="AQ343">
        <f>(Table2[[#This Row],[Sharpe Ratio]]-AVERAGE(Table2[Sharpe Ratio]))/_xlfn.STDEV.P(Table2[Sharpe Ratio])</f>
        <v>-1.6403086344250319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-0.981972445804002</v>
      </c>
      <c r="AS343">
        <f>_xlfn.RANK.AVG(Table2[[#This Row],[1Y Return vs Nifty Z-Score]],Table2[1Y Return vs Nifty Z-Score])</f>
        <v>304</v>
      </c>
      <c r="AT343">
        <f>_xlfn.RANK.AVG(Table2[[#This Row],[6M Return vs Nifty Z-Score]],Table2[6M Return vs Nifty Z-Score])</f>
        <v>45</v>
      </c>
      <c r="AU343">
        <f>_xlfn.RANK.AVG(Table2[[#This Row],[Sharpe Ratio Z-Score]],Table2[Sharpe Ratio Z-Score])</f>
        <v>693</v>
      </c>
      <c r="AV343">
        <f>(Table2[[#This Row],[Rank 1Y]]+Table2[[#This Row],[Rank 6M]]+Table2[[#This Row],[Rank Sharpe]])/3</f>
        <v>347.33333333333331</v>
      </c>
    </row>
    <row r="344" spans="1:48" x14ac:dyDescent="0.3">
      <c r="A344" t="s">
        <v>889</v>
      </c>
      <c r="B344" t="s">
        <v>890</v>
      </c>
      <c r="C344" t="s">
        <v>3149</v>
      </c>
      <c r="D344" t="s">
        <v>182</v>
      </c>
      <c r="E344">
        <v>17879.264425050002</v>
      </c>
      <c r="F344">
        <v>735.5</v>
      </c>
      <c r="G344">
        <v>-3.7016977767091799</v>
      </c>
      <c r="H344">
        <f>(Table2[[#This Row],[1Y Return vs Nifty]]-AVERAGE(Table2[1Y Return vs Nifty]))/_xlfn.STDEV.P(Table2[1Y Return vs Nifty])</f>
        <v>-0.50978580960748088</v>
      </c>
      <c r="I344">
        <v>3.92109555074948</v>
      </c>
      <c r="J344">
        <f>(Table2[[#This Row],[1M Return vs Nifty]]-AVERAGE(Table2[1M Return vs Nifty]))/_xlfn.STDEV.P(Table2[1M Return vs Nifty])</f>
        <v>0.58856087167434668</v>
      </c>
      <c r="K344">
        <v>15.4235979762719</v>
      </c>
      <c r="L344">
        <f>(Table2[[#This Row],[6M Return vs Nifty]]-AVERAGE(Table2[6M Return vs Nifty]))/_xlfn.STDEV.P(Table2[6M Return vs Nifty])</f>
        <v>0.1383127222307782</v>
      </c>
      <c r="M344">
        <v>-1.7869985417751699</v>
      </c>
      <c r="N344">
        <f>(Table2[[#This Row],[1W Return vs Nifty]]-AVERAGE(Table2[1W Return vs Nifty]))/_xlfn.STDEV.P(Table2[1W Return vs Nifty])</f>
        <v>-0.35487822355995102</v>
      </c>
      <c r="O344">
        <v>740.48</v>
      </c>
      <c r="P344">
        <v>707.66996962318001</v>
      </c>
      <c r="Q344">
        <v>634.59864022329702</v>
      </c>
      <c r="R344">
        <v>44.682554857908599</v>
      </c>
      <c r="S344" s="1">
        <f>(Table2[[#This Row],[Close Price]]-Table2[[#This Row],[20D EMA]])/Table2[[#This Row],[20D EMA]]</f>
        <v>-6.7253673292999383E-3</v>
      </c>
      <c r="T344" s="1">
        <f>(Table2[[#This Row],[Close Price]]-Table2[[#This Row],[50D EMA]])/Table2[[#This Row],[50D EMA]]</f>
        <v>3.9326284244672584E-2</v>
      </c>
      <c r="U344" s="1">
        <f>(Table2[[#This Row],[Close Price]]-Table2[[#This Row],[200D EMA]])/Table2[[#This Row],[200D EMA]]</f>
        <v>0.15900027731102401</v>
      </c>
      <c r="V344">
        <v>0.756157177863928</v>
      </c>
      <c r="W344">
        <v>723.25</v>
      </c>
      <c r="X344">
        <v>748.3</v>
      </c>
      <c r="Y344">
        <v>720.3</v>
      </c>
      <c r="Z344">
        <v>780.35</v>
      </c>
      <c r="AA344">
        <v>720.3</v>
      </c>
      <c r="AB344">
        <v>808.8</v>
      </c>
      <c r="AC344" s="1">
        <f>(Table2[[#This Row],[Close Price]]/Table2[[#This Row],[Day Low]])-1</f>
        <v>1.6937435188385752E-2</v>
      </c>
      <c r="AD344" s="1">
        <f>(Table2[[#This Row],[Day High]]/Table2[[#This Row],[Close Price]])-1</f>
        <v>1.740312712440506E-2</v>
      </c>
      <c r="AE344" s="1">
        <f>(Table2[[#This Row],[Close Price]]/Table2[[#This Row],[Current Week Low]])-1</f>
        <v>2.1102318478411819E-2</v>
      </c>
      <c r="AF344" s="1">
        <f>(Table2[[#This Row],[Current Week High]]/Table2[[#This Row],[Close Price]])-1</f>
        <v>6.0978925900747827E-2</v>
      </c>
      <c r="AG344" s="1">
        <f>(Table2[[#This Row],[Close Price]]/Table2[[#This Row],[Current Month Low]])-1</f>
        <v>2.1102318478411819E-2</v>
      </c>
      <c r="AH344" s="1">
        <f>(Table2[[#This Row],[Current Month High]]/Table2[[#This Row],[Close Price]])-1</f>
        <v>9.9660095173351504E-2</v>
      </c>
      <c r="AI344">
        <v>13.385452073419399</v>
      </c>
      <c r="AJ344">
        <v>46.645399262286901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0.06</v>
      </c>
      <c r="AM344" t="s">
        <v>3189</v>
      </c>
      <c r="AN344">
        <v>-9.0299999999999994</v>
      </c>
      <c r="AO344" t="s">
        <v>3188</v>
      </c>
      <c r="AP344">
        <v>7.6799811822213002E-2</v>
      </c>
      <c r="AQ344">
        <f>(Table2[[#This Row],[Sharpe Ratio]]-AVERAGE(Table2[Sharpe Ratio]))/_xlfn.STDEV.P(Table2[Sharpe Ratio])</f>
        <v>0.17180467172248709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3.4014232460180094E-2</v>
      </c>
      <c r="AS344">
        <f>_xlfn.RANK.AVG(Table2[[#This Row],[1Y Return vs Nifty Z-Score]],Table2[1Y Return vs Nifty Z-Score])</f>
        <v>482</v>
      </c>
      <c r="AT344">
        <f>_xlfn.RANK.AVG(Table2[[#This Row],[6M Return vs Nifty Z-Score]],Table2[6M Return vs Nifty Z-Score])</f>
        <v>265</v>
      </c>
      <c r="AU344">
        <f>_xlfn.RANK.AVG(Table2[[#This Row],[Sharpe Ratio Z-Score]],Table2[Sharpe Ratio Z-Score])</f>
        <v>297</v>
      </c>
      <c r="AV344">
        <f>(Table2[[#This Row],[Rank 1Y]]+Table2[[#This Row],[Rank 6M]]+Table2[[#This Row],[Rank Sharpe]])/3</f>
        <v>348</v>
      </c>
    </row>
    <row r="345" spans="1:48" x14ac:dyDescent="0.3">
      <c r="A345" t="s">
        <v>1424</v>
      </c>
      <c r="B345" t="s">
        <v>1425</v>
      </c>
      <c r="C345" t="s">
        <v>3161</v>
      </c>
      <c r="D345" t="s">
        <v>1426</v>
      </c>
      <c r="E345">
        <v>7779.0388759999996</v>
      </c>
      <c r="F345">
        <v>632.79999999999995</v>
      </c>
      <c r="G345">
        <v>-4.4811264448957502</v>
      </c>
      <c r="H345">
        <f>(Table2[[#This Row],[1Y Return vs Nifty]]-AVERAGE(Table2[1Y Return vs Nifty]))/_xlfn.STDEV.P(Table2[1Y Return vs Nifty])</f>
        <v>-0.52290060200902999</v>
      </c>
      <c r="I345">
        <v>-6.4044912305817103</v>
      </c>
      <c r="J345">
        <f>(Table2[[#This Row],[1M Return vs Nifty]]-AVERAGE(Table2[1M Return vs Nifty]))/_xlfn.STDEV.P(Table2[1M Return vs Nifty])</f>
        <v>-0.51637578686242502</v>
      </c>
      <c r="K345">
        <v>2.7631406567508399</v>
      </c>
      <c r="L345">
        <f>(Table2[[#This Row],[6M Return vs Nifty]]-AVERAGE(Table2[6M Return vs Nifty]))/_xlfn.STDEV.P(Table2[6M Return vs Nifty])</f>
        <v>-0.26119649084434537</v>
      </c>
      <c r="M345">
        <v>2.7491552176538301</v>
      </c>
      <c r="N345">
        <f>(Table2[[#This Row],[1W Return vs Nifty]]-AVERAGE(Table2[1W Return vs Nifty]))/_xlfn.STDEV.P(Table2[1W Return vs Nifty])</f>
        <v>0.70544254581798926</v>
      </c>
      <c r="O345">
        <v>646.4</v>
      </c>
      <c r="P345">
        <v>650.45526298342804</v>
      </c>
      <c r="Q345">
        <v>588.85173328188898</v>
      </c>
      <c r="R345">
        <v>43.980242934689301</v>
      </c>
      <c r="S345" s="1">
        <f>(Table2[[#This Row],[Close Price]]-Table2[[#This Row],[20D EMA]])/Table2[[#This Row],[20D EMA]]</f>
        <v>-2.1039603960396076E-2</v>
      </c>
      <c r="T345" s="1">
        <f>(Table2[[#This Row],[Close Price]]-Table2[[#This Row],[50D EMA]])/Table2[[#This Row],[50D EMA]]</f>
        <v>-2.7142932017259886E-2</v>
      </c>
      <c r="U345" s="1">
        <f>(Table2[[#This Row],[Close Price]]-Table2[[#This Row],[200D EMA]])/Table2[[#This Row],[200D EMA]]</f>
        <v>7.4633841142270216E-2</v>
      </c>
      <c r="V345">
        <v>0.55428047871048602</v>
      </c>
      <c r="W345">
        <v>630.15</v>
      </c>
      <c r="X345">
        <v>647.29999999999995</v>
      </c>
      <c r="Y345">
        <v>608.9</v>
      </c>
      <c r="Z345">
        <v>666.7</v>
      </c>
      <c r="AA345">
        <v>605.4</v>
      </c>
      <c r="AB345">
        <v>666.7</v>
      </c>
      <c r="AC345" s="1">
        <f>(Table2[[#This Row],[Close Price]]/Table2[[#This Row],[Day Low]])-1</f>
        <v>4.2053479330317334E-3</v>
      </c>
      <c r="AD345" s="1">
        <f>(Table2[[#This Row],[Day High]]/Table2[[#This Row],[Close Price]])-1</f>
        <v>2.2914032869784995E-2</v>
      </c>
      <c r="AE345" s="1">
        <f>(Table2[[#This Row],[Close Price]]/Table2[[#This Row],[Current Week Low]])-1</f>
        <v>3.9251108556413117E-2</v>
      </c>
      <c r="AF345" s="1">
        <f>(Table2[[#This Row],[Current Week High]]/Table2[[#This Row],[Close Price]])-1</f>
        <v>5.3571428571428825E-2</v>
      </c>
      <c r="AG345" s="1">
        <f>(Table2[[#This Row],[Close Price]]/Table2[[#This Row],[Current Month Low]])-1</f>
        <v>4.5259332672613173E-2</v>
      </c>
      <c r="AH345" s="1">
        <f>(Table2[[#This Row],[Current Month High]]/Table2[[#This Row],[Close Price]])-1</f>
        <v>5.3571428571428825E-2</v>
      </c>
      <c r="AI345">
        <v>21.428571428571399</v>
      </c>
      <c r="AJ345">
        <v>55.498218454355502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-0.08</v>
      </c>
      <c r="AM345" t="s">
        <v>3188</v>
      </c>
      <c r="AN345">
        <v>-4.6100000000000003</v>
      </c>
      <c r="AO345" t="s">
        <v>3188</v>
      </c>
      <c r="AP345">
        <v>0.13051280667381299</v>
      </c>
      <c r="AQ345">
        <f>(Table2[[#This Row],[Sharpe Ratio]]-AVERAGE(Table2[Sharpe Ratio]))/_xlfn.STDEV.P(Table2[Sharpe Ratio])</f>
        <v>0.79472879870208468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487</v>
      </c>
      <c r="AT345">
        <f>_xlfn.RANK.AVG(Table2[[#This Row],[6M Return vs Nifty Z-Score]],Table2[6M Return vs Nifty Z-Score])</f>
        <v>407</v>
      </c>
      <c r="AU345">
        <f>_xlfn.RANK.AVG(Table2[[#This Row],[Sharpe Ratio Z-Score]],Table2[Sharpe Ratio Z-Score])</f>
        <v>150</v>
      </c>
      <c r="AV345">
        <f>(Table2[[#This Row],[Rank 1Y]]+Table2[[#This Row],[Rank 6M]]+Table2[[#This Row],[Rank Sharpe]])/3</f>
        <v>348</v>
      </c>
    </row>
    <row r="346" spans="1:48" x14ac:dyDescent="0.3">
      <c r="A346" t="s">
        <v>774</v>
      </c>
      <c r="B346" t="s">
        <v>775</v>
      </c>
      <c r="C346" t="s">
        <v>3155</v>
      </c>
      <c r="D346" t="s">
        <v>283</v>
      </c>
      <c r="E346">
        <v>21234.770762560001</v>
      </c>
      <c r="F346">
        <v>671.6</v>
      </c>
      <c r="G346">
        <v>12.108414133019201</v>
      </c>
      <c r="H346">
        <f>(Table2[[#This Row],[1Y Return vs Nifty]]-AVERAGE(Table2[1Y Return vs Nifty]))/_xlfn.STDEV.P(Table2[1Y Return vs Nifty])</f>
        <v>-0.2437623182933068</v>
      </c>
      <c r="I346">
        <v>-7.8249955674346401</v>
      </c>
      <c r="J346">
        <f>(Table2[[#This Row],[1M Return vs Nifty]]-AVERAGE(Table2[1M Return vs Nifty]))/_xlfn.STDEV.P(Table2[1M Return vs Nifty])</f>
        <v>-0.66838335298322593</v>
      </c>
      <c r="K346">
        <v>-4.8508734075803002</v>
      </c>
      <c r="L346">
        <f>(Table2[[#This Row],[6M Return vs Nifty]]-AVERAGE(Table2[6M Return vs Nifty]))/_xlfn.STDEV.P(Table2[6M Return vs Nifty])</f>
        <v>-0.5014618059442687</v>
      </c>
      <c r="M346">
        <v>-2.1549300471220398</v>
      </c>
      <c r="N346">
        <f>(Table2[[#This Row],[1W Return vs Nifty]]-AVERAGE(Table2[1W Return vs Nifty]))/_xlfn.STDEV.P(Table2[1W Return vs Nifty])</f>
        <v>-0.44088179343825357</v>
      </c>
      <c r="O346">
        <v>681.83</v>
      </c>
      <c r="P346">
        <v>685.68824972427205</v>
      </c>
      <c r="Q346">
        <v>643.36639089063601</v>
      </c>
      <c r="R346">
        <v>46.380427093289001</v>
      </c>
      <c r="S346" s="1">
        <f>(Table2[[#This Row],[Close Price]]-Table2[[#This Row],[20D EMA]])/Table2[[#This Row],[20D EMA]]</f>
        <v>-1.5003739935174483E-2</v>
      </c>
      <c r="T346" s="1">
        <f>(Table2[[#This Row],[Close Price]]-Table2[[#This Row],[50D EMA]])/Table2[[#This Row],[50D EMA]]</f>
        <v>-2.0546144300908144E-2</v>
      </c>
      <c r="U346" s="1">
        <f>(Table2[[#This Row],[Close Price]]-Table2[[#This Row],[200D EMA]])/Table2[[#This Row],[200D EMA]]</f>
        <v>4.3884184049899119E-2</v>
      </c>
      <c r="V346">
        <v>0.76184863511830903</v>
      </c>
      <c r="W346">
        <v>658</v>
      </c>
      <c r="X346">
        <v>681</v>
      </c>
      <c r="Y346">
        <v>624.70000000000005</v>
      </c>
      <c r="Z346">
        <v>695</v>
      </c>
      <c r="AA346">
        <v>624.70000000000005</v>
      </c>
      <c r="AB346">
        <v>698.9</v>
      </c>
      <c r="AC346" s="1">
        <f>(Table2[[#This Row],[Close Price]]/Table2[[#This Row],[Day Low]])-1</f>
        <v>2.0668693009118666E-2</v>
      </c>
      <c r="AD346" s="1">
        <f>(Table2[[#This Row],[Day High]]/Table2[[#This Row],[Close Price]])-1</f>
        <v>1.3996426444311982E-2</v>
      </c>
      <c r="AE346" s="1">
        <f>(Table2[[#This Row],[Close Price]]/Table2[[#This Row],[Current Week Low]])-1</f>
        <v>7.5076036497518706E-2</v>
      </c>
      <c r="AF346" s="1">
        <f>(Table2[[#This Row],[Current Week High]]/Table2[[#This Row],[Close Price]])-1</f>
        <v>3.4842167957117365E-2</v>
      </c>
      <c r="AG346" s="1">
        <f>(Table2[[#This Row],[Close Price]]/Table2[[#This Row],[Current Month Low]])-1</f>
        <v>7.5076036497518706E-2</v>
      </c>
      <c r="AH346" s="1">
        <f>(Table2[[#This Row],[Current Month High]]/Table2[[#This Row],[Close Price]])-1</f>
        <v>4.0649195949970185E-2</v>
      </c>
      <c r="AI346">
        <v>18.962179868969599</v>
      </c>
      <c r="AJ346">
        <v>43.873179091688002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-0.04</v>
      </c>
      <c r="AM346" t="s">
        <v>3188</v>
      </c>
      <c r="AN346">
        <v>-5.35</v>
      </c>
      <c r="AO346" t="s">
        <v>3188</v>
      </c>
      <c r="AP346">
        <v>0.11508055110599</v>
      </c>
      <c r="AQ346">
        <f>(Table2[[#This Row],[Sharpe Ratio]]-AVERAGE(Table2[Sharpe Ratio]))/_xlfn.STDEV.P(Table2[Sharpe Ratio])</f>
        <v>0.61575675751407011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377</v>
      </c>
      <c r="AT346">
        <f>_xlfn.RANK.AVG(Table2[[#This Row],[6M Return vs Nifty Z-Score]],Table2[6M Return vs Nifty Z-Score])</f>
        <v>487</v>
      </c>
      <c r="AU346">
        <f>_xlfn.RANK.AVG(Table2[[#This Row],[Sharpe Ratio Z-Score]],Table2[Sharpe Ratio Z-Score])</f>
        <v>182</v>
      </c>
      <c r="AV346">
        <f>(Table2[[#This Row],[Rank 1Y]]+Table2[[#This Row],[Rank 6M]]+Table2[[#This Row],[Rank Sharpe]])/3</f>
        <v>348.66666666666669</v>
      </c>
    </row>
    <row r="347" spans="1:48" x14ac:dyDescent="0.3">
      <c r="A347" t="s">
        <v>371</v>
      </c>
      <c r="B347" t="s">
        <v>372</v>
      </c>
      <c r="C347" t="s">
        <v>3155</v>
      </c>
      <c r="D347" t="s">
        <v>202</v>
      </c>
      <c r="E347">
        <v>66909.431910935993</v>
      </c>
      <c r="F347">
        <v>227.86</v>
      </c>
      <c r="G347">
        <v>3.1991216606266599</v>
      </c>
      <c r="H347">
        <f>(Table2[[#This Row],[1Y Return vs Nifty]]-AVERAGE(Table2[1Y Return vs Nifty]))/_xlfn.STDEV.P(Table2[1Y Return vs Nifty])</f>
        <v>-0.39367150946016877</v>
      </c>
      <c r="I347">
        <v>-9.1573829378923399</v>
      </c>
      <c r="J347">
        <f>(Table2[[#This Row],[1M Return vs Nifty]]-AVERAGE(Table2[1M Return vs Nifty]))/_xlfn.STDEV.P(Table2[1M Return vs Nifty])</f>
        <v>-0.81096155993335217</v>
      </c>
      <c r="K347">
        <v>18.045381356868401</v>
      </c>
      <c r="L347">
        <f>(Table2[[#This Row],[6M Return vs Nifty]]-AVERAGE(Table2[6M Return vs Nifty]))/_xlfn.STDEV.P(Table2[6M Return vs Nifty])</f>
        <v>0.22104485336955834</v>
      </c>
      <c r="M347">
        <v>-1.9957102256424999</v>
      </c>
      <c r="N347">
        <f>(Table2[[#This Row],[1W Return vs Nifty]]-AVERAGE(Table2[1W Return vs Nifty]))/_xlfn.STDEV.P(Table2[1W Return vs Nifty])</f>
        <v>-0.40366434170164067</v>
      </c>
      <c r="O347">
        <v>233.36</v>
      </c>
      <c r="P347">
        <v>238.089464306727</v>
      </c>
      <c r="Q347">
        <v>215.578709683824</v>
      </c>
      <c r="R347">
        <v>42.018909978874298</v>
      </c>
      <c r="S347" s="1">
        <f>(Table2[[#This Row],[Close Price]]-Table2[[#This Row],[20D EMA]])/Table2[[#This Row],[20D EMA]]</f>
        <v>-2.3568735001714088E-2</v>
      </c>
      <c r="T347" s="1">
        <f>(Table2[[#This Row],[Close Price]]-Table2[[#This Row],[50D EMA]])/Table2[[#This Row],[50D EMA]]</f>
        <v>-4.2964791980667064E-2</v>
      </c>
      <c r="U347" s="1">
        <f>(Table2[[#This Row],[Close Price]]-Table2[[#This Row],[200D EMA]])/Table2[[#This Row],[200D EMA]]</f>
        <v>5.696893878893803E-2</v>
      </c>
      <c r="V347">
        <v>1.1936933371420499</v>
      </c>
      <c r="W347">
        <v>224</v>
      </c>
      <c r="X347">
        <v>228.82</v>
      </c>
      <c r="Y347">
        <v>215.2</v>
      </c>
      <c r="Z347">
        <v>228.82</v>
      </c>
      <c r="AA347">
        <v>215.2</v>
      </c>
      <c r="AB347">
        <v>242.19</v>
      </c>
      <c r="AC347" s="1">
        <f>(Table2[[#This Row],[Close Price]]/Table2[[#This Row],[Day Low]])-1</f>
        <v>1.7232142857142918E-2</v>
      </c>
      <c r="AD347" s="1">
        <f>(Table2[[#This Row],[Day High]]/Table2[[#This Row],[Close Price]])-1</f>
        <v>4.213113315193473E-3</v>
      </c>
      <c r="AE347" s="1">
        <f>(Table2[[#This Row],[Close Price]]/Table2[[#This Row],[Current Week Low]])-1</f>
        <v>5.8828996282527912E-2</v>
      </c>
      <c r="AF347" s="1">
        <f>(Table2[[#This Row],[Current Week High]]/Table2[[#This Row],[Close Price]])-1</f>
        <v>4.213113315193473E-3</v>
      </c>
      <c r="AG347" s="1">
        <f>(Table2[[#This Row],[Close Price]]/Table2[[#This Row],[Current Month Low]])-1</f>
        <v>5.8828996282527912E-2</v>
      </c>
      <c r="AH347" s="1">
        <f>(Table2[[#This Row],[Current Month High]]/Table2[[#This Row],[Close Price]])-1</f>
        <v>6.2889493548670128E-2</v>
      </c>
      <c r="AI347">
        <v>16.1458790485385</v>
      </c>
      <c r="AJ347">
        <v>44.627102507140499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-0.06</v>
      </c>
      <c r="AM347" t="s">
        <v>3188</v>
      </c>
      <c r="AN347">
        <v>-3.98</v>
      </c>
      <c r="AO347" t="s">
        <v>3188</v>
      </c>
      <c r="AP347">
        <v>4.8851267014262997E-2</v>
      </c>
      <c r="AQ347">
        <f>(Table2[[#This Row],[Sharpe Ratio]]-AVERAGE(Table2[Sharpe Ratio]))/_xlfn.STDEV.P(Table2[Sharpe Ratio])</f>
        <v>-0.15232216058211348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432</v>
      </c>
      <c r="AT347">
        <f>_xlfn.RANK.AVG(Table2[[#This Row],[6M Return vs Nifty Z-Score]],Table2[6M Return vs Nifty Z-Score])</f>
        <v>239</v>
      </c>
      <c r="AU347">
        <f>_xlfn.RANK.AVG(Table2[[#This Row],[Sharpe Ratio Z-Score]],Table2[Sharpe Ratio Z-Score])</f>
        <v>381</v>
      </c>
      <c r="AV347">
        <f>(Table2[[#This Row],[Rank 1Y]]+Table2[[#This Row],[Rank 6M]]+Table2[[#This Row],[Rank Sharpe]])/3</f>
        <v>350.66666666666669</v>
      </c>
    </row>
    <row r="348" spans="1:48" x14ac:dyDescent="0.3">
      <c r="A348" t="s">
        <v>1652</v>
      </c>
      <c r="B348" t="s">
        <v>1653</v>
      </c>
      <c r="C348" t="s">
        <v>3147</v>
      </c>
      <c r="D348" t="s">
        <v>167</v>
      </c>
      <c r="E348">
        <v>5496.4673851999996</v>
      </c>
      <c r="F348">
        <v>606.5</v>
      </c>
      <c r="G348">
        <v>17.3877269289612</v>
      </c>
      <c r="H348">
        <f>(Table2[[#This Row],[1Y Return vs Nifty]]-AVERAGE(Table2[1Y Return vs Nifty]))/_xlfn.STDEV.P(Table2[1Y Return vs Nifty])</f>
        <v>-0.15493175025337366</v>
      </c>
      <c r="I348">
        <v>-10.4698079358822</v>
      </c>
      <c r="J348">
        <f>(Table2[[#This Row],[1M Return vs Nifty]]-AVERAGE(Table2[1M Return vs Nifty]))/_xlfn.STDEV.P(Table2[1M Return vs Nifty])</f>
        <v>-0.95140360187918427</v>
      </c>
      <c r="K348">
        <v>25.1680454630288</v>
      </c>
      <c r="L348">
        <f>(Table2[[#This Row],[6M Return vs Nifty]]-AVERAGE(Table2[6M Return vs Nifty]))/_xlfn.STDEV.P(Table2[6M Return vs Nifty])</f>
        <v>0.44580529134070557</v>
      </c>
      <c r="M348">
        <v>-0.45816556653669099</v>
      </c>
      <c r="N348">
        <f>(Table2[[#This Row],[1W Return vs Nifty]]-AVERAGE(Table2[1W Return vs Nifty]))/_xlfn.STDEV.P(Table2[1W Return vs Nifty])</f>
        <v>-4.4265030664787423E-2</v>
      </c>
      <c r="O348">
        <v>625.98</v>
      </c>
      <c r="P348">
        <v>630.21199719267702</v>
      </c>
      <c r="Q348">
        <v>563.97937463837104</v>
      </c>
      <c r="R348">
        <v>40.688534393108597</v>
      </c>
      <c r="S348" s="1">
        <f>(Table2[[#This Row],[Close Price]]-Table2[[#This Row],[20D EMA]])/Table2[[#This Row],[20D EMA]]</f>
        <v>-3.1119205086424514E-2</v>
      </c>
      <c r="T348" s="1">
        <f>(Table2[[#This Row],[Close Price]]-Table2[[#This Row],[50D EMA]])/Table2[[#This Row],[50D EMA]]</f>
        <v>-3.762542969398195E-2</v>
      </c>
      <c r="U348" s="1">
        <f>(Table2[[#This Row],[Close Price]]-Table2[[#This Row],[200D EMA]])/Table2[[#This Row],[200D EMA]]</f>
        <v>7.5393936859647737E-2</v>
      </c>
      <c r="V348">
        <v>0.43727176952830799</v>
      </c>
      <c r="W348">
        <v>602.95000000000005</v>
      </c>
      <c r="X348">
        <v>616.5</v>
      </c>
      <c r="Y348">
        <v>581.85</v>
      </c>
      <c r="Z348">
        <v>624.65</v>
      </c>
      <c r="AA348">
        <v>581.85</v>
      </c>
      <c r="AB348">
        <v>643.9</v>
      </c>
      <c r="AC348" s="1">
        <f>(Table2[[#This Row],[Close Price]]/Table2[[#This Row],[Day Low]])-1</f>
        <v>5.8877187163113298E-3</v>
      </c>
      <c r="AD348" s="1">
        <f>(Table2[[#This Row],[Day High]]/Table2[[#This Row],[Close Price]])-1</f>
        <v>1.6488046166529324E-2</v>
      </c>
      <c r="AE348" s="1">
        <f>(Table2[[#This Row],[Close Price]]/Table2[[#This Row],[Current Week Low]])-1</f>
        <v>4.2364870671135035E-2</v>
      </c>
      <c r="AF348" s="1">
        <f>(Table2[[#This Row],[Current Week High]]/Table2[[#This Row],[Close Price]])-1</f>
        <v>2.9925803792250516E-2</v>
      </c>
      <c r="AG348" s="1">
        <f>(Table2[[#This Row],[Close Price]]/Table2[[#This Row],[Current Month Low]])-1</f>
        <v>4.2364870671135035E-2</v>
      </c>
      <c r="AH348" s="1">
        <f>(Table2[[#This Row],[Current Month High]]/Table2[[#This Row],[Close Price]])-1</f>
        <v>6.1665292662819393E-2</v>
      </c>
      <c r="AI348">
        <v>18.9942291838417</v>
      </c>
      <c r="AJ348">
        <v>63.433036917272901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-7.0000000000000007E-2</v>
      </c>
      <c r="AM348" t="s">
        <v>3188</v>
      </c>
      <c r="AN348">
        <v>-4.76</v>
      </c>
      <c r="AO348" t="s">
        <v>3188</v>
      </c>
      <c r="AQ348">
        <f>(Table2[[#This Row],[Sharpe Ratio]]-AVERAGE(Table2[Sharpe Ratio]))/_xlfn.STDEV.P(Table2[Sharpe Ratio])</f>
        <v>-0.71886351506777824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345</v>
      </c>
      <c r="AT348">
        <f>_xlfn.RANK.AVG(Table2[[#This Row],[6M Return vs Nifty Z-Score]],Table2[6M Return vs Nifty Z-Score])</f>
        <v>178</v>
      </c>
      <c r="AU348">
        <f>_xlfn.RANK.AVG(Table2[[#This Row],[Sharpe Ratio Z-Score]],Table2[Sharpe Ratio Z-Score])</f>
        <v>530</v>
      </c>
      <c r="AV348">
        <f>(Table2[[#This Row],[Rank 1Y]]+Table2[[#This Row],[Rank 6M]]+Table2[[#This Row],[Rank Sharpe]])/3</f>
        <v>351</v>
      </c>
    </row>
    <row r="349" spans="1:48" x14ac:dyDescent="0.3">
      <c r="A349" t="s">
        <v>44</v>
      </c>
      <c r="B349" t="s">
        <v>45</v>
      </c>
      <c r="C349" t="s">
        <v>3142</v>
      </c>
      <c r="D349" t="s">
        <v>21</v>
      </c>
      <c r="E349">
        <v>497833.803152284</v>
      </c>
      <c r="F349">
        <v>1839.65</v>
      </c>
      <c r="G349">
        <v>19.1932771696743</v>
      </c>
      <c r="H349">
        <f>(Table2[[#This Row],[1Y Return vs Nifty]]-AVERAGE(Table2[1Y Return vs Nifty]))/_xlfn.STDEV.P(Table2[1Y Return vs Nifty])</f>
        <v>-0.12455127087915159</v>
      </c>
      <c r="I349">
        <v>1.5429081710435</v>
      </c>
      <c r="J349">
        <f>(Table2[[#This Row],[1M Return vs Nifty]]-AVERAGE(Table2[1M Return vs Nifty]))/_xlfn.STDEV.P(Table2[1M Return vs Nifty])</f>
        <v>0.33407204964849824</v>
      </c>
      <c r="K349">
        <v>11.1956448311283</v>
      </c>
      <c r="L349">
        <f>(Table2[[#This Row],[6M Return vs Nifty]]-AVERAGE(Table2[6M Return vs Nifty]))/_xlfn.STDEV.P(Table2[6M Return vs Nifty])</f>
        <v>4.8968280568455003E-3</v>
      </c>
      <c r="M349">
        <v>1.94229612039661</v>
      </c>
      <c r="N349">
        <f>(Table2[[#This Row],[1W Return vs Nifty]]-AVERAGE(Table2[1W Return vs Nifty]))/_xlfn.STDEV.P(Table2[1W Return vs Nifty])</f>
        <v>0.51684015177324738</v>
      </c>
      <c r="O349">
        <v>1787.27</v>
      </c>
      <c r="P349">
        <v>1729.2970081082301</v>
      </c>
      <c r="Q349">
        <v>1555.1239888652999</v>
      </c>
      <c r="R349">
        <v>71.470006585829594</v>
      </c>
      <c r="S349" s="1">
        <f>(Table2[[#This Row],[Close Price]]-Table2[[#This Row],[20D EMA]])/Table2[[#This Row],[20D EMA]]</f>
        <v>2.9307267508546616E-2</v>
      </c>
      <c r="T349" s="1">
        <f>(Table2[[#This Row],[Close Price]]-Table2[[#This Row],[50D EMA]])/Table2[[#This Row],[50D EMA]]</f>
        <v>6.3813787553180928E-2</v>
      </c>
      <c r="U349" s="1">
        <f>(Table2[[#This Row],[Close Price]]-Table2[[#This Row],[200D EMA]])/Table2[[#This Row],[200D EMA]]</f>
        <v>0.18296033832151565</v>
      </c>
      <c r="V349">
        <v>1.01093870732195</v>
      </c>
      <c r="W349">
        <v>1800.65</v>
      </c>
      <c r="X349">
        <v>1852.8</v>
      </c>
      <c r="Y349">
        <v>1743</v>
      </c>
      <c r="Z349">
        <v>1852.8</v>
      </c>
      <c r="AA349">
        <v>1743</v>
      </c>
      <c r="AB349">
        <v>1852.8</v>
      </c>
      <c r="AC349" s="1">
        <f>(Table2[[#This Row],[Close Price]]/Table2[[#This Row],[Day Low]])-1</f>
        <v>2.1658845416932859E-2</v>
      </c>
      <c r="AD349" s="1">
        <f>(Table2[[#This Row],[Day High]]/Table2[[#This Row],[Close Price]])-1</f>
        <v>7.1480988231455989E-3</v>
      </c>
      <c r="AE349" s="1">
        <f>(Table2[[#This Row],[Close Price]]/Table2[[#This Row],[Current Week Low]])-1</f>
        <v>5.5450372920252455E-2</v>
      </c>
      <c r="AF349" s="1">
        <f>(Table2[[#This Row],[Current Week High]]/Table2[[#This Row],[Close Price]])-1</f>
        <v>7.1480988231455989E-3</v>
      </c>
      <c r="AG349" s="1">
        <f>(Table2[[#This Row],[Close Price]]/Table2[[#This Row],[Current Month Low]])-1</f>
        <v>5.5450372920252455E-2</v>
      </c>
      <c r="AH349" s="1">
        <f>(Table2[[#This Row],[Current Month High]]/Table2[[#This Row],[Close Price]])-1</f>
        <v>7.1480988231455989E-3</v>
      </c>
      <c r="AI349">
        <v>0.714809882314559</v>
      </c>
      <c r="AJ349">
        <v>52.219602002399498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</v>
      </c>
      <c r="AM349" t="s">
        <v>3189</v>
      </c>
      <c r="AN349">
        <v>3.61</v>
      </c>
      <c r="AO349" t="s">
        <v>3189</v>
      </c>
      <c r="AP349">
        <v>3.6061225454830002E-2</v>
      </c>
      <c r="AQ349">
        <f>(Table2[[#This Row],[Sharpe Ratio]]-AVERAGE(Table2[Sharpe Ratio]))/_xlfn.STDEV.P(Table2[Sharpe Ratio])</f>
        <v>-0.30065173137694029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0.43060602722249924</v>
      </c>
      <c r="AS349">
        <f>_xlfn.RANK.AVG(Table2[[#This Row],[1Y Return vs Nifty Z-Score]],Table2[1Y Return vs Nifty Z-Score])</f>
        <v>334</v>
      </c>
      <c r="AT349">
        <f>_xlfn.RANK.AVG(Table2[[#This Row],[6M Return vs Nifty Z-Score]],Table2[6M Return vs Nifty Z-Score])</f>
        <v>308</v>
      </c>
      <c r="AU349">
        <f>_xlfn.RANK.AVG(Table2[[#This Row],[Sharpe Ratio Z-Score]],Table2[Sharpe Ratio Z-Score])</f>
        <v>413</v>
      </c>
      <c r="AV349">
        <f>(Table2[[#This Row],[Rank 1Y]]+Table2[[#This Row],[Rank 6M]]+Table2[[#This Row],[Rank Sharpe]])/3</f>
        <v>351.66666666666669</v>
      </c>
    </row>
    <row r="350" spans="1:48" x14ac:dyDescent="0.3">
      <c r="A350" t="s">
        <v>1680</v>
      </c>
      <c r="B350" t="s">
        <v>1681</v>
      </c>
      <c r="C350" t="s">
        <v>3155</v>
      </c>
      <c r="D350" t="s">
        <v>182</v>
      </c>
      <c r="E350">
        <v>5257.5955984499997</v>
      </c>
      <c r="F350">
        <v>7741.5</v>
      </c>
      <c r="G350">
        <v>43.1755416509911</v>
      </c>
      <c r="H350">
        <f>(Table2[[#This Row],[1Y Return vs Nifty]]-AVERAGE(Table2[1Y Return vs Nifty]))/_xlfn.STDEV.P(Table2[1Y Return vs Nifty])</f>
        <v>0.27897817681654213</v>
      </c>
      <c r="I350">
        <v>-1.69249520631953</v>
      </c>
      <c r="J350">
        <f>(Table2[[#This Row],[1M Return vs Nifty]]-AVERAGE(Table2[1M Return vs Nifty]))/_xlfn.STDEV.P(Table2[1M Return vs Nifty])</f>
        <v>-1.2147092421528363E-2</v>
      </c>
      <c r="K350">
        <v>-20.275950735727399</v>
      </c>
      <c r="L350">
        <f>(Table2[[#This Row],[6M Return vs Nifty]]-AVERAGE(Table2[6M Return vs Nifty]))/_xlfn.STDEV.P(Table2[6M Return vs Nifty])</f>
        <v>-0.98821045565450683</v>
      </c>
      <c r="M350">
        <v>0.82633797628559502</v>
      </c>
      <c r="N350">
        <f>(Table2[[#This Row],[1W Return vs Nifty]]-AVERAGE(Table2[1W Return vs Nifty]))/_xlfn.STDEV.P(Table2[1W Return vs Nifty])</f>
        <v>0.25598620794522386</v>
      </c>
      <c r="O350">
        <v>7774.32</v>
      </c>
      <c r="P350">
        <v>7635.0069098632403</v>
      </c>
      <c r="Q350">
        <v>6942.3943385899302</v>
      </c>
      <c r="R350">
        <v>46.962925618133703</v>
      </c>
      <c r="S350" s="1">
        <f>(Table2[[#This Row],[Close Price]]-Table2[[#This Row],[20D EMA]])/Table2[[#This Row],[20D EMA]]</f>
        <v>-4.2215910844935261E-3</v>
      </c>
      <c r="T350" s="1">
        <f>(Table2[[#This Row],[Close Price]]-Table2[[#This Row],[50D EMA]])/Table2[[#This Row],[50D EMA]]</f>
        <v>1.3948001801961339E-2</v>
      </c>
      <c r="U350" s="1">
        <f>(Table2[[#This Row],[Close Price]]-Table2[[#This Row],[200D EMA]])/Table2[[#This Row],[200D EMA]]</f>
        <v>0.11510519605147872</v>
      </c>
      <c r="V350">
        <v>1.65746004564351</v>
      </c>
      <c r="W350">
        <v>7706</v>
      </c>
      <c r="X350">
        <v>8000</v>
      </c>
      <c r="Y350">
        <v>7500.05</v>
      </c>
      <c r="Z350">
        <v>8356.9</v>
      </c>
      <c r="AA350">
        <v>7500.05</v>
      </c>
      <c r="AB350">
        <v>8356.9</v>
      </c>
      <c r="AC350" s="1">
        <f>(Table2[[#This Row],[Close Price]]/Table2[[#This Row],[Day Low]])-1</f>
        <v>4.6067998961847323E-3</v>
      </c>
      <c r="AD350" s="1">
        <f>(Table2[[#This Row],[Day High]]/Table2[[#This Row],[Close Price]])-1</f>
        <v>3.33914616030484E-2</v>
      </c>
      <c r="AE350" s="1">
        <f>(Table2[[#This Row],[Close Price]]/Table2[[#This Row],[Current Week Low]])-1</f>
        <v>3.2193118712541935E-2</v>
      </c>
      <c r="AF350" s="1">
        <f>(Table2[[#This Row],[Current Week High]]/Table2[[#This Row],[Close Price]])-1</f>
        <v>7.9493638183814497E-2</v>
      </c>
      <c r="AG350" s="1">
        <f>(Table2[[#This Row],[Close Price]]/Table2[[#This Row],[Current Month Low]])-1</f>
        <v>3.2193118712541935E-2</v>
      </c>
      <c r="AH350" s="1">
        <f>(Table2[[#This Row],[Current Month High]]/Table2[[#This Row],[Close Price]])-1</f>
        <v>7.9493638183814497E-2</v>
      </c>
      <c r="AI350">
        <v>17.327391332429102</v>
      </c>
      <c r="AJ350">
        <v>105.070131521436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0.1</v>
      </c>
      <c r="AM350" t="s">
        <v>3189</v>
      </c>
      <c r="AN350">
        <v>0.91</v>
      </c>
      <c r="AO350" t="s">
        <v>3189</v>
      </c>
      <c r="AP350">
        <v>0.111848975099271</v>
      </c>
      <c r="AQ350">
        <f>(Table2[[#This Row],[Sharpe Ratio]]-AVERAGE(Table2[Sharpe Ratio]))/_xlfn.STDEV.P(Table2[Sharpe Ratio])</f>
        <v>0.57827929664421351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0.11288613332994435</v>
      </c>
      <c r="AS350">
        <f>_xlfn.RANK.AVG(Table2[[#This Row],[1Y Return vs Nifty Z-Score]],Table2[1Y Return vs Nifty Z-Score])</f>
        <v>220</v>
      </c>
      <c r="AT350">
        <f>_xlfn.RANK.AVG(Table2[[#This Row],[6M Return vs Nifty Z-Score]],Table2[6M Return vs Nifty Z-Score])</f>
        <v>645</v>
      </c>
      <c r="AU350">
        <f>_xlfn.RANK.AVG(Table2[[#This Row],[Sharpe Ratio Z-Score]],Table2[Sharpe Ratio Z-Score])</f>
        <v>191</v>
      </c>
      <c r="AV350">
        <f>(Table2[[#This Row],[Rank 1Y]]+Table2[[#This Row],[Rank 6M]]+Table2[[#This Row],[Rank Sharpe]])/3</f>
        <v>352</v>
      </c>
    </row>
    <row r="351" spans="1:48" x14ac:dyDescent="0.3">
      <c r="A351" t="s">
        <v>126</v>
      </c>
      <c r="B351" t="s">
        <v>127</v>
      </c>
      <c r="C351" t="s">
        <v>3141</v>
      </c>
      <c r="D351" t="s">
        <v>18</v>
      </c>
      <c r="E351">
        <v>230388.00421864499</v>
      </c>
      <c r="F351">
        <v>163.15</v>
      </c>
      <c r="G351">
        <v>55.874220176013097</v>
      </c>
      <c r="H351">
        <f>(Table2[[#This Row],[1Y Return vs Nifty]]-AVERAGE(Table2[1Y Return vs Nifty]))/_xlfn.STDEV.P(Table2[1Y Return vs Nifty])</f>
        <v>0.49264818848951542</v>
      </c>
      <c r="I351">
        <v>-7.3867349196550798</v>
      </c>
      <c r="J351">
        <f>(Table2[[#This Row],[1M Return vs Nifty]]-AVERAGE(Table2[1M Return vs Nifty]))/_xlfn.STDEV.P(Table2[1M Return vs Nifty])</f>
        <v>-0.62148526709417606</v>
      </c>
      <c r="K351">
        <v>-13.8286581147268</v>
      </c>
      <c r="L351">
        <f>(Table2[[#This Row],[6M Return vs Nifty]]-AVERAGE(Table2[6M Return vs Nifty]))/_xlfn.STDEV.P(Table2[6M Return vs Nifty])</f>
        <v>-0.78476181738853623</v>
      </c>
      <c r="M351">
        <v>-3.0076200454186899</v>
      </c>
      <c r="N351">
        <f>(Table2[[#This Row],[1W Return vs Nifty]]-AVERAGE(Table2[1W Return vs Nifty]))/_xlfn.STDEV.P(Table2[1W Return vs Nifty])</f>
        <v>-0.64019710834693244</v>
      </c>
      <c r="O351">
        <v>169.32</v>
      </c>
      <c r="P351">
        <v>170.75120676222701</v>
      </c>
      <c r="Q351">
        <v>158.71635093448401</v>
      </c>
      <c r="R351">
        <v>32.2107133265364</v>
      </c>
      <c r="S351" s="1">
        <f>(Table2[[#This Row],[Close Price]]-Table2[[#This Row],[20D EMA]])/Table2[[#This Row],[20D EMA]]</f>
        <v>-3.6439877155681477E-2</v>
      </c>
      <c r="T351" s="1">
        <f>(Table2[[#This Row],[Close Price]]-Table2[[#This Row],[50D EMA]])/Table2[[#This Row],[50D EMA]]</f>
        <v>-4.4516269643773435E-2</v>
      </c>
      <c r="U351" s="1">
        <f>(Table2[[#This Row],[Close Price]]-Table2[[#This Row],[200D EMA]])/Table2[[#This Row],[200D EMA]]</f>
        <v>2.7934419103083741E-2</v>
      </c>
      <c r="V351">
        <v>1.0138957724538</v>
      </c>
      <c r="W351">
        <v>162.6</v>
      </c>
      <c r="X351">
        <v>164.74</v>
      </c>
      <c r="Y351">
        <v>160.76</v>
      </c>
      <c r="Z351">
        <v>170.79</v>
      </c>
      <c r="AA351">
        <v>160.76</v>
      </c>
      <c r="AB351">
        <v>181.34</v>
      </c>
      <c r="AC351" s="1">
        <f>(Table2[[#This Row],[Close Price]]/Table2[[#This Row],[Day Low]])-1</f>
        <v>3.3825338253383741E-3</v>
      </c>
      <c r="AD351" s="1">
        <f>(Table2[[#This Row],[Day High]]/Table2[[#This Row],[Close Price]])-1</f>
        <v>9.7456328532026237E-3</v>
      </c>
      <c r="AE351" s="1">
        <f>(Table2[[#This Row],[Close Price]]/Table2[[#This Row],[Current Week Low]])-1</f>
        <v>1.4866882309032103E-2</v>
      </c>
      <c r="AF351" s="1">
        <f>(Table2[[#This Row],[Current Week High]]/Table2[[#This Row],[Close Price]])-1</f>
        <v>4.6828072326080106E-2</v>
      </c>
      <c r="AG351" s="1">
        <f>(Table2[[#This Row],[Close Price]]/Table2[[#This Row],[Current Month Low]])-1</f>
        <v>1.4866882309032103E-2</v>
      </c>
      <c r="AH351" s="1">
        <f>(Table2[[#This Row],[Current Month High]]/Table2[[#This Row],[Close Price]])-1</f>
        <v>0.11149249157217289</v>
      </c>
      <c r="AI351">
        <v>20.625191541526199</v>
      </c>
      <c r="AJ351">
        <v>90.818713450292293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-0.02</v>
      </c>
      <c r="AM351" t="s">
        <v>3188</v>
      </c>
      <c r="AN351">
        <v>-3.97</v>
      </c>
      <c r="AO351" t="s">
        <v>3188</v>
      </c>
      <c r="AP351">
        <v>7.5217832809092E-2</v>
      </c>
      <c r="AQ351">
        <f>(Table2[[#This Row],[Sharpe Ratio]]-AVERAGE(Table2[Sharpe Ratio]))/_xlfn.STDEV.P(Table2[Sharpe Ratio])</f>
        <v>0.1534580332903705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166</v>
      </c>
      <c r="AT351">
        <f>_xlfn.RANK.AVG(Table2[[#This Row],[6M Return vs Nifty Z-Score]],Table2[6M Return vs Nifty Z-Score])</f>
        <v>592</v>
      </c>
      <c r="AU351">
        <f>_xlfn.RANK.AVG(Table2[[#This Row],[Sharpe Ratio Z-Score]],Table2[Sharpe Ratio Z-Score])</f>
        <v>302</v>
      </c>
      <c r="AV351">
        <f>(Table2[[#This Row],[Rank 1Y]]+Table2[[#This Row],[Rank 6M]]+Table2[[#This Row],[Rank Sharpe]])/3</f>
        <v>353.33333333333331</v>
      </c>
    </row>
    <row r="352" spans="1:48" x14ac:dyDescent="0.3">
      <c r="A352" t="s">
        <v>965</v>
      </c>
      <c r="B352" t="s">
        <v>966</v>
      </c>
      <c r="C352" t="s">
        <v>3143</v>
      </c>
      <c r="D352" t="s">
        <v>220</v>
      </c>
      <c r="E352">
        <v>15476.636822625</v>
      </c>
      <c r="F352">
        <v>1213.75</v>
      </c>
      <c r="G352">
        <v>27.2317504885666</v>
      </c>
      <c r="H352">
        <f>(Table2[[#This Row],[1Y Return vs Nifty]]-AVERAGE(Table2[1Y Return vs Nifty]))/_xlfn.STDEV.P(Table2[1Y Return vs Nifty])</f>
        <v>1.0705376849681831E-2</v>
      </c>
      <c r="I352">
        <v>-5.2613518344141701</v>
      </c>
      <c r="J352">
        <f>(Table2[[#This Row],[1M Return vs Nifty]]-AVERAGE(Table2[1M Return vs Nifty]))/_xlfn.STDEV.P(Table2[1M Return vs Nifty])</f>
        <v>-0.39404892531042085</v>
      </c>
      <c r="K352">
        <v>22.329527771529701</v>
      </c>
      <c r="L352">
        <f>(Table2[[#This Row],[6M Return vs Nifty]]-AVERAGE(Table2[6M Return vs Nifty]))/_xlfn.STDEV.P(Table2[6M Return vs Nifty])</f>
        <v>0.35623396381195238</v>
      </c>
      <c r="M352">
        <v>1.6151906912892999</v>
      </c>
      <c r="N352">
        <f>(Table2[[#This Row],[1W Return vs Nifty]]-AVERAGE(Table2[1W Return vs Nifty]))/_xlfn.STDEV.P(Table2[1W Return vs Nifty])</f>
        <v>0.44037963066815516</v>
      </c>
      <c r="O352">
        <v>1231.22</v>
      </c>
      <c r="P352">
        <v>1184.20613391802</v>
      </c>
      <c r="Q352">
        <v>1017.17331641235</v>
      </c>
      <c r="R352">
        <v>40.003957314323202</v>
      </c>
      <c r="S352" s="1">
        <f>(Table2[[#This Row],[Close Price]]-Table2[[#This Row],[20D EMA]])/Table2[[#This Row],[20D EMA]]</f>
        <v>-1.4189178213479335E-2</v>
      </c>
      <c r="T352" s="1">
        <f>(Table2[[#This Row],[Close Price]]-Table2[[#This Row],[50D EMA]])/Table2[[#This Row],[50D EMA]]</f>
        <v>2.4948246116773848E-2</v>
      </c>
      <c r="U352" s="1">
        <f>(Table2[[#This Row],[Close Price]]-Table2[[#This Row],[200D EMA]])/Table2[[#This Row],[200D EMA]]</f>
        <v>0.19325780613375837</v>
      </c>
      <c r="V352">
        <v>0.88644483658592499</v>
      </c>
      <c r="W352">
        <v>1209</v>
      </c>
      <c r="X352">
        <v>1234</v>
      </c>
      <c r="Y352">
        <v>1160.4000000000001</v>
      </c>
      <c r="Z352">
        <v>1259</v>
      </c>
      <c r="AA352">
        <v>1160.4000000000001</v>
      </c>
      <c r="AB352">
        <v>1259</v>
      </c>
      <c r="AC352" s="1">
        <f>(Table2[[#This Row],[Close Price]]/Table2[[#This Row],[Day Low]])-1</f>
        <v>3.9288668320927034E-3</v>
      </c>
      <c r="AD352" s="1">
        <f>(Table2[[#This Row],[Day High]]/Table2[[#This Row],[Close Price]])-1</f>
        <v>1.6683831101956814E-2</v>
      </c>
      <c r="AE352" s="1">
        <f>(Table2[[#This Row],[Close Price]]/Table2[[#This Row],[Current Week Low]])-1</f>
        <v>4.5975525680799656E-2</v>
      </c>
      <c r="AF352" s="1">
        <f>(Table2[[#This Row],[Current Week High]]/Table2[[#This Row],[Close Price]])-1</f>
        <v>3.7281153450051452E-2</v>
      </c>
      <c r="AG352" s="1">
        <f>(Table2[[#This Row],[Close Price]]/Table2[[#This Row],[Current Month Low]])-1</f>
        <v>4.5975525680799656E-2</v>
      </c>
      <c r="AH352" s="1">
        <f>(Table2[[#This Row],[Current Month High]]/Table2[[#This Row],[Close Price]])-1</f>
        <v>3.7281153450051452E-2</v>
      </c>
      <c r="AI352">
        <v>10.484037075180201</v>
      </c>
      <c r="AJ352">
        <v>63.798920377867702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0.17</v>
      </c>
      <c r="AM352" t="s">
        <v>3189</v>
      </c>
      <c r="AN352">
        <v>-4.49</v>
      </c>
      <c r="AO352" t="s">
        <v>3188</v>
      </c>
      <c r="AP352">
        <v>-2.4074613855660002E-3</v>
      </c>
      <c r="AQ352">
        <f>(Table2[[#This Row],[Sharpe Ratio]]-AVERAGE(Table2[Sharpe Ratio]))/_xlfn.STDEV.P(Table2[Sharpe Ratio])</f>
        <v>-0.74678349580957293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-0.33351344979020442</v>
      </c>
      <c r="AS352">
        <f>_xlfn.RANK.AVG(Table2[[#This Row],[1Y Return vs Nifty Z-Score]],Table2[1Y Return vs Nifty Z-Score])</f>
        <v>289</v>
      </c>
      <c r="AT352">
        <f>_xlfn.RANK.AVG(Table2[[#This Row],[6M Return vs Nifty Z-Score]],Table2[6M Return vs Nifty Z-Score])</f>
        <v>205</v>
      </c>
      <c r="AU352">
        <f>_xlfn.RANK.AVG(Table2[[#This Row],[Sharpe Ratio Z-Score]],Table2[Sharpe Ratio Z-Score])</f>
        <v>567</v>
      </c>
      <c r="AV352">
        <f>(Table2[[#This Row],[Rank 1Y]]+Table2[[#This Row],[Rank 6M]]+Table2[[#This Row],[Rank Sharpe]])/3</f>
        <v>353.66666666666669</v>
      </c>
    </row>
    <row r="353" spans="1:48" x14ac:dyDescent="0.3">
      <c r="A353" t="s">
        <v>1834</v>
      </c>
      <c r="B353" t="s">
        <v>1835</v>
      </c>
      <c r="C353" t="s">
        <v>3159</v>
      </c>
      <c r="D353" t="s">
        <v>114</v>
      </c>
      <c r="E353">
        <v>4305.8768422800003</v>
      </c>
      <c r="F353">
        <v>251.8</v>
      </c>
      <c r="G353">
        <v>47.885189829307997</v>
      </c>
      <c r="H353">
        <f>(Table2[[#This Row],[1Y Return vs Nifty]]-AVERAGE(Table2[1Y Return vs Nifty]))/_xlfn.STDEV.P(Table2[1Y Return vs Nifty])</f>
        <v>0.35822347618006989</v>
      </c>
      <c r="I353">
        <v>-9.5868634738497907</v>
      </c>
      <c r="J353">
        <f>(Table2[[#This Row],[1M Return vs Nifty]]-AVERAGE(Table2[1M Return vs Nifty]))/_xlfn.STDEV.P(Table2[1M Return vs Nifty])</f>
        <v>-0.85692008978323908</v>
      </c>
      <c r="K353">
        <v>-11.852223659360099</v>
      </c>
      <c r="L353">
        <f>(Table2[[#This Row],[6M Return vs Nifty]]-AVERAGE(Table2[6M Return vs Nifty]))/_xlfn.STDEV.P(Table2[6M Return vs Nifty])</f>
        <v>-0.7223941039615791</v>
      </c>
      <c r="M353">
        <v>-3.26963687352927</v>
      </c>
      <c r="N353">
        <f>(Table2[[#This Row],[1W Return vs Nifty]]-AVERAGE(Table2[1W Return vs Nifty]))/_xlfn.STDEV.P(Table2[1W Return vs Nifty])</f>
        <v>-0.70144324317970519</v>
      </c>
      <c r="O353">
        <v>264.43</v>
      </c>
      <c r="P353">
        <v>270.27071538814897</v>
      </c>
      <c r="Q353">
        <v>252.328709009205</v>
      </c>
      <c r="R353">
        <v>36.993769289254701</v>
      </c>
      <c r="S353" s="1">
        <f>(Table2[[#This Row],[Close Price]]-Table2[[#This Row],[20D EMA]])/Table2[[#This Row],[20D EMA]]</f>
        <v>-4.7763113111220341E-2</v>
      </c>
      <c r="T353" s="1">
        <f>(Table2[[#This Row],[Close Price]]-Table2[[#This Row],[50D EMA]])/Table2[[#This Row],[50D EMA]]</f>
        <v>-6.8341534382007546E-2</v>
      </c>
      <c r="U353" s="1">
        <f>(Table2[[#This Row],[Close Price]]-Table2[[#This Row],[200D EMA]])/Table2[[#This Row],[200D EMA]]</f>
        <v>-2.0953184886532295E-3</v>
      </c>
      <c r="V353">
        <v>0.72828742086688203</v>
      </c>
      <c r="W353">
        <v>250.1</v>
      </c>
      <c r="X353">
        <v>257.85000000000002</v>
      </c>
      <c r="Y353">
        <v>242</v>
      </c>
      <c r="Z353">
        <v>259.85000000000002</v>
      </c>
      <c r="AA353">
        <v>242</v>
      </c>
      <c r="AB353">
        <v>278.45</v>
      </c>
      <c r="AC353" s="1">
        <f>(Table2[[#This Row],[Close Price]]/Table2[[#This Row],[Day Low]])-1</f>
        <v>6.7972810875649436E-3</v>
      </c>
      <c r="AD353" s="1">
        <f>(Table2[[#This Row],[Day High]]/Table2[[#This Row],[Close Price]])-1</f>
        <v>2.4027005559968284E-2</v>
      </c>
      <c r="AE353" s="1">
        <f>(Table2[[#This Row],[Close Price]]/Table2[[#This Row],[Current Week Low]])-1</f>
        <v>4.0495867768595151E-2</v>
      </c>
      <c r="AF353" s="1">
        <f>(Table2[[#This Row],[Current Week High]]/Table2[[#This Row],[Close Price]])-1</f>
        <v>3.1969817315329774E-2</v>
      </c>
      <c r="AG353" s="1">
        <f>(Table2[[#This Row],[Close Price]]/Table2[[#This Row],[Current Month Low]])-1</f>
        <v>4.0495867768595151E-2</v>
      </c>
      <c r="AH353" s="1">
        <f>(Table2[[#This Row],[Current Month High]]/Table2[[#This Row],[Close Price]])-1</f>
        <v>0.10583796664019052</v>
      </c>
      <c r="AI353">
        <v>27.263701350277898</v>
      </c>
      <c r="AJ353">
        <v>94.590417310664606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0</v>
      </c>
      <c r="AM353">
        <v>0</v>
      </c>
      <c r="AN353">
        <v>-4.4800000000000004</v>
      </c>
      <c r="AO353" t="s">
        <v>3188</v>
      </c>
      <c r="AP353">
        <v>7.4747530105130994E-2</v>
      </c>
      <c r="AQ353">
        <f>(Table2[[#This Row],[Sharpe Ratio]]-AVERAGE(Table2[Sharpe Ratio]))/_xlfn.STDEV.P(Table2[Sharpe Ratio])</f>
        <v>0.14800380564787055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197</v>
      </c>
      <c r="AT353">
        <f>_xlfn.RANK.AVG(Table2[[#This Row],[6M Return vs Nifty Z-Score]],Table2[6M Return vs Nifty Z-Score])</f>
        <v>563</v>
      </c>
      <c r="AU353">
        <f>_xlfn.RANK.AVG(Table2[[#This Row],[Sharpe Ratio Z-Score]],Table2[Sharpe Ratio Z-Score])</f>
        <v>304</v>
      </c>
      <c r="AV353">
        <f>(Table2[[#This Row],[Rank 1Y]]+Table2[[#This Row],[Rank 6M]]+Table2[[#This Row],[Rank Sharpe]])/3</f>
        <v>354.66666666666669</v>
      </c>
    </row>
    <row r="354" spans="1:48" x14ac:dyDescent="0.3">
      <c r="A354" t="s">
        <v>802</v>
      </c>
      <c r="B354" t="s">
        <v>803</v>
      </c>
      <c r="C354" t="s">
        <v>3153</v>
      </c>
      <c r="D354" t="s">
        <v>430</v>
      </c>
      <c r="E354">
        <v>20105.153036879899</v>
      </c>
      <c r="F354">
        <v>8473.2000000000007</v>
      </c>
      <c r="G354">
        <v>0.68748193136402203</v>
      </c>
      <c r="H354">
        <f>(Table2[[#This Row],[1Y Return vs Nifty]]-AVERAGE(Table2[1Y Return vs Nifty]))/_xlfn.STDEV.P(Table2[1Y Return vs Nifty])</f>
        <v>-0.43593276437833922</v>
      </c>
      <c r="I354">
        <v>4.1302996035575203</v>
      </c>
      <c r="J354">
        <f>(Table2[[#This Row],[1M Return vs Nifty]]-AVERAGE(Table2[1M Return vs Nifty]))/_xlfn.STDEV.P(Table2[1M Return vs Nifty])</f>
        <v>0.61094770856384928</v>
      </c>
      <c r="K354">
        <v>31.1250916507095</v>
      </c>
      <c r="L354">
        <f>(Table2[[#This Row],[6M Return vs Nifty]]-AVERAGE(Table2[6M Return vs Nifty]))/_xlfn.STDEV.P(Table2[6M Return vs Nifty])</f>
        <v>0.63378387494391719</v>
      </c>
      <c r="M354">
        <v>-0.35190507369928098</v>
      </c>
      <c r="N354">
        <f>(Table2[[#This Row],[1W Return vs Nifty]]-AVERAGE(Table2[1W Return vs Nifty]))/_xlfn.STDEV.P(Table2[1W Return vs Nifty])</f>
        <v>-1.9426761616776943E-2</v>
      </c>
      <c r="O354">
        <v>8404.94</v>
      </c>
      <c r="P354">
        <v>8240.2547068715703</v>
      </c>
      <c r="Q354">
        <v>7542.3884161286696</v>
      </c>
      <c r="R354">
        <v>51.375475964557502</v>
      </c>
      <c r="S354" s="1">
        <f>(Table2[[#This Row],[Close Price]]-Table2[[#This Row],[20D EMA]])/Table2[[#This Row],[20D EMA]]</f>
        <v>8.1214143111075412E-3</v>
      </c>
      <c r="T354" s="1">
        <f>(Table2[[#This Row],[Close Price]]-Table2[[#This Row],[50D EMA]])/Table2[[#This Row],[50D EMA]]</f>
        <v>2.8269186016079906E-2</v>
      </c>
      <c r="U354" s="1">
        <f>(Table2[[#This Row],[Close Price]]-Table2[[#This Row],[200D EMA]])/Table2[[#This Row],[200D EMA]]</f>
        <v>0.12341071985644234</v>
      </c>
      <c r="V354">
        <v>1.37256700187952</v>
      </c>
      <c r="W354">
        <v>8421</v>
      </c>
      <c r="X354">
        <v>8575</v>
      </c>
      <c r="Y354">
        <v>8251</v>
      </c>
      <c r="Z354">
        <v>8860</v>
      </c>
      <c r="AA354">
        <v>8250</v>
      </c>
      <c r="AB354">
        <v>8860</v>
      </c>
      <c r="AC354" s="1">
        <f>(Table2[[#This Row],[Close Price]]/Table2[[#This Row],[Day Low]])-1</f>
        <v>6.1987887424297394E-3</v>
      </c>
      <c r="AD354" s="1">
        <f>(Table2[[#This Row],[Day High]]/Table2[[#This Row],[Close Price]])-1</f>
        <v>1.2014351130623435E-2</v>
      </c>
      <c r="AE354" s="1">
        <f>(Table2[[#This Row],[Close Price]]/Table2[[#This Row],[Current Week Low]])-1</f>
        <v>2.693006908253559E-2</v>
      </c>
      <c r="AF354" s="1">
        <f>(Table2[[#This Row],[Current Week High]]/Table2[[#This Row],[Close Price]])-1</f>
        <v>4.5649813529717198E-2</v>
      </c>
      <c r="AG354" s="1">
        <f>(Table2[[#This Row],[Close Price]]/Table2[[#This Row],[Current Month Low]])-1</f>
        <v>2.7054545454545442E-2</v>
      </c>
      <c r="AH354" s="1">
        <f>(Table2[[#This Row],[Current Month High]]/Table2[[#This Row],[Close Price]])-1</f>
        <v>4.5649813529717198E-2</v>
      </c>
      <c r="AI354">
        <v>11.984846339045401</v>
      </c>
      <c r="AJ354">
        <v>54.434440272664297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7.0000000000000007E-2</v>
      </c>
      <c r="AM354" t="s">
        <v>3189</v>
      </c>
      <c r="AN354">
        <v>3.37</v>
      </c>
      <c r="AO354" t="s">
        <v>3189</v>
      </c>
      <c r="AP354">
        <v>1.1272822870074001E-2</v>
      </c>
      <c r="AQ354">
        <f>(Table2[[#This Row],[Sharpe Ratio]]-AVERAGE(Table2[Sharpe Ratio]))/_xlfn.STDEV.P(Table2[Sharpe Ratio])</f>
        <v>-0.58812953971716864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0.20124251779548161</v>
      </c>
      <c r="AS354">
        <f>_xlfn.RANK.AVG(Table2[[#This Row],[1Y Return vs Nifty Z-Score]],Table2[1Y Return vs Nifty Z-Score])</f>
        <v>452</v>
      </c>
      <c r="AT354">
        <f>_xlfn.RANK.AVG(Table2[[#This Row],[6M Return vs Nifty Z-Score]],Table2[6M Return vs Nifty Z-Score])</f>
        <v>135</v>
      </c>
      <c r="AU354">
        <f>_xlfn.RANK.AVG(Table2[[#This Row],[Sharpe Ratio Z-Score]],Table2[Sharpe Ratio Z-Score])</f>
        <v>481</v>
      </c>
      <c r="AV354">
        <f>(Table2[[#This Row],[Rank 1Y]]+Table2[[#This Row],[Rank 6M]]+Table2[[#This Row],[Rank Sharpe]])/3</f>
        <v>356</v>
      </c>
    </row>
    <row r="355" spans="1:48" x14ac:dyDescent="0.3">
      <c r="A355" t="s">
        <v>644</v>
      </c>
      <c r="B355" t="s">
        <v>645</v>
      </c>
      <c r="C355" t="s">
        <v>3152</v>
      </c>
      <c r="D355" t="s">
        <v>307</v>
      </c>
      <c r="E355">
        <v>30032.46523845</v>
      </c>
      <c r="F355">
        <v>2367.15</v>
      </c>
      <c r="G355">
        <v>15.523794491994099</v>
      </c>
      <c r="H355">
        <f>(Table2[[#This Row],[1Y Return vs Nifty]]-AVERAGE(Table2[1Y Return vs Nifty]))/_xlfn.STDEV.P(Table2[1Y Return vs Nifty])</f>
        <v>-0.18629457787198245</v>
      </c>
      <c r="I355">
        <v>10.5864735575521</v>
      </c>
      <c r="J355">
        <f>(Table2[[#This Row],[1M Return vs Nifty]]-AVERAGE(Table2[1M Return vs Nifty]))/_xlfn.STDEV.P(Table2[1M Return vs Nifty])</f>
        <v>1.3018201429088567</v>
      </c>
      <c r="K355">
        <v>56.722342581721001</v>
      </c>
      <c r="L355">
        <f>(Table2[[#This Row],[6M Return vs Nifty]]-AVERAGE(Table2[6M Return vs Nifty]))/_xlfn.STDEV.P(Table2[6M Return vs Nifty])</f>
        <v>1.4415222779293269</v>
      </c>
      <c r="M355">
        <v>2.0770882095359</v>
      </c>
      <c r="N355">
        <f>(Table2[[#This Row],[1W Return vs Nifty]]-AVERAGE(Table2[1W Return vs Nifty]))/_xlfn.STDEV.P(Table2[1W Return vs Nifty])</f>
        <v>0.54834764892656762</v>
      </c>
      <c r="O355">
        <v>2248.25</v>
      </c>
      <c r="P355">
        <v>2144.30311493624</v>
      </c>
      <c r="Q355">
        <v>1813.4737274812301</v>
      </c>
      <c r="R355">
        <v>74.060587327038604</v>
      </c>
      <c r="S355" s="1">
        <f>(Table2[[#This Row],[Close Price]]-Table2[[#This Row],[20D EMA]])/Table2[[#This Row],[20D EMA]]</f>
        <v>5.2885577671522334E-2</v>
      </c>
      <c r="T355" s="1">
        <f>(Table2[[#This Row],[Close Price]]-Table2[[#This Row],[50D EMA]])/Table2[[#This Row],[50D EMA]]</f>
        <v>0.1039250857360184</v>
      </c>
      <c r="U355" s="1">
        <f>(Table2[[#This Row],[Close Price]]-Table2[[#This Row],[200D EMA]])/Table2[[#This Row],[200D EMA]]</f>
        <v>0.30531254141066716</v>
      </c>
      <c r="V355">
        <v>1.2490567771754599</v>
      </c>
      <c r="W355">
        <v>2342.75</v>
      </c>
      <c r="X355">
        <v>2386.75</v>
      </c>
      <c r="Y355">
        <v>2259.5500000000002</v>
      </c>
      <c r="Z355">
        <v>2414.9499999999998</v>
      </c>
      <c r="AA355">
        <v>2241.1</v>
      </c>
      <c r="AB355">
        <v>2414.9499999999998</v>
      </c>
      <c r="AC355" s="1">
        <f>(Table2[[#This Row],[Close Price]]/Table2[[#This Row],[Day Low]])-1</f>
        <v>1.0415110447124176E-2</v>
      </c>
      <c r="AD355" s="1">
        <f>(Table2[[#This Row],[Day High]]/Table2[[#This Row],[Close Price]])-1</f>
        <v>8.2799991551021357E-3</v>
      </c>
      <c r="AE355" s="1">
        <f>(Table2[[#This Row],[Close Price]]/Table2[[#This Row],[Current Week Low]])-1</f>
        <v>4.7620101347613408E-2</v>
      </c>
      <c r="AF355" s="1">
        <f>(Table2[[#This Row],[Current Week High]]/Table2[[#This Row],[Close Price]])-1</f>
        <v>2.0193059163973404E-2</v>
      </c>
      <c r="AG355" s="1">
        <f>(Table2[[#This Row],[Close Price]]/Table2[[#This Row],[Current Month Low]])-1</f>
        <v>5.6244701262772923E-2</v>
      </c>
      <c r="AH355" s="1">
        <f>(Table2[[#This Row],[Current Month High]]/Table2[[#This Row],[Close Price]])-1</f>
        <v>2.0193059163973404E-2</v>
      </c>
      <c r="AI355">
        <v>2.0193059163973399</v>
      </c>
      <c r="AJ355">
        <v>99.574234887446195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</v>
      </c>
      <c r="AM355" t="s">
        <v>3189</v>
      </c>
      <c r="AN355">
        <v>14.66</v>
      </c>
      <c r="AO355" t="s">
        <v>3189</v>
      </c>
      <c r="AP355">
        <v>-4.2953843270080998E-2</v>
      </c>
      <c r="AQ355">
        <f>(Table2[[#This Row],[Sharpe Ratio]]-AVERAGE(Table2[Sharpe Ratio]))/_xlfn.STDEV.P(Table2[Sharpe Ratio])</f>
        <v>-1.2170108515430342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1.8883846403497344</v>
      </c>
      <c r="AS355">
        <f>_xlfn.RANK.AVG(Table2[[#This Row],[1Y Return vs Nifty Z-Score]],Table2[1Y Return vs Nifty Z-Score])</f>
        <v>359</v>
      </c>
      <c r="AT355">
        <f>_xlfn.RANK.AVG(Table2[[#This Row],[6M Return vs Nifty Z-Score]],Table2[6M Return vs Nifty Z-Score])</f>
        <v>61</v>
      </c>
      <c r="AU355">
        <f>_xlfn.RANK.AVG(Table2[[#This Row],[Sharpe Ratio Z-Score]],Table2[Sharpe Ratio Z-Score])</f>
        <v>652</v>
      </c>
      <c r="AV355">
        <f>(Table2[[#This Row],[Rank 1Y]]+Table2[[#This Row],[Rank 6M]]+Table2[[#This Row],[Rank Sharpe]])/3</f>
        <v>357.33333333333331</v>
      </c>
    </row>
    <row r="356" spans="1:48" x14ac:dyDescent="0.3">
      <c r="A356" t="s">
        <v>823</v>
      </c>
      <c r="B356" t="s">
        <v>824</v>
      </c>
      <c r="C356" t="s">
        <v>3147</v>
      </c>
      <c r="D356" t="s">
        <v>51</v>
      </c>
      <c r="E356">
        <v>19831.570711259999</v>
      </c>
      <c r="F356">
        <v>1895.65</v>
      </c>
      <c r="G356">
        <v>37.7965998805225</v>
      </c>
      <c r="H356">
        <f>(Table2[[#This Row],[1Y Return vs Nifty]]-AVERAGE(Table2[1Y Return vs Nifty]))/_xlfn.STDEV.P(Table2[1Y Return vs Nifty])</f>
        <v>0.1884712355927286</v>
      </c>
      <c r="I356">
        <v>-0.70820562454315505</v>
      </c>
      <c r="J356">
        <f>(Table2[[#This Row],[1M Return vs Nifty]]-AVERAGE(Table2[1M Return vs Nifty]))/_xlfn.STDEV.P(Table2[1M Return vs Nifty])</f>
        <v>9.3181317919944939E-2</v>
      </c>
      <c r="K356">
        <v>11.8013845700836</v>
      </c>
      <c r="L356">
        <f>(Table2[[#This Row],[6M Return vs Nifty]]-AVERAGE(Table2[6M Return vs Nifty]))/_xlfn.STDEV.P(Table2[6M Return vs Nifty])</f>
        <v>2.401135135808732E-2</v>
      </c>
      <c r="M356">
        <v>-2.2833992396773399</v>
      </c>
      <c r="N356">
        <f>(Table2[[#This Row],[1W Return vs Nifty]]-AVERAGE(Table2[1W Return vs Nifty]))/_xlfn.STDEV.P(Table2[1W Return vs Nifty])</f>
        <v>-0.47091132072410669</v>
      </c>
      <c r="O356">
        <v>1975.84</v>
      </c>
      <c r="P356">
        <v>1885.81035897074</v>
      </c>
      <c r="Q356">
        <v>1598.54255619435</v>
      </c>
      <c r="R356">
        <v>40.327747435638599</v>
      </c>
      <c r="S356" s="1">
        <f>(Table2[[#This Row],[Close Price]]-Table2[[#This Row],[20D EMA]])/Table2[[#This Row],[20D EMA]]</f>
        <v>-4.0585270062353143E-2</v>
      </c>
      <c r="T356" s="1">
        <f>(Table2[[#This Row],[Close Price]]-Table2[[#This Row],[50D EMA]])/Table2[[#This Row],[50D EMA]]</f>
        <v>5.2177256225437538E-3</v>
      </c>
      <c r="U356" s="1">
        <f>(Table2[[#This Row],[Close Price]]-Table2[[#This Row],[200D EMA]])/Table2[[#This Row],[200D EMA]]</f>
        <v>0.18586145401907453</v>
      </c>
      <c r="V356">
        <v>0.42427504661262799</v>
      </c>
      <c r="W356">
        <v>1861.05</v>
      </c>
      <c r="X356">
        <v>1920</v>
      </c>
      <c r="Y356">
        <v>1820</v>
      </c>
      <c r="Z356">
        <v>1989</v>
      </c>
      <c r="AA356">
        <v>1820</v>
      </c>
      <c r="AB356">
        <v>2038.35</v>
      </c>
      <c r="AC356" s="1">
        <f>(Table2[[#This Row],[Close Price]]/Table2[[#This Row],[Day Low]])-1</f>
        <v>1.8591655248381356E-2</v>
      </c>
      <c r="AD356" s="1">
        <f>(Table2[[#This Row],[Day High]]/Table2[[#This Row],[Close Price]])-1</f>
        <v>1.2845198216970388E-2</v>
      </c>
      <c r="AE356" s="1">
        <f>(Table2[[#This Row],[Close Price]]/Table2[[#This Row],[Current Week Low]])-1</f>
        <v>4.1565934065934007E-2</v>
      </c>
      <c r="AF356" s="1">
        <f>(Table2[[#This Row],[Current Week High]]/Table2[[#This Row],[Close Price]])-1</f>
        <v>4.9244322527892681E-2</v>
      </c>
      <c r="AG356" s="1">
        <f>(Table2[[#This Row],[Close Price]]/Table2[[#This Row],[Current Month Low]])-1</f>
        <v>4.1565934065934007E-2</v>
      </c>
      <c r="AH356" s="1">
        <f>(Table2[[#This Row],[Current Month High]]/Table2[[#This Row],[Close Price]])-1</f>
        <v>7.5277609263313172E-2</v>
      </c>
      <c r="AI356">
        <v>40.532271252604602</v>
      </c>
      <c r="AJ356">
        <v>68.419883612456104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-0.02</v>
      </c>
      <c r="AM356" t="s">
        <v>3188</v>
      </c>
      <c r="AN356">
        <v>-14.78</v>
      </c>
      <c r="AO356" t="s">
        <v>3188</v>
      </c>
      <c r="AQ356">
        <f>(Table2[[#This Row],[Sharpe Ratio]]-AVERAGE(Table2[Sharpe Ratio]))/_xlfn.STDEV.P(Table2[Sharpe Ratio])</f>
        <v>-0.71886351506777824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-0.88411093092112414</v>
      </c>
      <c r="AS356">
        <f>_xlfn.RANK.AVG(Table2[[#This Row],[1Y Return vs Nifty Z-Score]],Table2[1Y Return vs Nifty Z-Score])</f>
        <v>243</v>
      </c>
      <c r="AT356">
        <f>_xlfn.RANK.AVG(Table2[[#This Row],[6M Return vs Nifty Z-Score]],Table2[6M Return vs Nifty Z-Score])</f>
        <v>299</v>
      </c>
      <c r="AU356">
        <f>_xlfn.RANK.AVG(Table2[[#This Row],[Sharpe Ratio Z-Score]],Table2[Sharpe Ratio Z-Score])</f>
        <v>530</v>
      </c>
      <c r="AV356">
        <f>(Table2[[#This Row],[Rank 1Y]]+Table2[[#This Row],[Rank 6M]]+Table2[[#This Row],[Rank Sharpe]])/3</f>
        <v>357.33333333333331</v>
      </c>
    </row>
    <row r="357" spans="1:48" x14ac:dyDescent="0.3">
      <c r="A357" t="s">
        <v>189</v>
      </c>
      <c r="B357" t="s">
        <v>190</v>
      </c>
      <c r="C357" t="s">
        <v>3145</v>
      </c>
      <c r="D357" t="s">
        <v>122</v>
      </c>
      <c r="E357">
        <v>144003.11076360001</v>
      </c>
      <c r="F357">
        <v>5978.5</v>
      </c>
      <c r="G357">
        <v>5.2429750789050598</v>
      </c>
      <c r="H357">
        <f>(Table2[[#This Row],[1Y Return vs Nifty]]-AVERAGE(Table2[1Y Return vs Nifty]))/_xlfn.STDEV.P(Table2[1Y Return vs Nifty])</f>
        <v>-0.3592813024098146</v>
      </c>
      <c r="I357">
        <v>0.68080461007035098</v>
      </c>
      <c r="J357">
        <f>(Table2[[#This Row],[1M Return vs Nifty]]-AVERAGE(Table2[1M Return vs Nifty]))/_xlfn.STDEV.P(Table2[1M Return vs Nifty])</f>
        <v>0.24181871352850326</v>
      </c>
      <c r="K357">
        <v>16.102163264302899</v>
      </c>
      <c r="L357">
        <f>(Table2[[#This Row],[6M Return vs Nifty]]-AVERAGE(Table2[6M Return vs Nifty]))/_xlfn.STDEV.P(Table2[6M Return vs Nifty])</f>
        <v>0.15972530452536582</v>
      </c>
      <c r="M357">
        <v>-4.62167237190625</v>
      </c>
      <c r="N357">
        <f>(Table2[[#This Row],[1W Return vs Nifty]]-AVERAGE(Table2[1W Return vs Nifty]))/_xlfn.STDEV.P(Table2[1W Return vs Nifty])</f>
        <v>-1.0174799994041732</v>
      </c>
      <c r="O357">
        <v>6127.95</v>
      </c>
      <c r="P357">
        <v>5987.3076474337104</v>
      </c>
      <c r="Q357">
        <v>5456.88031821186</v>
      </c>
      <c r="R357">
        <v>32.564497143399102</v>
      </c>
      <c r="S357" s="1">
        <f>(Table2[[#This Row],[Close Price]]-Table2[[#This Row],[20D EMA]])/Table2[[#This Row],[20D EMA]]</f>
        <v>-2.4388253820608819E-2</v>
      </c>
      <c r="T357" s="1">
        <f>(Table2[[#This Row],[Close Price]]-Table2[[#This Row],[50D EMA]])/Table2[[#This Row],[50D EMA]]</f>
        <v>-1.4710530930351507E-3</v>
      </c>
      <c r="U357" s="1">
        <f>(Table2[[#This Row],[Close Price]]-Table2[[#This Row],[200D EMA]])/Table2[[#This Row],[200D EMA]]</f>
        <v>9.5589357173049963E-2</v>
      </c>
      <c r="V357">
        <v>1.2582843828130501</v>
      </c>
      <c r="W357">
        <v>5961.1</v>
      </c>
      <c r="X357">
        <v>6039.5</v>
      </c>
      <c r="Y357">
        <v>5961.1</v>
      </c>
      <c r="Z357">
        <v>6235</v>
      </c>
      <c r="AA357">
        <v>5961.1</v>
      </c>
      <c r="AB357">
        <v>6469.9</v>
      </c>
      <c r="AC357" s="1">
        <f>(Table2[[#This Row],[Close Price]]/Table2[[#This Row],[Day Low]])-1</f>
        <v>2.9189243595979519E-3</v>
      </c>
      <c r="AD357" s="1">
        <f>(Table2[[#This Row],[Day High]]/Table2[[#This Row],[Close Price]])-1</f>
        <v>1.0203228234507034E-2</v>
      </c>
      <c r="AE357" s="1">
        <f>(Table2[[#This Row],[Close Price]]/Table2[[#This Row],[Current Week Low]])-1</f>
        <v>2.9189243595979519E-3</v>
      </c>
      <c r="AF357" s="1">
        <f>(Table2[[#This Row],[Current Week High]]/Table2[[#This Row],[Close Price]])-1</f>
        <v>4.2903738395918767E-2</v>
      </c>
      <c r="AG357" s="1">
        <f>(Table2[[#This Row],[Close Price]]/Table2[[#This Row],[Current Month Low]])-1</f>
        <v>2.9189243595979519E-3</v>
      </c>
      <c r="AH357" s="1">
        <f>(Table2[[#This Row],[Current Month High]]/Table2[[#This Row],[Close Price]])-1</f>
        <v>8.2194530400602206E-2</v>
      </c>
      <c r="AI357">
        <v>8.2194530400602197</v>
      </c>
      <c r="AJ357">
        <v>37.509487775145402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0.03</v>
      </c>
      <c r="AM357" t="s">
        <v>3189</v>
      </c>
      <c r="AN357">
        <v>-3.62</v>
      </c>
      <c r="AO357" t="s">
        <v>3188</v>
      </c>
      <c r="AP357">
        <v>4.2803592072718E-2</v>
      </c>
      <c r="AQ357">
        <f>(Table2[[#This Row],[Sharpe Ratio]]-AVERAGE(Table2[Sharpe Ratio]))/_xlfn.STDEV.P(Table2[Sharpe Ratio])</f>
        <v>-0.22245868236099711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-1.1976759661211158</v>
      </c>
      <c r="AS357">
        <f>_xlfn.RANK.AVG(Table2[[#This Row],[1Y Return vs Nifty Z-Score]],Table2[1Y Return vs Nifty Z-Score])</f>
        <v>412</v>
      </c>
      <c r="AT357">
        <f>_xlfn.RANK.AVG(Table2[[#This Row],[6M Return vs Nifty Z-Score]],Table2[6M Return vs Nifty Z-Score])</f>
        <v>262</v>
      </c>
      <c r="AU357">
        <f>_xlfn.RANK.AVG(Table2[[#This Row],[Sharpe Ratio Z-Score]],Table2[Sharpe Ratio Z-Score])</f>
        <v>400</v>
      </c>
      <c r="AV357">
        <f>(Table2[[#This Row],[Rank 1Y]]+Table2[[#This Row],[Rank 6M]]+Table2[[#This Row],[Rank Sharpe]])/3</f>
        <v>358</v>
      </c>
    </row>
    <row r="358" spans="1:48" x14ac:dyDescent="0.3">
      <c r="A358" t="s">
        <v>597</v>
      </c>
      <c r="B358" t="s">
        <v>598</v>
      </c>
      <c r="C358" t="s">
        <v>3149</v>
      </c>
      <c r="D358" t="s">
        <v>182</v>
      </c>
      <c r="E358">
        <v>32962.228486079999</v>
      </c>
      <c r="F358">
        <v>2343.35</v>
      </c>
      <c r="G358">
        <v>21.366030888373299</v>
      </c>
      <c r="H358">
        <f>(Table2[[#This Row],[1Y Return vs Nifty]]-AVERAGE(Table2[1Y Return vs Nifty]))/_xlfn.STDEV.P(Table2[1Y Return vs Nifty])</f>
        <v>-8.7992166597384833E-2</v>
      </c>
      <c r="I358">
        <v>-6.2140414896294898</v>
      </c>
      <c r="J358">
        <f>(Table2[[#This Row],[1M Return vs Nifty]]-AVERAGE(Table2[1M Return vs Nifty]))/_xlfn.STDEV.P(Table2[1M Return vs Nifty])</f>
        <v>-0.4959958409239133</v>
      </c>
      <c r="K358">
        <v>14.9349506735192</v>
      </c>
      <c r="L358">
        <f>(Table2[[#This Row],[6M Return vs Nifty]]-AVERAGE(Table2[6M Return vs Nifty]))/_xlfn.STDEV.P(Table2[6M Return vs Nifty])</f>
        <v>0.12289312920446581</v>
      </c>
      <c r="M358">
        <v>0.27428298781722599</v>
      </c>
      <c r="N358">
        <f>(Table2[[#This Row],[1W Return vs Nifty]]-AVERAGE(Table2[1W Return vs Nifty]))/_xlfn.STDEV.P(Table2[1W Return vs Nifty])</f>
        <v>0.12694398381537114</v>
      </c>
      <c r="O358">
        <v>2365.9299999999998</v>
      </c>
      <c r="P358">
        <v>2426.4853395652599</v>
      </c>
      <c r="Q358">
        <v>2227.3181037954901</v>
      </c>
      <c r="R358">
        <v>50.190408260278701</v>
      </c>
      <c r="S358" s="1">
        <f>(Table2[[#This Row],[Close Price]]-Table2[[#This Row],[20D EMA]])/Table2[[#This Row],[20D EMA]]</f>
        <v>-9.5438157510999606E-3</v>
      </c>
      <c r="T358" s="1">
        <f>(Table2[[#This Row],[Close Price]]-Table2[[#This Row],[50D EMA]])/Table2[[#This Row],[50D EMA]]</f>
        <v>-3.426162862379168E-2</v>
      </c>
      <c r="U358" s="1">
        <f>(Table2[[#This Row],[Close Price]]-Table2[[#This Row],[200D EMA]])/Table2[[#This Row],[200D EMA]]</f>
        <v>5.2094892061795843E-2</v>
      </c>
      <c r="V358">
        <v>1.19529688152868</v>
      </c>
      <c r="W358">
        <v>2328.35</v>
      </c>
      <c r="X358">
        <v>2369</v>
      </c>
      <c r="Y358">
        <v>2158.25</v>
      </c>
      <c r="Z358">
        <v>2369</v>
      </c>
      <c r="AA358">
        <v>2158.25</v>
      </c>
      <c r="AB358">
        <v>2418.6999999999998</v>
      </c>
      <c r="AC358" s="1">
        <f>(Table2[[#This Row],[Close Price]]/Table2[[#This Row],[Day Low]])-1</f>
        <v>6.4423304056520081E-3</v>
      </c>
      <c r="AD358" s="1">
        <f>(Table2[[#This Row],[Day High]]/Table2[[#This Row],[Close Price]])-1</f>
        <v>1.0945868094821565E-2</v>
      </c>
      <c r="AE358" s="1">
        <f>(Table2[[#This Row],[Close Price]]/Table2[[#This Row],[Current Week Low]])-1</f>
        <v>8.5763929109232029E-2</v>
      </c>
      <c r="AF358" s="1">
        <f>(Table2[[#This Row],[Current Week High]]/Table2[[#This Row],[Close Price]])-1</f>
        <v>1.0945868094821565E-2</v>
      </c>
      <c r="AG358" s="1">
        <f>(Table2[[#This Row],[Close Price]]/Table2[[#This Row],[Current Month Low]])-1</f>
        <v>8.5763929109232029E-2</v>
      </c>
      <c r="AH358" s="1">
        <f>(Table2[[#This Row],[Current Month High]]/Table2[[#This Row],[Close Price]])-1</f>
        <v>3.215482108946599E-2</v>
      </c>
      <c r="AI358">
        <v>30.6377621780784</v>
      </c>
      <c r="AJ358">
        <v>50.277359156058601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-0.12</v>
      </c>
      <c r="AM358" t="s">
        <v>3188</v>
      </c>
      <c r="AN358">
        <v>-3.61</v>
      </c>
      <c r="AO358" t="s">
        <v>3188</v>
      </c>
      <c r="AP358">
        <v>9.3489460538810007E-3</v>
      </c>
      <c r="AQ358">
        <f>(Table2[[#This Row],[Sharpe Ratio]]-AVERAGE(Table2[Sharpe Ratio]))/_xlfn.STDEV.P(Table2[Sharpe Ratio])</f>
        <v>-0.61044125943144589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318</v>
      </c>
      <c r="AT358">
        <f>_xlfn.RANK.AVG(Table2[[#This Row],[6M Return vs Nifty Z-Score]],Table2[6M Return vs Nifty Z-Score])</f>
        <v>271</v>
      </c>
      <c r="AU358">
        <f>_xlfn.RANK.AVG(Table2[[#This Row],[Sharpe Ratio Z-Score]],Table2[Sharpe Ratio Z-Score])</f>
        <v>486</v>
      </c>
      <c r="AV358">
        <f>(Table2[[#This Row],[Rank 1Y]]+Table2[[#This Row],[Rank 6M]]+Table2[[#This Row],[Rank Sharpe]])/3</f>
        <v>358.33333333333331</v>
      </c>
    </row>
    <row r="359" spans="1:48" x14ac:dyDescent="0.3">
      <c r="A359" t="s">
        <v>627</v>
      </c>
      <c r="B359" t="s">
        <v>628</v>
      </c>
      <c r="C359" t="s">
        <v>3141</v>
      </c>
      <c r="D359" t="s">
        <v>18</v>
      </c>
      <c r="E359">
        <v>30623.158430521002</v>
      </c>
      <c r="F359">
        <v>174.73</v>
      </c>
      <c r="G359">
        <v>52.104331420085202</v>
      </c>
      <c r="H359">
        <f>(Table2[[#This Row],[1Y Return vs Nifty]]-AVERAGE(Table2[1Y Return vs Nifty]))/_xlfn.STDEV.P(Table2[1Y Return vs Nifty])</f>
        <v>0.42921543264033712</v>
      </c>
      <c r="I359">
        <v>-10.284086087096901</v>
      </c>
      <c r="J359">
        <f>(Table2[[#This Row],[1M Return vs Nifty]]-AVERAGE(Table2[1M Return vs Nifty]))/_xlfn.STDEV.P(Table2[1M Return vs Nifty])</f>
        <v>-0.93152958567459199</v>
      </c>
      <c r="K359">
        <v>-30.971964189463801</v>
      </c>
      <c r="L359">
        <f>(Table2[[#This Row],[6M Return vs Nifty]]-AVERAGE(Table2[6M Return vs Nifty]))/_xlfn.STDEV.P(Table2[6M Return vs Nifty])</f>
        <v>-1.3257303263904889</v>
      </c>
      <c r="M359">
        <v>-0.92420995187769805</v>
      </c>
      <c r="N359">
        <f>(Table2[[#This Row],[1W Return vs Nifty]]-AVERAGE(Table2[1W Return vs Nifty]))/_xlfn.STDEV.P(Table2[1W Return vs Nifty])</f>
        <v>-0.15320237437847342</v>
      </c>
      <c r="O359">
        <v>181.67</v>
      </c>
      <c r="P359">
        <v>192.594311428802</v>
      </c>
      <c r="Q359">
        <v>189.853871424776</v>
      </c>
      <c r="R359">
        <v>36.732949096459599</v>
      </c>
      <c r="S359" s="1">
        <f>(Table2[[#This Row],[Close Price]]-Table2[[#This Row],[20D EMA]])/Table2[[#This Row],[20D EMA]]</f>
        <v>-3.8201133924148173E-2</v>
      </c>
      <c r="T359" s="1">
        <f>(Table2[[#This Row],[Close Price]]-Table2[[#This Row],[50D EMA]])/Table2[[#This Row],[50D EMA]]</f>
        <v>-9.2756173826068919E-2</v>
      </c>
      <c r="U359" s="1">
        <f>(Table2[[#This Row],[Close Price]]-Table2[[#This Row],[200D EMA]])/Table2[[#This Row],[200D EMA]]</f>
        <v>-7.9660590070023407E-2</v>
      </c>
      <c r="V359">
        <v>0.43230077170241199</v>
      </c>
      <c r="W359">
        <v>174</v>
      </c>
      <c r="X359">
        <v>179.6</v>
      </c>
      <c r="Y359">
        <v>167.77</v>
      </c>
      <c r="Z359">
        <v>180.99</v>
      </c>
      <c r="AA359">
        <v>167.77</v>
      </c>
      <c r="AB359">
        <v>186.45</v>
      </c>
      <c r="AC359" s="1">
        <f>(Table2[[#This Row],[Close Price]]/Table2[[#This Row],[Day Low]])-1</f>
        <v>4.1954022988506257E-3</v>
      </c>
      <c r="AD359" s="1">
        <f>(Table2[[#This Row],[Day High]]/Table2[[#This Row],[Close Price]])-1</f>
        <v>2.7871573284496076E-2</v>
      </c>
      <c r="AE359" s="1">
        <f>(Table2[[#This Row],[Close Price]]/Table2[[#This Row],[Current Week Low]])-1</f>
        <v>4.1485366871311768E-2</v>
      </c>
      <c r="AF359" s="1">
        <f>(Table2[[#This Row],[Current Week High]]/Table2[[#This Row],[Close Price]])-1</f>
        <v>3.5826704057689174E-2</v>
      </c>
      <c r="AG359" s="1">
        <f>(Table2[[#This Row],[Close Price]]/Table2[[#This Row],[Current Month Low]])-1</f>
        <v>4.1485366871311768E-2</v>
      </c>
      <c r="AH359" s="1">
        <f>(Table2[[#This Row],[Current Month High]]/Table2[[#This Row],[Close Price]])-1</f>
        <v>6.7074915584043993E-2</v>
      </c>
      <c r="AI359">
        <v>65.541120586047001</v>
      </c>
      <c r="AJ359">
        <v>88.8972972972973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-0.18</v>
      </c>
      <c r="AM359" t="s">
        <v>3188</v>
      </c>
      <c r="AN359">
        <v>-3.64</v>
      </c>
      <c r="AO359" t="s">
        <v>3188</v>
      </c>
      <c r="AP359">
        <v>0.110196432942245</v>
      </c>
      <c r="AQ359">
        <f>(Table2[[#This Row],[Sharpe Ratio]]-AVERAGE(Table2[Sharpe Ratio]))/_xlfn.STDEV.P(Table2[Sharpe Ratio])</f>
        <v>0.55911431834973402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178</v>
      </c>
      <c r="AT359">
        <f>_xlfn.RANK.AVG(Table2[[#This Row],[6M Return vs Nifty Z-Score]],Table2[6M Return vs Nifty Z-Score])</f>
        <v>705</v>
      </c>
      <c r="AU359">
        <f>_xlfn.RANK.AVG(Table2[[#This Row],[Sharpe Ratio Z-Score]],Table2[Sharpe Ratio Z-Score])</f>
        <v>194</v>
      </c>
      <c r="AV359">
        <f>(Table2[[#This Row],[Rank 1Y]]+Table2[[#This Row],[Rank 6M]]+Table2[[#This Row],[Rank Sharpe]])/3</f>
        <v>359</v>
      </c>
    </row>
    <row r="360" spans="1:48" x14ac:dyDescent="0.3">
      <c r="A360" t="s">
        <v>656</v>
      </c>
      <c r="B360" t="s">
        <v>657</v>
      </c>
      <c r="C360" t="s">
        <v>3147</v>
      </c>
      <c r="D360" t="s">
        <v>275</v>
      </c>
      <c r="E360">
        <v>29179.583606249998</v>
      </c>
      <c r="F360">
        <v>3505.95</v>
      </c>
      <c r="G360">
        <v>14.500752750657201</v>
      </c>
      <c r="H360">
        <f>(Table2[[#This Row],[1Y Return vs Nifty]]-AVERAGE(Table2[1Y Return vs Nifty]))/_xlfn.STDEV.P(Table2[1Y Return vs Nifty])</f>
        <v>-0.20350844310864222</v>
      </c>
      <c r="I360">
        <v>3.8047078865498198</v>
      </c>
      <c r="J360">
        <f>(Table2[[#This Row],[1M Return vs Nifty]]-AVERAGE(Table2[1M Return vs Nifty]))/_xlfn.STDEV.P(Table2[1M Return vs Nifty])</f>
        <v>0.57610627713176965</v>
      </c>
      <c r="K360">
        <v>38.943347395815103</v>
      </c>
      <c r="L360">
        <f>(Table2[[#This Row],[6M Return vs Nifty]]-AVERAGE(Table2[6M Return vs Nifty]))/_xlfn.STDEV.P(Table2[6M Return vs Nifty])</f>
        <v>0.88049417312020484</v>
      </c>
      <c r="M360">
        <v>2.8050099537380699</v>
      </c>
      <c r="N360">
        <f>(Table2[[#This Row],[1W Return vs Nifty]]-AVERAGE(Table2[1W Return vs Nifty]))/_xlfn.STDEV.P(Table2[1W Return vs Nifty])</f>
        <v>0.7184985266949907</v>
      </c>
      <c r="O360">
        <v>3421.3</v>
      </c>
      <c r="P360">
        <v>3301.8737294244902</v>
      </c>
      <c r="Q360">
        <v>2863.7641987942502</v>
      </c>
      <c r="R360">
        <v>59.161656060226598</v>
      </c>
      <c r="S360" s="1">
        <f>(Table2[[#This Row],[Close Price]]-Table2[[#This Row],[20D EMA]])/Table2[[#This Row],[20D EMA]]</f>
        <v>2.4742057112793276E-2</v>
      </c>
      <c r="T360" s="1">
        <f>(Table2[[#This Row],[Close Price]]-Table2[[#This Row],[50D EMA]])/Table2[[#This Row],[50D EMA]]</f>
        <v>6.1806200751074666E-2</v>
      </c>
      <c r="U360" s="1">
        <f>(Table2[[#This Row],[Close Price]]-Table2[[#This Row],[200D EMA]])/Table2[[#This Row],[200D EMA]]</f>
        <v>0.22424534864851423</v>
      </c>
      <c r="V360">
        <v>1.04202440553041</v>
      </c>
      <c r="W360">
        <v>3490.65</v>
      </c>
      <c r="X360">
        <v>3543.45</v>
      </c>
      <c r="Y360">
        <v>3375.05</v>
      </c>
      <c r="Z360">
        <v>3653.95</v>
      </c>
      <c r="AA360">
        <v>3303.1</v>
      </c>
      <c r="AB360">
        <v>3653.95</v>
      </c>
      <c r="AC360" s="1">
        <f>(Table2[[#This Row],[Close Price]]/Table2[[#This Row],[Day Low]])-1</f>
        <v>4.3831378110092967E-3</v>
      </c>
      <c r="AD360" s="1">
        <f>(Table2[[#This Row],[Day High]]/Table2[[#This Row],[Close Price]])-1</f>
        <v>1.0696102340307156E-2</v>
      </c>
      <c r="AE360" s="1">
        <f>(Table2[[#This Row],[Close Price]]/Table2[[#This Row],[Current Week Low]])-1</f>
        <v>3.8784610598361358E-2</v>
      </c>
      <c r="AF360" s="1">
        <f>(Table2[[#This Row],[Current Week High]]/Table2[[#This Row],[Close Price]])-1</f>
        <v>4.221395056974564E-2</v>
      </c>
      <c r="AG360" s="1">
        <f>(Table2[[#This Row],[Close Price]]/Table2[[#This Row],[Current Month Low]])-1</f>
        <v>6.1412006902606509E-2</v>
      </c>
      <c r="AH360" s="1">
        <f>(Table2[[#This Row],[Current Month High]]/Table2[[#This Row],[Close Price]])-1</f>
        <v>4.221395056974564E-2</v>
      </c>
      <c r="AI360">
        <v>4.2213950569745604</v>
      </c>
      <c r="AJ360">
        <v>80.375057879302304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0.03</v>
      </c>
      <c r="AM360" t="s">
        <v>3189</v>
      </c>
      <c r="AN360">
        <v>4.66</v>
      </c>
      <c r="AO360" t="s">
        <v>3189</v>
      </c>
      <c r="AP360">
        <v>-2.3207740570828E-2</v>
      </c>
      <c r="AQ360">
        <f>(Table2[[#This Row],[Sharpe Ratio]]-AVERAGE(Table2[Sharpe Ratio]))/_xlfn.STDEV.P(Table2[Sharpe Ratio])</f>
        <v>-0.98800995857168927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0.98358057526663367</v>
      </c>
      <c r="AS360">
        <f>_xlfn.RANK.AVG(Table2[[#This Row],[1Y Return vs Nifty Z-Score]],Table2[1Y Return vs Nifty Z-Score])</f>
        <v>362</v>
      </c>
      <c r="AT360">
        <f>_xlfn.RANK.AVG(Table2[[#This Row],[6M Return vs Nifty Z-Score]],Table2[6M Return vs Nifty Z-Score])</f>
        <v>98</v>
      </c>
      <c r="AU360">
        <f>_xlfn.RANK.AVG(Table2[[#This Row],[Sharpe Ratio Z-Score]],Table2[Sharpe Ratio Z-Score])</f>
        <v>617</v>
      </c>
      <c r="AV360">
        <f>(Table2[[#This Row],[Rank 1Y]]+Table2[[#This Row],[Rank 6M]]+Table2[[#This Row],[Rank Sharpe]])/3</f>
        <v>359</v>
      </c>
    </row>
    <row r="361" spans="1:48" x14ac:dyDescent="0.3">
      <c r="A361" t="s">
        <v>215</v>
      </c>
      <c r="B361" t="s">
        <v>216</v>
      </c>
      <c r="C361" t="s">
        <v>3152</v>
      </c>
      <c r="D361" t="s">
        <v>217</v>
      </c>
      <c r="E361">
        <v>121532.6547482</v>
      </c>
      <c r="F361">
        <v>1938.5</v>
      </c>
      <c r="G361">
        <v>13.355344274807001</v>
      </c>
      <c r="H361">
        <f>(Table2[[#This Row],[1Y Return vs Nifty]]-AVERAGE(Table2[1Y Return vs Nifty]))/_xlfn.STDEV.P(Table2[1Y Return vs Nifty])</f>
        <v>-0.22278127074365872</v>
      </c>
      <c r="I361">
        <v>0.29831553139092498</v>
      </c>
      <c r="J361">
        <f>(Table2[[#This Row],[1M Return vs Nifty]]-AVERAGE(Table2[1M Return vs Nifty]))/_xlfn.STDEV.P(Table2[1M Return vs Nifty])</f>
        <v>0.2008887195753298</v>
      </c>
      <c r="K361">
        <v>18.607604320114799</v>
      </c>
      <c r="L361">
        <f>(Table2[[#This Row],[6M Return vs Nifty]]-AVERAGE(Table2[6M Return vs Nifty]))/_xlfn.STDEV.P(Table2[6M Return vs Nifty])</f>
        <v>0.2387861756575774</v>
      </c>
      <c r="M361">
        <v>-1.4577738655419801</v>
      </c>
      <c r="N361">
        <f>(Table2[[#This Row],[1W Return vs Nifty]]-AVERAGE(Table2[1W Return vs Nifty]))/_xlfn.STDEV.P(Table2[1W Return vs Nifty])</f>
        <v>-0.27792233085544071</v>
      </c>
      <c r="O361">
        <v>1964.73</v>
      </c>
      <c r="P361">
        <v>1931.6184546177001</v>
      </c>
      <c r="Q361">
        <v>1727.9705845975</v>
      </c>
      <c r="R361">
        <v>39.579754572937297</v>
      </c>
      <c r="S361" s="1">
        <f>(Table2[[#This Row],[Close Price]]-Table2[[#This Row],[20D EMA]])/Table2[[#This Row],[20D EMA]]</f>
        <v>-1.3350434919810873E-2</v>
      </c>
      <c r="T361" s="1">
        <f>(Table2[[#This Row],[Close Price]]-Table2[[#This Row],[50D EMA]])/Table2[[#This Row],[50D EMA]]</f>
        <v>3.562580056040049E-3</v>
      </c>
      <c r="U361" s="1">
        <f>(Table2[[#This Row],[Close Price]]-Table2[[#This Row],[200D EMA]])/Table2[[#This Row],[200D EMA]]</f>
        <v>0.12183622642600662</v>
      </c>
      <c r="V361">
        <v>1.0216794106482101</v>
      </c>
      <c r="W361">
        <v>1928.5</v>
      </c>
      <c r="X361">
        <v>1947</v>
      </c>
      <c r="Y361">
        <v>1900.95</v>
      </c>
      <c r="Z361">
        <v>1971.8</v>
      </c>
      <c r="AA361">
        <v>1900.95</v>
      </c>
      <c r="AB361">
        <v>2065.4</v>
      </c>
      <c r="AC361" s="1">
        <f>(Table2[[#This Row],[Close Price]]/Table2[[#This Row],[Day Low]])-1</f>
        <v>5.1853772361938333E-3</v>
      </c>
      <c r="AD361" s="1">
        <f>(Table2[[#This Row],[Day High]]/Table2[[#This Row],[Close Price]])-1</f>
        <v>4.3848336342533489E-3</v>
      </c>
      <c r="AE361" s="1">
        <f>(Table2[[#This Row],[Close Price]]/Table2[[#This Row],[Current Week Low]])-1</f>
        <v>1.9753281254109689E-2</v>
      </c>
      <c r="AF361" s="1">
        <f>(Table2[[#This Row],[Current Week High]]/Table2[[#This Row],[Close Price]])-1</f>
        <v>1.7178230590662924E-2</v>
      </c>
      <c r="AG361" s="1">
        <f>(Table2[[#This Row],[Close Price]]/Table2[[#This Row],[Current Month Low]])-1</f>
        <v>1.9753281254109689E-2</v>
      </c>
      <c r="AH361" s="1">
        <f>(Table2[[#This Row],[Current Month High]]/Table2[[#This Row],[Close Price]])-1</f>
        <v>6.5462986845499227E-2</v>
      </c>
      <c r="AI361">
        <v>8.6407015733814792</v>
      </c>
      <c r="AJ361">
        <v>57.237295696962299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0.08</v>
      </c>
      <c r="AM361" t="s">
        <v>3189</v>
      </c>
      <c r="AN361">
        <v>-6.27</v>
      </c>
      <c r="AO361" t="s">
        <v>3188</v>
      </c>
      <c r="AP361">
        <v>1.2566146758720999E-2</v>
      </c>
      <c r="AQ361">
        <f>(Table2[[#This Row],[Sharpe Ratio]]-AVERAGE(Table2[Sharpe Ratio]))/_xlfn.STDEV.P(Table2[Sharpe Ratio])</f>
        <v>-0.57313051282501437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-0.63415921919120655</v>
      </c>
      <c r="AS361">
        <f>_xlfn.RANK.AVG(Table2[[#This Row],[1Y Return vs Nifty Z-Score]],Table2[1Y Return vs Nifty Z-Score])</f>
        <v>370</v>
      </c>
      <c r="AT361">
        <f>_xlfn.RANK.AVG(Table2[[#This Row],[6M Return vs Nifty Z-Score]],Table2[6M Return vs Nifty Z-Score])</f>
        <v>234</v>
      </c>
      <c r="AU361">
        <f>_xlfn.RANK.AVG(Table2[[#This Row],[Sharpe Ratio Z-Score]],Table2[Sharpe Ratio Z-Score])</f>
        <v>478</v>
      </c>
      <c r="AV361">
        <f>(Table2[[#This Row],[Rank 1Y]]+Table2[[#This Row],[Rank 6M]]+Table2[[#This Row],[Rank Sharpe]])/3</f>
        <v>360.66666666666669</v>
      </c>
    </row>
    <row r="362" spans="1:48" x14ac:dyDescent="0.3">
      <c r="A362" t="s">
        <v>78</v>
      </c>
      <c r="B362" t="s">
        <v>79</v>
      </c>
      <c r="C362" t="s">
        <v>3151</v>
      </c>
      <c r="D362" t="s">
        <v>80</v>
      </c>
      <c r="E362">
        <v>329161.40686374001</v>
      </c>
      <c r="F362">
        <v>11421.3</v>
      </c>
      <c r="G362">
        <v>10.8869619173323</v>
      </c>
      <c r="H362">
        <f>(Table2[[#This Row],[1Y Return vs Nifty]]-AVERAGE(Table2[1Y Return vs Nifty]))/_xlfn.STDEV.P(Table2[1Y Return vs Nifty])</f>
        <v>-0.2643146701517729</v>
      </c>
      <c r="I362">
        <v>-1.39083171574014</v>
      </c>
      <c r="J362">
        <f>(Table2[[#This Row],[1M Return vs Nifty]]-AVERAGE(Table2[1M Return vs Nifty]))/_xlfn.STDEV.P(Table2[1M Return vs Nifty])</f>
        <v>2.0133789657345424E-2</v>
      </c>
      <c r="K362">
        <v>8.60953233401316</v>
      </c>
      <c r="L362">
        <f>(Table2[[#This Row],[6M Return vs Nifty]]-AVERAGE(Table2[6M Return vs Nifty]))/_xlfn.STDEV.P(Table2[6M Return vs Nifty])</f>
        <v>-7.6709684454607532E-2</v>
      </c>
      <c r="M362">
        <v>-2.1927433721513099</v>
      </c>
      <c r="N362">
        <f>(Table2[[#This Row],[1W Return vs Nifty]]-AVERAGE(Table2[1W Return vs Nifty]))/_xlfn.STDEV.P(Table2[1W Return vs Nifty])</f>
        <v>-0.44972061505104227</v>
      </c>
      <c r="O362">
        <v>11568.01</v>
      </c>
      <c r="P362">
        <v>11495.256692843301</v>
      </c>
      <c r="Q362">
        <v>10577.866995632499</v>
      </c>
      <c r="R362">
        <v>41.0502397837977</v>
      </c>
      <c r="S362" s="1">
        <f>(Table2[[#This Row],[Close Price]]-Table2[[#This Row],[20D EMA]])/Table2[[#This Row],[20D EMA]]</f>
        <v>-1.2682388760037461E-2</v>
      </c>
      <c r="T362" s="1">
        <f>(Table2[[#This Row],[Close Price]]-Table2[[#This Row],[50D EMA]])/Table2[[#This Row],[50D EMA]]</f>
        <v>-6.4336704102784647E-3</v>
      </c>
      <c r="U362" s="1">
        <f>(Table2[[#This Row],[Close Price]]-Table2[[#This Row],[200D EMA]])/Table2[[#This Row],[200D EMA]]</f>
        <v>7.9735640910945982E-2</v>
      </c>
      <c r="V362">
        <v>0.98722085253214498</v>
      </c>
      <c r="W362">
        <v>11360.2</v>
      </c>
      <c r="X362">
        <v>11468.3</v>
      </c>
      <c r="Y362">
        <v>11192.1</v>
      </c>
      <c r="Z362">
        <v>11529.95</v>
      </c>
      <c r="AA362">
        <v>11192.1</v>
      </c>
      <c r="AB362">
        <v>11930</v>
      </c>
      <c r="AC362" s="1">
        <f>(Table2[[#This Row],[Close Price]]/Table2[[#This Row],[Day Low]])-1</f>
        <v>5.3784264361542711E-3</v>
      </c>
      <c r="AD362" s="1">
        <f>(Table2[[#This Row],[Day High]]/Table2[[#This Row],[Close Price]])-1</f>
        <v>4.1151182439826961E-3</v>
      </c>
      <c r="AE362" s="1">
        <f>(Table2[[#This Row],[Close Price]]/Table2[[#This Row],[Current Week Low]])-1</f>
        <v>2.0478730533143752E-2</v>
      </c>
      <c r="AF362" s="1">
        <f>(Table2[[#This Row],[Current Week High]]/Table2[[#This Row],[Close Price]])-1</f>
        <v>9.5129276001857388E-3</v>
      </c>
      <c r="AG362" s="1">
        <f>(Table2[[#This Row],[Close Price]]/Table2[[#This Row],[Current Month Low]])-1</f>
        <v>2.0478730533143752E-2</v>
      </c>
      <c r="AH362" s="1">
        <f>(Table2[[#This Row],[Current Month High]]/Table2[[#This Row],[Close Price]])-1</f>
        <v>4.4539588313064149E-2</v>
      </c>
      <c r="AI362">
        <v>6.2751175435370898</v>
      </c>
      <c r="AJ362">
        <v>40.043283408231197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-0.01</v>
      </c>
      <c r="AM362" t="s">
        <v>3188</v>
      </c>
      <c r="AN362">
        <v>-2.89</v>
      </c>
      <c r="AO362" t="s">
        <v>3188</v>
      </c>
      <c r="AP362">
        <v>5.2257911424991997E-2</v>
      </c>
      <c r="AQ362">
        <f>(Table2[[#This Row],[Sharpe Ratio]]-AVERAGE(Table2[Sharpe Ratio]))/_xlfn.STDEV.P(Table2[Sharpe Ratio])</f>
        <v>-0.11281438408694237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-0.88342556408701967</v>
      </c>
      <c r="AS362">
        <f>_xlfn.RANK.AVG(Table2[[#This Row],[1Y Return vs Nifty Z-Score]],Table2[1Y Return vs Nifty Z-Score])</f>
        <v>383</v>
      </c>
      <c r="AT362">
        <f>_xlfn.RANK.AVG(Table2[[#This Row],[6M Return vs Nifty Z-Score]],Table2[6M Return vs Nifty Z-Score])</f>
        <v>333</v>
      </c>
      <c r="AU362">
        <f>_xlfn.RANK.AVG(Table2[[#This Row],[Sharpe Ratio Z-Score]],Table2[Sharpe Ratio Z-Score])</f>
        <v>369</v>
      </c>
      <c r="AV362">
        <f>(Table2[[#This Row],[Rank 1Y]]+Table2[[#This Row],[Rank 6M]]+Table2[[#This Row],[Rank Sharpe]])/3</f>
        <v>361.66666666666669</v>
      </c>
    </row>
    <row r="363" spans="1:48" x14ac:dyDescent="0.3">
      <c r="A363" t="s">
        <v>324</v>
      </c>
      <c r="B363" t="s">
        <v>325</v>
      </c>
      <c r="C363" t="s">
        <v>3156</v>
      </c>
      <c r="D363" t="s">
        <v>135</v>
      </c>
      <c r="E363">
        <v>83814.872109599994</v>
      </c>
      <c r="F363">
        <v>3014.25</v>
      </c>
      <c r="G363">
        <v>48.481464413456102</v>
      </c>
      <c r="H363">
        <f>(Table2[[#This Row],[1Y Return vs Nifty]]-AVERAGE(Table2[1Y Return vs Nifty]))/_xlfn.STDEV.P(Table2[1Y Return vs Nifty])</f>
        <v>0.36825648844226527</v>
      </c>
      <c r="I363">
        <v>4.0215413844076604</v>
      </c>
      <c r="J363">
        <f>(Table2[[#This Row],[1M Return vs Nifty]]-AVERAGE(Table2[1M Return vs Nifty]))/_xlfn.STDEV.P(Table2[1M Return vs Nifty])</f>
        <v>0.59930953769755757</v>
      </c>
      <c r="K363">
        <v>3.1152297881259399</v>
      </c>
      <c r="L363">
        <f>(Table2[[#This Row],[6M Return vs Nifty]]-AVERAGE(Table2[6M Return vs Nifty]))/_xlfn.STDEV.P(Table2[6M Return vs Nifty])</f>
        <v>-0.25008608240822333</v>
      </c>
      <c r="M363">
        <v>-0.76949564977435303</v>
      </c>
      <c r="N363">
        <f>(Table2[[#This Row],[1W Return vs Nifty]]-AVERAGE(Table2[1W Return vs Nifty]))/_xlfn.STDEV.P(Table2[1W Return vs Nifty])</f>
        <v>-0.11703808265908522</v>
      </c>
      <c r="O363">
        <v>3021.34</v>
      </c>
      <c r="P363">
        <v>3001.4837251624199</v>
      </c>
      <c r="Q363">
        <v>2690.6918931846299</v>
      </c>
      <c r="R363">
        <v>48.745833473256198</v>
      </c>
      <c r="S363" s="1">
        <f>(Table2[[#This Row],[Close Price]]-Table2[[#This Row],[20D EMA]])/Table2[[#This Row],[20D EMA]]</f>
        <v>-2.3466408944376157E-3</v>
      </c>
      <c r="T363" s="1">
        <f>(Table2[[#This Row],[Close Price]]-Table2[[#This Row],[50D EMA]])/Table2[[#This Row],[50D EMA]]</f>
        <v>4.2533213592185273E-3</v>
      </c>
      <c r="U363" s="1">
        <f>(Table2[[#This Row],[Close Price]]-Table2[[#This Row],[200D EMA]])/Table2[[#This Row],[200D EMA]]</f>
        <v>0.12025089443905655</v>
      </c>
      <c r="V363">
        <v>0.92785689637697699</v>
      </c>
      <c r="W363">
        <v>2977</v>
      </c>
      <c r="X363">
        <v>3029</v>
      </c>
      <c r="Y363">
        <v>2833.4</v>
      </c>
      <c r="Z363">
        <v>3058.65</v>
      </c>
      <c r="AA363">
        <v>2833.4</v>
      </c>
      <c r="AB363">
        <v>3279.95</v>
      </c>
      <c r="AC363" s="1">
        <f>(Table2[[#This Row],[Close Price]]/Table2[[#This Row],[Day Low]])-1</f>
        <v>1.2512596573732049E-2</v>
      </c>
      <c r="AD363" s="1">
        <f>(Table2[[#This Row],[Day High]]/Table2[[#This Row],[Close Price]])-1</f>
        <v>4.8934229078543279E-3</v>
      </c>
      <c r="AE363" s="1">
        <f>(Table2[[#This Row],[Close Price]]/Table2[[#This Row],[Current Week Low]])-1</f>
        <v>6.382790993153109E-2</v>
      </c>
      <c r="AF363" s="1">
        <f>(Table2[[#This Row],[Current Week High]]/Table2[[#This Row],[Close Price]])-1</f>
        <v>1.4730032346354838E-2</v>
      </c>
      <c r="AG363" s="1">
        <f>(Table2[[#This Row],[Close Price]]/Table2[[#This Row],[Current Month Low]])-1</f>
        <v>6.382790993153109E-2</v>
      </c>
      <c r="AH363" s="1">
        <f>(Table2[[#This Row],[Current Month High]]/Table2[[#This Row],[Close Price]])-1</f>
        <v>8.8147963838434151E-2</v>
      </c>
      <c r="AI363">
        <v>12.887119515634</v>
      </c>
      <c r="AJ363">
        <v>94.618414256198307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</v>
      </c>
      <c r="AM363" t="s">
        <v>3190</v>
      </c>
      <c r="AN363">
        <v>-5.88</v>
      </c>
      <c r="AO363" t="s">
        <v>3188</v>
      </c>
      <c r="AP363">
        <v>9.1628338155770005E-3</v>
      </c>
      <c r="AQ363">
        <f>(Table2[[#This Row],[Sharpe Ratio]]-AVERAGE(Table2[Sharpe Ratio]))/_xlfn.STDEV.P(Table2[Sharpe Ratio])</f>
        <v>-0.61259965338966849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-1.2157792317154192E-2</v>
      </c>
      <c r="AS363">
        <f>_xlfn.RANK.AVG(Table2[[#This Row],[1Y Return vs Nifty Z-Score]],Table2[1Y Return vs Nifty Z-Score])</f>
        <v>195</v>
      </c>
      <c r="AT363">
        <f>_xlfn.RANK.AVG(Table2[[#This Row],[6M Return vs Nifty Z-Score]],Table2[6M Return vs Nifty Z-Score])</f>
        <v>402</v>
      </c>
      <c r="AU363">
        <f>_xlfn.RANK.AVG(Table2[[#This Row],[Sharpe Ratio Z-Score]],Table2[Sharpe Ratio Z-Score])</f>
        <v>488</v>
      </c>
      <c r="AV363">
        <f>(Table2[[#This Row],[Rank 1Y]]+Table2[[#This Row],[Rank 6M]]+Table2[[#This Row],[Rank Sharpe]])/3</f>
        <v>361.66666666666669</v>
      </c>
    </row>
    <row r="364" spans="1:48" x14ac:dyDescent="0.3">
      <c r="A364" t="s">
        <v>1068</v>
      </c>
      <c r="B364" t="s">
        <v>1069</v>
      </c>
      <c r="C364" t="s">
        <v>3153</v>
      </c>
      <c r="D364" t="s">
        <v>72</v>
      </c>
      <c r="E364">
        <v>12759</v>
      </c>
      <c r="F364">
        <v>85.06</v>
      </c>
      <c r="G364">
        <v>18.527120573732699</v>
      </c>
      <c r="H364">
        <f>(Table2[[#This Row],[1Y Return vs Nifty]]-AVERAGE(Table2[1Y Return vs Nifty]))/_xlfn.STDEV.P(Table2[1Y Return vs Nifty])</f>
        <v>-0.13576012913557584</v>
      </c>
      <c r="I364">
        <v>-12.6062240473189</v>
      </c>
      <c r="J364">
        <f>(Table2[[#This Row],[1M Return vs Nifty]]-AVERAGE(Table2[1M Return vs Nifty]))/_xlfn.STDEV.P(Table2[1M Return vs Nifty])</f>
        <v>-1.1800205831129287</v>
      </c>
      <c r="K364">
        <v>2.8730492004014798</v>
      </c>
      <c r="L364">
        <f>(Table2[[#This Row],[6M Return vs Nifty]]-AVERAGE(Table2[6M Return vs Nifty]))/_xlfn.STDEV.P(Table2[6M Return vs Nifty])</f>
        <v>-0.25772825311201669</v>
      </c>
      <c r="M364">
        <v>-2.81131777804648</v>
      </c>
      <c r="N364">
        <f>(Table2[[#This Row],[1W Return vs Nifty]]-AVERAGE(Table2[1W Return vs Nifty]))/_xlfn.STDEV.P(Table2[1W Return vs Nifty])</f>
        <v>-0.5943116771624003</v>
      </c>
      <c r="O364">
        <v>88.94</v>
      </c>
      <c r="P364">
        <v>91.830724536801995</v>
      </c>
      <c r="Q364">
        <v>81.0812863757033</v>
      </c>
      <c r="R364">
        <v>37.483661610071003</v>
      </c>
      <c r="S364" s="1">
        <f>(Table2[[#This Row],[Close Price]]-Table2[[#This Row],[20D EMA]])/Table2[[#This Row],[20D EMA]]</f>
        <v>-4.3624915673487696E-2</v>
      </c>
      <c r="T364" s="1">
        <f>(Table2[[#This Row],[Close Price]]-Table2[[#This Row],[50D EMA]])/Table2[[#This Row],[50D EMA]]</f>
        <v>-7.3730492391885283E-2</v>
      </c>
      <c r="U364" s="1">
        <f>(Table2[[#This Row],[Close Price]]-Table2[[#This Row],[200D EMA]])/Table2[[#This Row],[200D EMA]]</f>
        <v>4.9070677120990495E-2</v>
      </c>
      <c r="V364">
        <v>0.142768419185242</v>
      </c>
      <c r="W364">
        <v>84.25</v>
      </c>
      <c r="X364">
        <v>85.92</v>
      </c>
      <c r="Y364">
        <v>80.05</v>
      </c>
      <c r="Z364">
        <v>87.24</v>
      </c>
      <c r="AA364">
        <v>80.05</v>
      </c>
      <c r="AB364">
        <v>91.17</v>
      </c>
      <c r="AC364" s="1">
        <f>(Table2[[#This Row],[Close Price]]/Table2[[#This Row],[Day Low]])-1</f>
        <v>9.6142433234420732E-3</v>
      </c>
      <c r="AD364" s="1">
        <f>(Table2[[#This Row],[Day High]]/Table2[[#This Row],[Close Price]])-1</f>
        <v>1.0110510228074299E-2</v>
      </c>
      <c r="AE364" s="1">
        <f>(Table2[[#This Row],[Close Price]]/Table2[[#This Row],[Current Week Low]])-1</f>
        <v>6.2585883822610988E-2</v>
      </c>
      <c r="AF364" s="1">
        <f>(Table2[[#This Row],[Current Week High]]/Table2[[#This Row],[Close Price]])-1</f>
        <v>2.5628967787444168E-2</v>
      </c>
      <c r="AG364" s="1">
        <f>(Table2[[#This Row],[Close Price]]/Table2[[#This Row],[Current Month Low]])-1</f>
        <v>6.2585883822610988E-2</v>
      </c>
      <c r="AH364" s="1">
        <f>(Table2[[#This Row],[Current Month High]]/Table2[[#This Row],[Close Price]])-1</f>
        <v>7.1831648248295243E-2</v>
      </c>
      <c r="AI364">
        <v>54.949447448859601</v>
      </c>
      <c r="AJ364">
        <v>71.146881287726302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-0.2</v>
      </c>
      <c r="AM364" t="s">
        <v>3188</v>
      </c>
      <c r="AN364">
        <v>-7.42</v>
      </c>
      <c r="AO364" t="s">
        <v>3188</v>
      </c>
      <c r="AP364">
        <v>6.2577950376090999E-2</v>
      </c>
      <c r="AQ364">
        <f>(Table2[[#This Row],[Sharpe Ratio]]-AVERAGE(Table2[Sharpe Ratio]))/_xlfn.STDEV.P(Table2[Sharpe Ratio])</f>
        <v>6.8698984925327968E-3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339</v>
      </c>
      <c r="AT364">
        <f>_xlfn.RANK.AVG(Table2[[#This Row],[6M Return vs Nifty Z-Score]],Table2[6M Return vs Nifty Z-Score])</f>
        <v>405</v>
      </c>
      <c r="AU364">
        <f>_xlfn.RANK.AVG(Table2[[#This Row],[Sharpe Ratio Z-Score]],Table2[Sharpe Ratio Z-Score])</f>
        <v>342</v>
      </c>
      <c r="AV364">
        <f>(Table2[[#This Row],[Rank 1Y]]+Table2[[#This Row],[Rank 6M]]+Table2[[#This Row],[Rank Sharpe]])/3</f>
        <v>362</v>
      </c>
    </row>
    <row r="365" spans="1:48" x14ac:dyDescent="0.3">
      <c r="A365" t="s">
        <v>364</v>
      </c>
      <c r="B365" t="s">
        <v>365</v>
      </c>
      <c r="C365" t="s">
        <v>3150</v>
      </c>
      <c r="D365" t="s">
        <v>366</v>
      </c>
      <c r="E365">
        <v>68482.397502799999</v>
      </c>
      <c r="F365">
        <v>233.68</v>
      </c>
      <c r="G365">
        <v>29.465877441192902</v>
      </c>
      <c r="H365">
        <f>(Table2[[#This Row],[1Y Return vs Nifty]]-AVERAGE(Table2[1Y Return vs Nifty]))/_xlfn.STDEV.P(Table2[1Y Return vs Nifty])</f>
        <v>4.8297157057830623E-2</v>
      </c>
      <c r="I365">
        <v>6.8624503276287099</v>
      </c>
      <c r="J365">
        <f>(Table2[[#This Row],[1M Return vs Nifty]]-AVERAGE(Table2[1M Return vs Nifty]))/_xlfn.STDEV.P(Table2[1M Return vs Nifty])</f>
        <v>0.9033139978223127</v>
      </c>
      <c r="K365">
        <v>-11.899655721423301</v>
      </c>
      <c r="L365">
        <f>(Table2[[#This Row],[6M Return vs Nifty]]-AVERAGE(Table2[6M Return vs Nifty]))/_xlfn.STDEV.P(Table2[6M Return vs Nifty])</f>
        <v>-0.72389085445890766</v>
      </c>
      <c r="M365">
        <v>-5.6859618529593901</v>
      </c>
      <c r="N365">
        <f>(Table2[[#This Row],[1W Return vs Nifty]]-AVERAGE(Table2[1W Return vs Nifty]))/_xlfn.STDEV.P(Table2[1W Return vs Nifty])</f>
        <v>-1.2662564521523636</v>
      </c>
      <c r="O365">
        <v>227.23</v>
      </c>
      <c r="P365">
        <v>227.460573429221</v>
      </c>
      <c r="Q365">
        <v>221.48029493230001</v>
      </c>
      <c r="R365">
        <v>57.880296716154099</v>
      </c>
      <c r="S365" s="1">
        <f>(Table2[[#This Row],[Close Price]]-Table2[[#This Row],[20D EMA]])/Table2[[#This Row],[20D EMA]]</f>
        <v>2.8385336443251408E-2</v>
      </c>
      <c r="T365" s="1">
        <f>(Table2[[#This Row],[Close Price]]-Table2[[#This Row],[50D EMA]])/Table2[[#This Row],[50D EMA]]</f>
        <v>2.7342877391955175E-2</v>
      </c>
      <c r="U365" s="1">
        <f>(Table2[[#This Row],[Close Price]]-Table2[[#This Row],[200D EMA]])/Table2[[#This Row],[200D EMA]]</f>
        <v>5.5082575501486868E-2</v>
      </c>
      <c r="V365">
        <v>1.79202432470732</v>
      </c>
      <c r="W365">
        <v>226.36</v>
      </c>
      <c r="X365">
        <v>235.54</v>
      </c>
      <c r="Y365">
        <v>211</v>
      </c>
      <c r="Z365">
        <v>241.72</v>
      </c>
      <c r="AA365">
        <v>211</v>
      </c>
      <c r="AB365">
        <v>247.4</v>
      </c>
      <c r="AC365" s="1">
        <f>(Table2[[#This Row],[Close Price]]/Table2[[#This Row],[Day Low]])-1</f>
        <v>3.2337868881427756E-2</v>
      </c>
      <c r="AD365" s="1">
        <f>(Table2[[#This Row],[Day High]]/Table2[[#This Row],[Close Price]])-1</f>
        <v>7.9596028757273896E-3</v>
      </c>
      <c r="AE365" s="1">
        <f>(Table2[[#This Row],[Close Price]]/Table2[[#This Row],[Current Week Low]])-1</f>
        <v>0.10748815165876779</v>
      </c>
      <c r="AF365" s="1">
        <f>(Table2[[#This Row],[Current Week High]]/Table2[[#This Row],[Close Price]])-1</f>
        <v>3.4406025333789669E-2</v>
      </c>
      <c r="AG365" s="1">
        <f>(Table2[[#This Row],[Close Price]]/Table2[[#This Row],[Current Month Low]])-1</f>
        <v>0.10748815165876779</v>
      </c>
      <c r="AH365" s="1">
        <f>(Table2[[#This Row],[Current Month High]]/Table2[[#This Row],[Close Price]])-1</f>
        <v>5.8712769599452264E-2</v>
      </c>
      <c r="AI365">
        <v>22.539370078740099</v>
      </c>
      <c r="AJ365">
        <v>56.621983914209103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-0.06</v>
      </c>
      <c r="AM365" t="s">
        <v>3188</v>
      </c>
      <c r="AN365">
        <v>4.3499999999999996</v>
      </c>
      <c r="AO365" t="s">
        <v>3189</v>
      </c>
      <c r="AP365">
        <v>9.2649167265138999E-2</v>
      </c>
      <c r="AQ365">
        <f>(Table2[[#This Row],[Sharpe Ratio]]-AVERAGE(Table2[Sharpe Ratio]))/_xlfn.STDEV.P(Table2[Sharpe Ratio])</f>
        <v>0.35561393295901483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276</v>
      </c>
      <c r="AT365">
        <f>_xlfn.RANK.AVG(Table2[[#This Row],[6M Return vs Nifty Z-Score]],Table2[6M Return vs Nifty Z-Score])</f>
        <v>565</v>
      </c>
      <c r="AU365">
        <f>_xlfn.RANK.AVG(Table2[[#This Row],[Sharpe Ratio Z-Score]],Table2[Sharpe Ratio Z-Score])</f>
        <v>246</v>
      </c>
      <c r="AV365">
        <f>(Table2[[#This Row],[Rank 1Y]]+Table2[[#This Row],[Rank 6M]]+Table2[[#This Row],[Rank Sharpe]])/3</f>
        <v>362.33333333333331</v>
      </c>
    </row>
    <row r="366" spans="1:48" x14ac:dyDescent="0.3">
      <c r="A366" t="s">
        <v>1008</v>
      </c>
      <c r="B366" t="s">
        <v>1009</v>
      </c>
      <c r="C366" t="s">
        <v>3149</v>
      </c>
      <c r="D366" t="s">
        <v>217</v>
      </c>
      <c r="E366">
        <v>14381.36592977</v>
      </c>
      <c r="F366">
        <v>1752.1</v>
      </c>
      <c r="G366">
        <v>22.9022818718352</v>
      </c>
      <c r="H366">
        <f>(Table2[[#This Row],[1Y Return vs Nifty]]-AVERAGE(Table2[1Y Return vs Nifty]))/_xlfn.STDEV.P(Table2[1Y Return vs Nifty])</f>
        <v>-6.2142959932130461E-2</v>
      </c>
      <c r="I366">
        <v>7.3944752062377601</v>
      </c>
      <c r="J366">
        <f>(Table2[[#This Row],[1M Return vs Nifty]]-AVERAGE(Table2[1M Return vs Nifty]))/_xlfn.STDEV.P(Table2[1M Return vs Nifty])</f>
        <v>0.96024575425203573</v>
      </c>
      <c r="K366">
        <v>-13.764365886801301</v>
      </c>
      <c r="L366">
        <f>(Table2[[#This Row],[6M Return vs Nifty]]-AVERAGE(Table2[6M Return vs Nifty]))/_xlfn.STDEV.P(Table2[6M Return vs Nifty])</f>
        <v>-0.78273303306130981</v>
      </c>
      <c r="M366">
        <v>-0.97560247249793197</v>
      </c>
      <c r="N366">
        <f>(Table2[[#This Row],[1W Return vs Nifty]]-AVERAGE(Table2[1W Return vs Nifty]))/_xlfn.STDEV.P(Table2[1W Return vs Nifty])</f>
        <v>-0.16521531747835139</v>
      </c>
      <c r="O366">
        <v>1663.33</v>
      </c>
      <c r="P366">
        <v>1656.82636445605</v>
      </c>
      <c r="Q366">
        <v>1613.4390679436499</v>
      </c>
      <c r="R366">
        <v>63.942979301251498</v>
      </c>
      <c r="S366" s="1">
        <f>(Table2[[#This Row],[Close Price]]-Table2[[#This Row],[20D EMA]])/Table2[[#This Row],[20D EMA]]</f>
        <v>5.3368844426541925E-2</v>
      </c>
      <c r="T366" s="1">
        <f>(Table2[[#This Row],[Close Price]]-Table2[[#This Row],[50D EMA]])/Table2[[#This Row],[50D EMA]]</f>
        <v>5.7503693560084709E-2</v>
      </c>
      <c r="U366" s="1">
        <f>(Table2[[#This Row],[Close Price]]-Table2[[#This Row],[200D EMA]])/Table2[[#This Row],[200D EMA]]</f>
        <v>8.5941226298105744E-2</v>
      </c>
      <c r="V366">
        <v>1.3631883337550501</v>
      </c>
      <c r="W366">
        <v>1663.45</v>
      </c>
      <c r="X366">
        <v>1769.55</v>
      </c>
      <c r="Y366">
        <v>1552.7</v>
      </c>
      <c r="Z366">
        <v>1769.55</v>
      </c>
      <c r="AA366">
        <v>1552.7</v>
      </c>
      <c r="AB366">
        <v>1770</v>
      </c>
      <c r="AC366" s="1">
        <f>(Table2[[#This Row],[Close Price]]/Table2[[#This Row],[Day Low]])-1</f>
        <v>5.3292855210556267E-2</v>
      </c>
      <c r="AD366" s="1">
        <f>(Table2[[#This Row],[Day High]]/Table2[[#This Row],[Close Price]])-1</f>
        <v>9.9594771987900899E-3</v>
      </c>
      <c r="AE366" s="1">
        <f>(Table2[[#This Row],[Close Price]]/Table2[[#This Row],[Current Week Low]])-1</f>
        <v>0.12842145939331484</v>
      </c>
      <c r="AF366" s="1">
        <f>(Table2[[#This Row],[Current Week High]]/Table2[[#This Row],[Close Price]])-1</f>
        <v>9.9594771987900899E-3</v>
      </c>
      <c r="AG366" s="1">
        <f>(Table2[[#This Row],[Close Price]]/Table2[[#This Row],[Current Month Low]])-1</f>
        <v>0.12842145939331484</v>
      </c>
      <c r="AH366" s="1">
        <f>(Table2[[#This Row],[Current Month High]]/Table2[[#This Row],[Close Price]])-1</f>
        <v>1.0216311854346349E-2</v>
      </c>
      <c r="AI366">
        <v>26.816391758461201</v>
      </c>
      <c r="AJ366">
        <v>72.111984282907599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-0.03</v>
      </c>
      <c r="AM366" t="s">
        <v>3188</v>
      </c>
      <c r="AN366">
        <v>3.22</v>
      </c>
      <c r="AO366" t="s">
        <v>3189</v>
      </c>
      <c r="AP366">
        <v>0.11185785910519901</v>
      </c>
      <c r="AQ366">
        <f>(Table2[[#This Row],[Sharpe Ratio]]-AVERAGE(Table2[Sharpe Ratio]))/_xlfn.STDEV.P(Table2[Sharpe Ratio])</f>
        <v>0.57838232686347557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0.52853677064371973</v>
      </c>
      <c r="AS366">
        <f>_xlfn.RANK.AVG(Table2[[#This Row],[1Y Return vs Nifty Z-Score]],Table2[1Y Return vs Nifty Z-Score])</f>
        <v>308</v>
      </c>
      <c r="AT366">
        <f>_xlfn.RANK.AVG(Table2[[#This Row],[6M Return vs Nifty Z-Score]],Table2[6M Return vs Nifty Z-Score])</f>
        <v>589</v>
      </c>
      <c r="AU366">
        <f>_xlfn.RANK.AVG(Table2[[#This Row],[Sharpe Ratio Z-Score]],Table2[Sharpe Ratio Z-Score])</f>
        <v>190</v>
      </c>
      <c r="AV366">
        <f>(Table2[[#This Row],[Rank 1Y]]+Table2[[#This Row],[Rank 6M]]+Table2[[#This Row],[Rank Sharpe]])/3</f>
        <v>362.33333333333331</v>
      </c>
    </row>
    <row r="367" spans="1:48" x14ac:dyDescent="0.3">
      <c r="A367" t="s">
        <v>680</v>
      </c>
      <c r="B367" t="s">
        <v>681</v>
      </c>
      <c r="C367" t="s">
        <v>3157</v>
      </c>
      <c r="D367" t="s">
        <v>258</v>
      </c>
      <c r="E367">
        <v>27208.434069359999</v>
      </c>
      <c r="F367">
        <v>545.1</v>
      </c>
      <c r="G367">
        <v>2.91636844908568</v>
      </c>
      <c r="H367">
        <f>(Table2[[#This Row],[1Y Return vs Nifty]]-AVERAGE(Table2[1Y Return vs Nifty]))/_xlfn.STDEV.P(Table2[1Y Return vs Nifty])</f>
        <v>-0.39842916057256489</v>
      </c>
      <c r="I367">
        <v>-10.249915256624901</v>
      </c>
      <c r="J367">
        <f>(Table2[[#This Row],[1M Return vs Nifty]]-AVERAGE(Table2[1M Return vs Nifty]))/_xlfn.STDEV.P(Table2[1M Return vs Nifty])</f>
        <v>-0.92787297961038051</v>
      </c>
      <c r="K367">
        <v>25.495578450328001</v>
      </c>
      <c r="L367">
        <f>(Table2[[#This Row],[6M Return vs Nifty]]-AVERAGE(Table2[6M Return vs Nifty]))/_xlfn.STDEV.P(Table2[6M Return vs Nifty])</f>
        <v>0.45614081419818464</v>
      </c>
      <c r="M367">
        <v>-2.2373046029230901</v>
      </c>
      <c r="N367">
        <f>(Table2[[#This Row],[1W Return vs Nifty]]-AVERAGE(Table2[1W Return vs Nifty]))/_xlfn.STDEV.P(Table2[1W Return vs Nifty])</f>
        <v>-0.46013675193752862</v>
      </c>
      <c r="O367">
        <v>551.72</v>
      </c>
      <c r="P367">
        <v>540.82279246145504</v>
      </c>
      <c r="Q367">
        <v>477.40113777140402</v>
      </c>
      <c r="R367">
        <v>46.326761432705197</v>
      </c>
      <c r="S367" s="1">
        <f>(Table2[[#This Row],[Close Price]]-Table2[[#This Row],[20D EMA]])/Table2[[#This Row],[20D EMA]]</f>
        <v>-1.1998839991299942E-2</v>
      </c>
      <c r="T367" s="1">
        <f>(Table2[[#This Row],[Close Price]]-Table2[[#This Row],[50D EMA]])/Table2[[#This Row],[50D EMA]]</f>
        <v>7.908704289399611E-3</v>
      </c>
      <c r="U367" s="1">
        <f>(Table2[[#This Row],[Close Price]]-Table2[[#This Row],[200D EMA]])/Table2[[#This Row],[200D EMA]]</f>
        <v>0.14180708186961324</v>
      </c>
      <c r="V367">
        <v>0.45991092344785001</v>
      </c>
      <c r="W367">
        <v>541.1</v>
      </c>
      <c r="X367">
        <v>550</v>
      </c>
      <c r="Y367">
        <v>518</v>
      </c>
      <c r="Z367">
        <v>554.29999999999995</v>
      </c>
      <c r="AA367">
        <v>518</v>
      </c>
      <c r="AB367">
        <v>577.25</v>
      </c>
      <c r="AC367" s="1">
        <f>(Table2[[#This Row],[Close Price]]/Table2[[#This Row],[Day Low]])-1</f>
        <v>7.3923489188689739E-3</v>
      </c>
      <c r="AD367" s="1">
        <f>(Table2[[#This Row],[Day High]]/Table2[[#This Row],[Close Price]])-1</f>
        <v>8.9891762979268375E-3</v>
      </c>
      <c r="AE367" s="1">
        <f>(Table2[[#This Row],[Close Price]]/Table2[[#This Row],[Current Week Low]])-1</f>
        <v>5.2316602316602401E-2</v>
      </c>
      <c r="AF367" s="1">
        <f>(Table2[[#This Row],[Current Week High]]/Table2[[#This Row],[Close Price]])-1</f>
        <v>1.6877637130801482E-2</v>
      </c>
      <c r="AG367" s="1">
        <f>(Table2[[#This Row],[Close Price]]/Table2[[#This Row],[Current Month Low]])-1</f>
        <v>5.2316602316602401E-2</v>
      </c>
      <c r="AH367" s="1">
        <f>(Table2[[#This Row],[Current Month High]]/Table2[[#This Row],[Close Price]])-1</f>
        <v>5.8980003669051539E-2</v>
      </c>
      <c r="AI367">
        <v>15.263254448724901</v>
      </c>
      <c r="AJ367">
        <v>62.1838738470693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7.0000000000000007E-2</v>
      </c>
      <c r="AM367" t="s">
        <v>3189</v>
      </c>
      <c r="AN367">
        <v>-3.28</v>
      </c>
      <c r="AO367" t="s">
        <v>3188</v>
      </c>
      <c r="AP367">
        <v>1.310354911775E-2</v>
      </c>
      <c r="AQ367">
        <f>(Table2[[#This Row],[Sharpe Ratio]]-AVERAGE(Table2[Sharpe Ratio]))/_xlfn.STDEV.P(Table2[Sharpe Ratio])</f>
        <v>-0.56689811233683085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-1.8971961902591203</v>
      </c>
      <c r="AS367">
        <f>_xlfn.RANK.AVG(Table2[[#This Row],[1Y Return vs Nifty Z-Score]],Table2[1Y Return vs Nifty Z-Score])</f>
        <v>435</v>
      </c>
      <c r="AT367">
        <f>_xlfn.RANK.AVG(Table2[[#This Row],[6M Return vs Nifty Z-Score]],Table2[6M Return vs Nifty Z-Score])</f>
        <v>177</v>
      </c>
      <c r="AU367">
        <f>_xlfn.RANK.AVG(Table2[[#This Row],[Sharpe Ratio Z-Score]],Table2[Sharpe Ratio Z-Score])</f>
        <v>476</v>
      </c>
      <c r="AV367">
        <f>(Table2[[#This Row],[Rank 1Y]]+Table2[[#This Row],[Rank 6M]]+Table2[[#This Row],[Rank Sharpe]])/3</f>
        <v>362.66666666666669</v>
      </c>
    </row>
    <row r="368" spans="1:48" x14ac:dyDescent="0.3">
      <c r="A368" t="s">
        <v>1313</v>
      </c>
      <c r="B368" t="s">
        <v>1314</v>
      </c>
      <c r="C368" t="s">
        <v>3147</v>
      </c>
      <c r="D368" t="s">
        <v>51</v>
      </c>
      <c r="E368">
        <v>8729.8767040799994</v>
      </c>
      <c r="F368">
        <v>536.20000000000005</v>
      </c>
      <c r="G368">
        <v>16.957766524422698</v>
      </c>
      <c r="H368">
        <f>(Table2[[#This Row],[1Y Return vs Nifty]]-AVERAGE(Table2[1Y Return vs Nifty]))/_xlfn.STDEV.P(Table2[1Y Return vs Nifty])</f>
        <v>-0.1621663333224414</v>
      </c>
      <c r="I368">
        <v>-6.8533348381387302</v>
      </c>
      <c r="J368">
        <f>(Table2[[#This Row],[1M Return vs Nifty]]-AVERAGE(Table2[1M Return vs Nifty]))/_xlfn.STDEV.P(Table2[1M Return vs Nifty])</f>
        <v>-0.56440635078507939</v>
      </c>
      <c r="K368">
        <v>9.2822519605715392</v>
      </c>
      <c r="L368">
        <f>(Table2[[#This Row],[6M Return vs Nifty]]-AVERAGE(Table2[6M Return vs Nifty]))/_xlfn.STDEV.P(Table2[6M Return vs Nifty])</f>
        <v>-5.5481565924312914E-2</v>
      </c>
      <c r="M368">
        <v>1.7937883058495101</v>
      </c>
      <c r="N368">
        <f>(Table2[[#This Row],[1W Return vs Nifty]]-AVERAGE(Table2[1W Return vs Nifty]))/_xlfn.STDEV.P(Table2[1W Return vs Nifty])</f>
        <v>0.48212661944381441</v>
      </c>
      <c r="O368">
        <v>540.42999999999995</v>
      </c>
      <c r="P368">
        <v>533.71637954683297</v>
      </c>
      <c r="Q368">
        <v>475.71915591293202</v>
      </c>
      <c r="R368">
        <v>49.010711422961101</v>
      </c>
      <c r="S368" s="1">
        <f>(Table2[[#This Row],[Close Price]]-Table2[[#This Row],[20D EMA]])/Table2[[#This Row],[20D EMA]]</f>
        <v>-7.8271006420811296E-3</v>
      </c>
      <c r="T368" s="1">
        <f>(Table2[[#This Row],[Close Price]]-Table2[[#This Row],[50D EMA]])/Table2[[#This Row],[50D EMA]]</f>
        <v>4.6534461904202112E-3</v>
      </c>
      <c r="U368" s="1">
        <f>(Table2[[#This Row],[Close Price]]-Table2[[#This Row],[200D EMA]])/Table2[[#This Row],[200D EMA]]</f>
        <v>0.12713560792186696</v>
      </c>
      <c r="V368">
        <v>0.377653338287603</v>
      </c>
      <c r="W368">
        <v>531.4</v>
      </c>
      <c r="X368">
        <v>542.79999999999995</v>
      </c>
      <c r="Y368">
        <v>500.55</v>
      </c>
      <c r="Z368">
        <v>553.4</v>
      </c>
      <c r="AA368">
        <v>500.55</v>
      </c>
      <c r="AB368">
        <v>553.4</v>
      </c>
      <c r="AC368" s="1">
        <f>(Table2[[#This Row],[Close Price]]/Table2[[#This Row],[Day Low]])-1</f>
        <v>9.0327436958976826E-3</v>
      </c>
      <c r="AD368" s="1">
        <f>(Table2[[#This Row],[Day High]]/Table2[[#This Row],[Close Price]])-1</f>
        <v>1.2308839985079922E-2</v>
      </c>
      <c r="AE368" s="1">
        <f>(Table2[[#This Row],[Close Price]]/Table2[[#This Row],[Current Week Low]])-1</f>
        <v>7.1221656178203974E-2</v>
      </c>
      <c r="AF368" s="1">
        <f>(Table2[[#This Row],[Current Week High]]/Table2[[#This Row],[Close Price]])-1</f>
        <v>3.207758299142105E-2</v>
      </c>
      <c r="AG368" s="1">
        <f>(Table2[[#This Row],[Close Price]]/Table2[[#This Row],[Current Month Low]])-1</f>
        <v>7.1221656178203974E-2</v>
      </c>
      <c r="AH368" s="1">
        <f>(Table2[[#This Row],[Current Month High]]/Table2[[#This Row],[Close Price]])-1</f>
        <v>3.207758299142105E-2</v>
      </c>
      <c r="AI368">
        <v>22.8739276389406</v>
      </c>
      <c r="AJ368">
        <v>56.1899213515875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-0.06</v>
      </c>
      <c r="AM368" t="s">
        <v>3188</v>
      </c>
      <c r="AN368">
        <v>-5.38</v>
      </c>
      <c r="AO368" t="s">
        <v>3188</v>
      </c>
      <c r="AP368">
        <v>3.6576352082569999E-2</v>
      </c>
      <c r="AQ368">
        <f>(Table2[[#This Row],[Sharpe Ratio]]-AVERAGE(Table2[Sharpe Ratio]))/_xlfn.STDEV.P(Table2[Sharpe Ratio])</f>
        <v>-0.29467766856857464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-0.59460529915659388</v>
      </c>
      <c r="AS368">
        <f>_xlfn.RANK.AVG(Table2[[#This Row],[1Y Return vs Nifty Z-Score]],Table2[1Y Return vs Nifty Z-Score])</f>
        <v>351</v>
      </c>
      <c r="AT368">
        <f>_xlfn.RANK.AVG(Table2[[#This Row],[6M Return vs Nifty Z-Score]],Table2[6M Return vs Nifty Z-Score])</f>
        <v>328</v>
      </c>
      <c r="AU368">
        <f>_xlfn.RANK.AVG(Table2[[#This Row],[Sharpe Ratio Z-Score]],Table2[Sharpe Ratio Z-Score])</f>
        <v>411</v>
      </c>
      <c r="AV368">
        <f>(Table2[[#This Row],[Rank 1Y]]+Table2[[#This Row],[Rank 6M]]+Table2[[#This Row],[Rank Sharpe]])/3</f>
        <v>363.33333333333331</v>
      </c>
    </row>
    <row r="369" spans="1:48" x14ac:dyDescent="0.3">
      <c r="A369" t="s">
        <v>1348</v>
      </c>
      <c r="B369" t="s">
        <v>1349</v>
      </c>
      <c r="C369" t="s">
        <v>3155</v>
      </c>
      <c r="D369" t="s">
        <v>1350</v>
      </c>
      <c r="E369">
        <v>8391.7292420399899</v>
      </c>
      <c r="F369">
        <v>263.39999999999998</v>
      </c>
      <c r="G369">
        <v>10.043881213263001</v>
      </c>
      <c r="H369">
        <f>(Table2[[#This Row],[1Y Return vs Nifty]]-AVERAGE(Table2[1Y Return vs Nifty]))/_xlfn.STDEV.P(Table2[1Y Return vs Nifty])</f>
        <v>-0.2785004819687103</v>
      </c>
      <c r="I369">
        <v>4.98928484881041</v>
      </c>
      <c r="J369">
        <f>(Table2[[#This Row],[1M Return vs Nifty]]-AVERAGE(Table2[1M Return vs Nifty]))/_xlfn.STDEV.P(Table2[1M Return vs Nifty])</f>
        <v>0.70286735504226039</v>
      </c>
      <c r="K369">
        <v>31.9363403756834</v>
      </c>
      <c r="L369">
        <f>(Table2[[#This Row],[6M Return vs Nifty]]-AVERAGE(Table2[6M Return vs Nifty]))/_xlfn.STDEV.P(Table2[6M Return vs Nifty])</f>
        <v>0.65938337198758179</v>
      </c>
      <c r="M369">
        <v>1.4557291838701301</v>
      </c>
      <c r="N369">
        <f>(Table2[[#This Row],[1W Return vs Nifty]]-AVERAGE(Table2[1W Return vs Nifty]))/_xlfn.STDEV.P(Table2[1W Return vs Nifty])</f>
        <v>0.40310568511871159</v>
      </c>
      <c r="O369">
        <v>258.39</v>
      </c>
      <c r="P369">
        <v>247.49693917259299</v>
      </c>
      <c r="Q369">
        <v>217.561867511342</v>
      </c>
      <c r="R369">
        <v>53.870328949462298</v>
      </c>
      <c r="S369" s="1">
        <f>(Table2[[#This Row],[Close Price]]-Table2[[#This Row],[20D EMA]])/Table2[[#This Row],[20D EMA]]</f>
        <v>1.9389295251364184E-2</v>
      </c>
      <c r="T369" s="1">
        <f>(Table2[[#This Row],[Close Price]]-Table2[[#This Row],[50D EMA]])/Table2[[#This Row],[50D EMA]]</f>
        <v>6.4255585869354634E-2</v>
      </c>
      <c r="U369" s="1">
        <f>(Table2[[#This Row],[Close Price]]-Table2[[#This Row],[200D EMA]])/Table2[[#This Row],[200D EMA]]</f>
        <v>0.21069010398280538</v>
      </c>
      <c r="V369">
        <v>1.0258760314831901</v>
      </c>
      <c r="W369">
        <v>260.5</v>
      </c>
      <c r="X369">
        <v>271.25</v>
      </c>
      <c r="Y369">
        <v>250.5</v>
      </c>
      <c r="Z369">
        <v>273</v>
      </c>
      <c r="AA369">
        <v>250.5</v>
      </c>
      <c r="AB369">
        <v>273.35000000000002</v>
      </c>
      <c r="AC369" s="1">
        <f>(Table2[[#This Row],[Close Price]]/Table2[[#This Row],[Day Low]])-1</f>
        <v>1.1132437619961522E-2</v>
      </c>
      <c r="AD369" s="1">
        <f>(Table2[[#This Row],[Day High]]/Table2[[#This Row],[Close Price]])-1</f>
        <v>2.9802581624905233E-2</v>
      </c>
      <c r="AE369" s="1">
        <f>(Table2[[#This Row],[Close Price]]/Table2[[#This Row],[Current Week Low]])-1</f>
        <v>5.1497005988023759E-2</v>
      </c>
      <c r="AF369" s="1">
        <f>(Table2[[#This Row],[Current Week High]]/Table2[[#This Row],[Close Price]])-1</f>
        <v>3.6446469248291757E-2</v>
      </c>
      <c r="AG369" s="1">
        <f>(Table2[[#This Row],[Close Price]]/Table2[[#This Row],[Current Month Low]])-1</f>
        <v>5.1497005988023759E-2</v>
      </c>
      <c r="AH369" s="1">
        <f>(Table2[[#This Row],[Current Month High]]/Table2[[#This Row],[Close Price]])-1</f>
        <v>3.7775246772969062E-2</v>
      </c>
      <c r="AI369">
        <v>3.7775246772969</v>
      </c>
      <c r="AJ369">
        <v>55.306603773584897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0.08</v>
      </c>
      <c r="AM369" t="s">
        <v>3189</v>
      </c>
      <c r="AN369">
        <v>7.1</v>
      </c>
      <c r="AO369" t="s">
        <v>3189</v>
      </c>
      <c r="AP369">
        <v>-5.0145464571250001E-3</v>
      </c>
      <c r="AQ369">
        <f>(Table2[[#This Row],[Sharpe Ratio]]-AVERAGE(Table2[Sharpe Ratio]))/_xlfn.STDEV.P(Table2[Sharpe Ratio])</f>
        <v>-0.77701856642236078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0.70983736375748274</v>
      </c>
      <c r="AS369">
        <f>_xlfn.RANK.AVG(Table2[[#This Row],[1Y Return vs Nifty Z-Score]],Table2[1Y Return vs Nifty Z-Score])</f>
        <v>386</v>
      </c>
      <c r="AT369">
        <f>_xlfn.RANK.AVG(Table2[[#This Row],[6M Return vs Nifty Z-Score]],Table2[6M Return vs Nifty Z-Score])</f>
        <v>128</v>
      </c>
      <c r="AU369">
        <f>_xlfn.RANK.AVG(Table2[[#This Row],[Sharpe Ratio Z-Score]],Table2[Sharpe Ratio Z-Score])</f>
        <v>576</v>
      </c>
      <c r="AV369">
        <f>(Table2[[#This Row],[Rank 1Y]]+Table2[[#This Row],[Rank 6M]]+Table2[[#This Row],[Rank Sharpe]])/3</f>
        <v>363.33333333333331</v>
      </c>
    </row>
    <row r="370" spans="1:48" x14ac:dyDescent="0.3">
      <c r="A370" t="s">
        <v>741</v>
      </c>
      <c r="B370" t="s">
        <v>742</v>
      </c>
      <c r="C370" t="s">
        <v>3147</v>
      </c>
      <c r="D370" t="s">
        <v>51</v>
      </c>
      <c r="E370">
        <v>23031.30123908</v>
      </c>
      <c r="F370">
        <v>1171.7</v>
      </c>
      <c r="G370">
        <v>18.590927353708999</v>
      </c>
      <c r="H370">
        <f>(Table2[[#This Row],[1Y Return vs Nifty]]-AVERAGE(Table2[1Y Return vs Nifty]))/_xlfn.STDEV.P(Table2[1Y Return vs Nifty])</f>
        <v>-0.13468650597112714</v>
      </c>
      <c r="I370">
        <v>-3.2880755621199098</v>
      </c>
      <c r="J370">
        <f>(Table2[[#This Row],[1M Return vs Nifty]]-AVERAGE(Table2[1M Return vs Nifty]))/_xlfn.STDEV.P(Table2[1M Return vs Nifty])</f>
        <v>-0.18288946901484138</v>
      </c>
      <c r="K370">
        <v>9.5302195030453802</v>
      </c>
      <c r="L370">
        <f>(Table2[[#This Row],[6M Return vs Nifty]]-AVERAGE(Table2[6M Return vs Nifty]))/_xlfn.STDEV.P(Table2[6M Return vs Nifty])</f>
        <v>-4.7656783986211163E-2</v>
      </c>
      <c r="M370">
        <v>-4.2825548795040804</v>
      </c>
      <c r="N370">
        <f>(Table2[[#This Row],[1W Return vs Nifty]]-AVERAGE(Table2[1W Return vs Nifty]))/_xlfn.STDEV.P(Table2[1W Return vs Nifty])</f>
        <v>-0.93821167219944268</v>
      </c>
      <c r="O370">
        <v>1193.55</v>
      </c>
      <c r="P370">
        <v>1152.94666350846</v>
      </c>
      <c r="Q370">
        <v>1011.53450353047</v>
      </c>
      <c r="R370">
        <v>40.181939746112299</v>
      </c>
      <c r="S370" s="1">
        <f>(Table2[[#This Row],[Close Price]]-Table2[[#This Row],[20D EMA]])/Table2[[#This Row],[20D EMA]]</f>
        <v>-1.8306732017929629E-2</v>
      </c>
      <c r="T370" s="1">
        <f>(Table2[[#This Row],[Close Price]]-Table2[[#This Row],[50D EMA]])/Table2[[#This Row],[50D EMA]]</f>
        <v>1.6265571587217167E-2</v>
      </c>
      <c r="U370" s="1">
        <f>(Table2[[#This Row],[Close Price]]-Table2[[#This Row],[200D EMA]])/Table2[[#This Row],[200D EMA]]</f>
        <v>0.1583391331788668</v>
      </c>
      <c r="V370">
        <v>0.75912726897766403</v>
      </c>
      <c r="W370">
        <v>1164</v>
      </c>
      <c r="X370">
        <v>1204.9000000000001</v>
      </c>
      <c r="Y370">
        <v>1153.05</v>
      </c>
      <c r="Z370">
        <v>1303.9000000000001</v>
      </c>
      <c r="AA370">
        <v>1153.05</v>
      </c>
      <c r="AB370">
        <v>1303.9000000000001</v>
      </c>
      <c r="AC370" s="1">
        <f>(Table2[[#This Row],[Close Price]]/Table2[[#This Row],[Day Low]])-1</f>
        <v>6.6151202749140658E-3</v>
      </c>
      <c r="AD370" s="1">
        <f>(Table2[[#This Row],[Day High]]/Table2[[#This Row],[Close Price]])-1</f>
        <v>2.8334898011436405E-2</v>
      </c>
      <c r="AE370" s="1">
        <f>(Table2[[#This Row],[Close Price]]/Table2[[#This Row],[Current Week Low]])-1</f>
        <v>1.6174493734009809E-2</v>
      </c>
      <c r="AF370" s="1">
        <f>(Table2[[#This Row],[Current Week High]]/Table2[[#This Row],[Close Price]])-1</f>
        <v>0.11282751557565929</v>
      </c>
      <c r="AG370" s="1">
        <f>(Table2[[#This Row],[Close Price]]/Table2[[#This Row],[Current Month Low]])-1</f>
        <v>1.6174493734009809E-2</v>
      </c>
      <c r="AH370" s="1">
        <f>(Table2[[#This Row],[Current Month High]]/Table2[[#This Row],[Close Price]])-1</f>
        <v>0.11282751557565929</v>
      </c>
      <c r="AI370">
        <v>11.2827515575659</v>
      </c>
      <c r="AJ370">
        <v>65.693275825496698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-0.12</v>
      </c>
      <c r="AM370" t="s">
        <v>3188</v>
      </c>
      <c r="AN370">
        <v>0.77</v>
      </c>
      <c r="AO370" t="s">
        <v>3189</v>
      </c>
      <c r="AP370">
        <v>2.9281305588590999E-2</v>
      </c>
      <c r="AQ370">
        <f>(Table2[[#This Row],[Sharpe Ratio]]-AVERAGE(Table2[Sharpe Ratio]))/_xlfn.STDEV.P(Table2[Sharpe Ratio])</f>
        <v>-0.37928029556959125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-1.6827247267412138</v>
      </c>
      <c r="AS370">
        <f>_xlfn.RANK.AVG(Table2[[#This Row],[1Y Return vs Nifty Z-Score]],Table2[1Y Return vs Nifty Z-Score])</f>
        <v>338</v>
      </c>
      <c r="AT370">
        <f>_xlfn.RANK.AVG(Table2[[#This Row],[6M Return vs Nifty Z-Score]],Table2[6M Return vs Nifty Z-Score])</f>
        <v>325</v>
      </c>
      <c r="AU370">
        <f>_xlfn.RANK.AVG(Table2[[#This Row],[Sharpe Ratio Z-Score]],Table2[Sharpe Ratio Z-Score])</f>
        <v>430</v>
      </c>
      <c r="AV370">
        <f>(Table2[[#This Row],[Rank 1Y]]+Table2[[#This Row],[Rank 6M]]+Table2[[#This Row],[Rank Sharpe]])/3</f>
        <v>364.33333333333331</v>
      </c>
    </row>
    <row r="371" spans="1:48" x14ac:dyDescent="0.3">
      <c r="A371" t="s">
        <v>1557</v>
      </c>
      <c r="B371" t="s">
        <v>1558</v>
      </c>
      <c r="C371" t="s">
        <v>3149</v>
      </c>
      <c r="D371" t="s">
        <v>283</v>
      </c>
      <c r="E371">
        <v>6379.5395025600001</v>
      </c>
      <c r="F371">
        <v>2342.5500000000002</v>
      </c>
      <c r="G371">
        <v>-21.268053757442601</v>
      </c>
      <c r="H371">
        <f>(Table2[[#This Row],[1Y Return vs Nifty]]-AVERAGE(Table2[1Y Return vs Nifty]))/_xlfn.STDEV.P(Table2[1Y Return vs Nifty])</f>
        <v>-0.80536014673705325</v>
      </c>
      <c r="I371">
        <v>-5.7246330882337899</v>
      </c>
      <c r="J371">
        <f>(Table2[[#This Row],[1M Return vs Nifty]]-AVERAGE(Table2[1M Return vs Nifty]))/_xlfn.STDEV.P(Table2[1M Return vs Nifty])</f>
        <v>-0.44362445563124414</v>
      </c>
      <c r="K371">
        <v>13.8473495928763</v>
      </c>
      <c r="L371">
        <f>(Table2[[#This Row],[6M Return vs Nifty]]-AVERAGE(Table2[6M Return vs Nifty]))/_xlfn.STDEV.P(Table2[6M Return vs Nifty])</f>
        <v>8.8573148424834991E-2</v>
      </c>
      <c r="M371">
        <v>-3.6152305602558101</v>
      </c>
      <c r="N371">
        <f>(Table2[[#This Row],[1W Return vs Nifty]]-AVERAGE(Table2[1W Return vs Nifty]))/_xlfn.STDEV.P(Table2[1W Return vs Nifty])</f>
        <v>-0.78222537342393461</v>
      </c>
      <c r="O371">
        <v>2421.83</v>
      </c>
      <c r="P371">
        <v>2424.39444094604</v>
      </c>
      <c r="Q371">
        <v>2306.9732470582499</v>
      </c>
      <c r="R371">
        <v>40.066645892719201</v>
      </c>
      <c r="S371" s="1">
        <f>(Table2[[#This Row],[Close Price]]-Table2[[#This Row],[20D EMA]])/Table2[[#This Row],[20D EMA]]</f>
        <v>-3.2735575990057005E-2</v>
      </c>
      <c r="T371" s="1">
        <f>(Table2[[#This Row],[Close Price]]-Table2[[#This Row],[50D EMA]])/Table2[[#This Row],[50D EMA]]</f>
        <v>-3.3758714986206112E-2</v>
      </c>
      <c r="U371" s="1">
        <f>(Table2[[#This Row],[Close Price]]-Table2[[#This Row],[200D EMA]])/Table2[[#This Row],[200D EMA]]</f>
        <v>1.5421398140232544E-2</v>
      </c>
      <c r="V371">
        <v>0.99952799798984904</v>
      </c>
      <c r="W371">
        <v>2320</v>
      </c>
      <c r="X371">
        <v>2367.75</v>
      </c>
      <c r="Y371">
        <v>2283.1999999999998</v>
      </c>
      <c r="Z371">
        <v>2457</v>
      </c>
      <c r="AA371">
        <v>2283.1999999999998</v>
      </c>
      <c r="AB371">
        <v>2661</v>
      </c>
      <c r="AC371" s="1">
        <f>(Table2[[#This Row],[Close Price]]/Table2[[#This Row],[Day Low]])-1</f>
        <v>9.7198275862069305E-3</v>
      </c>
      <c r="AD371" s="1">
        <f>(Table2[[#This Row],[Day High]]/Table2[[#This Row],[Close Price]])-1</f>
        <v>1.0757507844016079E-2</v>
      </c>
      <c r="AE371" s="1">
        <f>(Table2[[#This Row],[Close Price]]/Table2[[#This Row],[Current Week Low]])-1</f>
        <v>2.5994218640504663E-2</v>
      </c>
      <c r="AF371" s="1">
        <f>(Table2[[#This Row],[Current Week High]]/Table2[[#This Row],[Close Price]])-1</f>
        <v>4.8857014791573228E-2</v>
      </c>
      <c r="AG371" s="1">
        <f>(Table2[[#This Row],[Close Price]]/Table2[[#This Row],[Current Month Low]])-1</f>
        <v>2.5994218640504663E-2</v>
      </c>
      <c r="AH371" s="1">
        <f>(Table2[[#This Row],[Current Month High]]/Table2[[#This Row],[Close Price]])-1</f>
        <v>0.13594160210027528</v>
      </c>
      <c r="AI371">
        <v>19.2717337943693</v>
      </c>
      <c r="AJ371">
        <v>36.1947674418604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-0.06</v>
      </c>
      <c r="AM371" t="s">
        <v>3188</v>
      </c>
      <c r="AN371">
        <v>-5.61</v>
      </c>
      <c r="AO371" t="s">
        <v>3188</v>
      </c>
      <c r="AP371">
        <v>0.100376580953365</v>
      </c>
      <c r="AQ371">
        <f>(Table2[[#This Row],[Sharpe Ratio]]-AVERAGE(Table2[Sharpe Ratio]))/_xlfn.STDEV.P(Table2[Sharpe Ratio])</f>
        <v>0.44523083923742152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592</v>
      </c>
      <c r="AT371">
        <f>_xlfn.RANK.AVG(Table2[[#This Row],[6M Return vs Nifty Z-Score]],Table2[6M Return vs Nifty Z-Score])</f>
        <v>281</v>
      </c>
      <c r="AU371">
        <f>_xlfn.RANK.AVG(Table2[[#This Row],[Sharpe Ratio Z-Score]],Table2[Sharpe Ratio Z-Score])</f>
        <v>222</v>
      </c>
      <c r="AV371">
        <f>(Table2[[#This Row],[Rank 1Y]]+Table2[[#This Row],[Rank 6M]]+Table2[[#This Row],[Rank Sharpe]])/3</f>
        <v>365</v>
      </c>
    </row>
    <row r="372" spans="1:48" x14ac:dyDescent="0.3">
      <c r="A372" t="s">
        <v>608</v>
      </c>
      <c r="B372" t="s">
        <v>609</v>
      </c>
      <c r="C372" t="s">
        <v>3149</v>
      </c>
      <c r="D372" t="s">
        <v>403</v>
      </c>
      <c r="E372">
        <v>32075.773277729899</v>
      </c>
      <c r="F372">
        <v>505.05</v>
      </c>
      <c r="G372">
        <v>7.5836022261598597</v>
      </c>
      <c r="H372">
        <f>(Table2[[#This Row],[1Y Return vs Nifty]]-AVERAGE(Table2[1Y Return vs Nifty]))/_xlfn.STDEV.P(Table2[1Y Return vs Nifty])</f>
        <v>-0.31989753276082705</v>
      </c>
      <c r="I372">
        <v>-3.3676603438960799</v>
      </c>
      <c r="J372">
        <f>(Table2[[#This Row],[1M Return vs Nifty]]-AVERAGE(Table2[1M Return vs Nifty]))/_xlfn.STDEV.P(Table2[1M Return vs Nifty])</f>
        <v>-0.19140580273111302</v>
      </c>
      <c r="K372">
        <v>-4.9976599388665202</v>
      </c>
      <c r="L372">
        <f>(Table2[[#This Row],[6M Return vs Nifty]]-AVERAGE(Table2[6M Return vs Nifty]))/_xlfn.STDEV.P(Table2[6M Return vs Nifty])</f>
        <v>-0.50609375328425654</v>
      </c>
      <c r="M372">
        <v>-3.08429539040318</v>
      </c>
      <c r="N372">
        <f>(Table2[[#This Row],[1W Return vs Nifty]]-AVERAGE(Table2[1W Return vs Nifty]))/_xlfn.STDEV.P(Table2[1W Return vs Nifty])</f>
        <v>-0.65811988281578282</v>
      </c>
      <c r="O372">
        <v>519.04</v>
      </c>
      <c r="P372">
        <v>517.208692873264</v>
      </c>
      <c r="Q372">
        <v>490.96490990358001</v>
      </c>
      <c r="R372">
        <v>35.683117811412501</v>
      </c>
      <c r="S372" s="1">
        <f>(Table2[[#This Row],[Close Price]]-Table2[[#This Row],[20D EMA]])/Table2[[#This Row],[20D EMA]]</f>
        <v>-2.6953606658446271E-2</v>
      </c>
      <c r="T372" s="1">
        <f>(Table2[[#This Row],[Close Price]]-Table2[[#This Row],[50D EMA]])/Table2[[#This Row],[50D EMA]]</f>
        <v>-2.3508291799425218E-2</v>
      </c>
      <c r="U372" s="1">
        <f>(Table2[[#This Row],[Close Price]]-Table2[[#This Row],[200D EMA]])/Table2[[#This Row],[200D EMA]]</f>
        <v>2.8688588150192155E-2</v>
      </c>
      <c r="V372">
        <v>0.75692587129331401</v>
      </c>
      <c r="W372">
        <v>501.25</v>
      </c>
      <c r="X372">
        <v>510.95</v>
      </c>
      <c r="Y372">
        <v>491.4</v>
      </c>
      <c r="Z372">
        <v>519.35</v>
      </c>
      <c r="AA372">
        <v>491.4</v>
      </c>
      <c r="AB372">
        <v>552.15</v>
      </c>
      <c r="AC372" s="1">
        <f>(Table2[[#This Row],[Close Price]]/Table2[[#This Row],[Day Low]])-1</f>
        <v>7.5810473815460799E-3</v>
      </c>
      <c r="AD372" s="1">
        <f>(Table2[[#This Row],[Day High]]/Table2[[#This Row],[Close Price]])-1</f>
        <v>1.168201168201155E-2</v>
      </c>
      <c r="AE372" s="1">
        <f>(Table2[[#This Row],[Close Price]]/Table2[[#This Row],[Current Week Low]])-1</f>
        <v>2.7777777777777901E-2</v>
      </c>
      <c r="AF372" s="1">
        <f>(Table2[[#This Row],[Current Week High]]/Table2[[#This Row],[Close Price]])-1</f>
        <v>2.8314028314028405E-2</v>
      </c>
      <c r="AG372" s="1">
        <f>(Table2[[#This Row],[Close Price]]/Table2[[#This Row],[Current Month Low]])-1</f>
        <v>2.7777777777777901E-2</v>
      </c>
      <c r="AH372" s="1">
        <f>(Table2[[#This Row],[Current Month High]]/Table2[[#This Row],[Close Price]])-1</f>
        <v>9.3258093258093089E-2</v>
      </c>
      <c r="AI372">
        <v>15.810315810315799</v>
      </c>
      <c r="AJ372">
        <v>37.204563977180101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-0.1</v>
      </c>
      <c r="AM372" t="s">
        <v>3188</v>
      </c>
      <c r="AN372">
        <v>-4.46</v>
      </c>
      <c r="AO372" t="s">
        <v>3188</v>
      </c>
      <c r="AP372">
        <v>0.10371099787931901</v>
      </c>
      <c r="AQ372">
        <f>(Table2[[#This Row],[Sharpe Ratio]]-AVERAGE(Table2[Sharpe Ratio]))/_xlfn.STDEV.P(Table2[Sharpe Ratio])</f>
        <v>0.48390097405907012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-1.1916159975329093</v>
      </c>
      <c r="AS372">
        <f>_xlfn.RANK.AVG(Table2[[#This Row],[1Y Return vs Nifty Z-Score]],Table2[1Y Return vs Nifty Z-Score])</f>
        <v>401</v>
      </c>
      <c r="AT372">
        <f>_xlfn.RANK.AVG(Table2[[#This Row],[6M Return vs Nifty Z-Score]],Table2[6M Return vs Nifty Z-Score])</f>
        <v>489</v>
      </c>
      <c r="AU372">
        <f>_xlfn.RANK.AVG(Table2[[#This Row],[Sharpe Ratio Z-Score]],Table2[Sharpe Ratio Z-Score])</f>
        <v>215</v>
      </c>
      <c r="AV372">
        <f>(Table2[[#This Row],[Rank 1Y]]+Table2[[#This Row],[Rank 6M]]+Table2[[#This Row],[Rank Sharpe]])/3</f>
        <v>368.33333333333331</v>
      </c>
    </row>
    <row r="373" spans="1:48" x14ac:dyDescent="0.3">
      <c r="A373" t="s">
        <v>203</v>
      </c>
      <c r="B373" t="s">
        <v>204</v>
      </c>
      <c r="C373" t="s">
        <v>3147</v>
      </c>
      <c r="D373" t="s">
        <v>51</v>
      </c>
      <c r="E373">
        <v>128872.0429763</v>
      </c>
      <c r="F373">
        <v>1595.75</v>
      </c>
      <c r="G373">
        <v>10.152114506717901</v>
      </c>
      <c r="H373">
        <f>(Table2[[#This Row],[1Y Return vs Nifty]]-AVERAGE(Table2[1Y Return vs Nifty]))/_xlfn.STDEV.P(Table2[1Y Return vs Nifty])</f>
        <v>-0.2766793311276724</v>
      </c>
      <c r="I373">
        <v>-0.68470610280730004</v>
      </c>
      <c r="J373">
        <f>(Table2[[#This Row],[1M Return vs Nifty]]-AVERAGE(Table2[1M Return vs Nifty]))/_xlfn.STDEV.P(Table2[1M Return vs Nifty])</f>
        <v>9.5695991765984742E-2</v>
      </c>
      <c r="K373">
        <v>4.5286292612458601</v>
      </c>
      <c r="L373">
        <f>(Table2[[#This Row],[6M Return vs Nifty]]-AVERAGE(Table2[6M Return vs Nifty]))/_xlfn.STDEV.P(Table2[6M Return vs Nifty])</f>
        <v>-0.20548531507288553</v>
      </c>
      <c r="M373">
        <v>-1.5406452012942</v>
      </c>
      <c r="N373">
        <f>(Table2[[#This Row],[1W Return vs Nifty]]-AVERAGE(Table2[1W Return vs Nifty]))/_xlfn.STDEV.P(Table2[1W Return vs Nifty])</f>
        <v>-0.29729341110189877</v>
      </c>
      <c r="O373">
        <v>1636.84</v>
      </c>
      <c r="P373">
        <v>1611.8787883110299</v>
      </c>
      <c r="Q373">
        <v>1477.4178777161501</v>
      </c>
      <c r="R373">
        <v>37.075756610340399</v>
      </c>
      <c r="S373" s="1">
        <f>(Table2[[#This Row],[Close Price]]-Table2[[#This Row],[20D EMA]])/Table2[[#This Row],[20D EMA]]</f>
        <v>-2.5103247721218885E-2</v>
      </c>
      <c r="T373" s="1">
        <f>(Table2[[#This Row],[Close Price]]-Table2[[#This Row],[50D EMA]])/Table2[[#This Row],[50D EMA]]</f>
        <v>-1.0006204205919276E-2</v>
      </c>
      <c r="U373" s="1">
        <f>(Table2[[#This Row],[Close Price]]-Table2[[#This Row],[200D EMA]])/Table2[[#This Row],[200D EMA]]</f>
        <v>8.009387463672249E-2</v>
      </c>
      <c r="V373">
        <v>1.14020772781916</v>
      </c>
      <c r="W373">
        <v>1573.75</v>
      </c>
      <c r="X373">
        <v>1613.8</v>
      </c>
      <c r="Y373">
        <v>1573.75</v>
      </c>
      <c r="Z373">
        <v>1702.05</v>
      </c>
      <c r="AA373">
        <v>1573.75</v>
      </c>
      <c r="AB373">
        <v>1702.05</v>
      </c>
      <c r="AC373" s="1">
        <f>(Table2[[#This Row],[Close Price]]/Table2[[#This Row],[Day Low]])-1</f>
        <v>1.3979348689435955E-2</v>
      </c>
      <c r="AD373" s="1">
        <f>(Table2[[#This Row],[Day High]]/Table2[[#This Row],[Close Price]])-1</f>
        <v>1.1311295629014451E-2</v>
      </c>
      <c r="AE373" s="1">
        <f>(Table2[[#This Row],[Close Price]]/Table2[[#This Row],[Current Week Low]])-1</f>
        <v>1.3979348689435955E-2</v>
      </c>
      <c r="AF373" s="1">
        <f>(Table2[[#This Row],[Current Week High]]/Table2[[#This Row],[Close Price]])-1</f>
        <v>6.6614444618517954E-2</v>
      </c>
      <c r="AG373" s="1">
        <f>(Table2[[#This Row],[Close Price]]/Table2[[#This Row],[Current Month Low]])-1</f>
        <v>1.3979348689435955E-2</v>
      </c>
      <c r="AH373" s="1">
        <f>(Table2[[#This Row],[Current Month High]]/Table2[[#This Row],[Close Price]])-1</f>
        <v>6.6614444618517954E-2</v>
      </c>
      <c r="AI373">
        <v>6.6614444618517901</v>
      </c>
      <c r="AJ373">
        <v>40.9673144876325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-0.06</v>
      </c>
      <c r="AM373" t="s">
        <v>3188</v>
      </c>
      <c r="AN373">
        <v>-2.5499999999999998</v>
      </c>
      <c r="AO373" t="s">
        <v>3188</v>
      </c>
      <c r="AP373">
        <v>6.3524660993202003E-2</v>
      </c>
      <c r="AQ373">
        <f>(Table2[[#This Row],[Sharpe Ratio]]-AVERAGE(Table2[Sharpe Ratio]))/_xlfn.STDEV.P(Table2[Sharpe Ratio])</f>
        <v>1.784915753953829E-2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-0.6659129079969337</v>
      </c>
      <c r="AS373">
        <f>_xlfn.RANK.AVG(Table2[[#This Row],[1Y Return vs Nifty Z-Score]],Table2[1Y Return vs Nifty Z-Score])</f>
        <v>385</v>
      </c>
      <c r="AT373">
        <f>_xlfn.RANK.AVG(Table2[[#This Row],[6M Return vs Nifty Z-Score]],Table2[6M Return vs Nifty Z-Score])</f>
        <v>384</v>
      </c>
      <c r="AU373">
        <f>_xlfn.RANK.AVG(Table2[[#This Row],[Sharpe Ratio Z-Score]],Table2[Sharpe Ratio Z-Score])</f>
        <v>337</v>
      </c>
      <c r="AV373">
        <f>(Table2[[#This Row],[Rank 1Y]]+Table2[[#This Row],[Rank 6M]]+Table2[[#This Row],[Rank Sharpe]])/3</f>
        <v>368.66666666666669</v>
      </c>
    </row>
    <row r="374" spans="1:48" x14ac:dyDescent="0.3">
      <c r="A374" t="s">
        <v>605</v>
      </c>
      <c r="B374" t="s">
        <v>606</v>
      </c>
      <c r="C374" t="s">
        <v>607</v>
      </c>
      <c r="D374" t="s">
        <v>607</v>
      </c>
      <c r="E374">
        <v>32130.516</v>
      </c>
      <c r="F374">
        <v>940</v>
      </c>
      <c r="G374">
        <v>4.0759634781788199</v>
      </c>
      <c r="H374">
        <f>(Table2[[#This Row],[1Y Return vs Nifty]]-AVERAGE(Table2[1Y Return vs Nifty]))/_xlfn.STDEV.P(Table2[1Y Return vs Nifty])</f>
        <v>-0.37891762770605164</v>
      </c>
      <c r="I374">
        <v>9.4755237673058996</v>
      </c>
      <c r="J374">
        <f>(Table2[[#This Row],[1M Return vs Nifty]]-AVERAGE(Table2[1M Return vs Nifty]))/_xlfn.STDEV.P(Table2[1M Return vs Nifty])</f>
        <v>1.1829378774228743</v>
      </c>
      <c r="K374">
        <v>4.1350531094007597</v>
      </c>
      <c r="L374">
        <f>(Table2[[#This Row],[6M Return vs Nifty]]-AVERAGE(Table2[6M Return vs Nifty]))/_xlfn.STDEV.P(Table2[6M Return vs Nifty])</f>
        <v>-0.21790487423575466</v>
      </c>
      <c r="M374">
        <v>-9.0944316923364396E-2</v>
      </c>
      <c r="N374">
        <f>(Table2[[#This Row],[1W Return vs Nifty]]-AVERAGE(Table2[1W Return vs Nifty]))/_xlfn.STDEV.P(Table2[1W Return vs Nifty])</f>
        <v>4.1572517745596345E-2</v>
      </c>
      <c r="O374">
        <v>930.42</v>
      </c>
      <c r="P374">
        <v>903.22542790664295</v>
      </c>
      <c r="Q374">
        <v>840.13337468855195</v>
      </c>
      <c r="R374">
        <v>51.296668788151102</v>
      </c>
      <c r="S374" s="1">
        <f>(Table2[[#This Row],[Close Price]]-Table2[[#This Row],[20D EMA]])/Table2[[#This Row],[20D EMA]]</f>
        <v>1.0296425270308078E-2</v>
      </c>
      <c r="T374" s="1">
        <f>(Table2[[#This Row],[Close Price]]-Table2[[#This Row],[50D EMA]])/Table2[[#This Row],[50D EMA]]</f>
        <v>4.0714721881322032E-2</v>
      </c>
      <c r="U374" s="1">
        <f>(Table2[[#This Row],[Close Price]]-Table2[[#This Row],[200D EMA]])/Table2[[#This Row],[200D EMA]]</f>
        <v>0.1188699655557308</v>
      </c>
      <c r="V374">
        <v>0.53607298066502596</v>
      </c>
      <c r="W374">
        <v>927.1</v>
      </c>
      <c r="X374">
        <v>948.6</v>
      </c>
      <c r="Y374">
        <v>900</v>
      </c>
      <c r="Z374">
        <v>958.4</v>
      </c>
      <c r="AA374">
        <v>900</v>
      </c>
      <c r="AB374">
        <v>968.65</v>
      </c>
      <c r="AC374" s="1">
        <f>(Table2[[#This Row],[Close Price]]/Table2[[#This Row],[Day Low]])-1</f>
        <v>1.3914356595836397E-2</v>
      </c>
      <c r="AD374" s="1">
        <f>(Table2[[#This Row],[Day High]]/Table2[[#This Row],[Close Price]])-1</f>
        <v>9.1489361702128402E-3</v>
      </c>
      <c r="AE374" s="1">
        <f>(Table2[[#This Row],[Close Price]]/Table2[[#This Row],[Current Week Low]])-1</f>
        <v>4.4444444444444509E-2</v>
      </c>
      <c r="AF374" s="1">
        <f>(Table2[[#This Row],[Current Week High]]/Table2[[#This Row],[Close Price]])-1</f>
        <v>1.9574468085106433E-2</v>
      </c>
      <c r="AG374" s="1">
        <f>(Table2[[#This Row],[Close Price]]/Table2[[#This Row],[Current Month Low]])-1</f>
        <v>4.4444444444444509E-2</v>
      </c>
      <c r="AH374" s="1">
        <f>(Table2[[#This Row],[Current Month High]]/Table2[[#This Row],[Close Price]])-1</f>
        <v>3.0478723404255392E-2</v>
      </c>
      <c r="AI374">
        <v>12.021276595744601</v>
      </c>
      <c r="AJ374">
        <v>32.394366197183103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0.04</v>
      </c>
      <c r="AM374" t="s">
        <v>3189</v>
      </c>
      <c r="AN374">
        <v>-6.86</v>
      </c>
      <c r="AO374" t="s">
        <v>3188</v>
      </c>
      <c r="AP374">
        <v>7.6178488171164002E-2</v>
      </c>
      <c r="AQ374">
        <f>(Table2[[#This Row],[Sharpe Ratio]]-AVERAGE(Table2[Sharpe Ratio]))/_xlfn.STDEV.P(Table2[Sharpe Ratio])</f>
        <v>0.16459901331578691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0.79228690654245126</v>
      </c>
      <c r="AS374">
        <f>_xlfn.RANK.AVG(Table2[[#This Row],[1Y Return vs Nifty Z-Score]],Table2[1Y Return vs Nifty Z-Score])</f>
        <v>420</v>
      </c>
      <c r="AT374">
        <f>_xlfn.RANK.AVG(Table2[[#This Row],[6M Return vs Nifty Z-Score]],Table2[6M Return vs Nifty Z-Score])</f>
        <v>389</v>
      </c>
      <c r="AU374">
        <f>_xlfn.RANK.AVG(Table2[[#This Row],[Sharpe Ratio Z-Score]],Table2[Sharpe Ratio Z-Score])</f>
        <v>300</v>
      </c>
      <c r="AV374">
        <f>(Table2[[#This Row],[Rank 1Y]]+Table2[[#This Row],[Rank 6M]]+Table2[[#This Row],[Rank Sharpe]])/3</f>
        <v>369.66666666666669</v>
      </c>
    </row>
    <row r="375" spans="1:48" x14ac:dyDescent="0.3">
      <c r="A375" t="s">
        <v>1915</v>
      </c>
      <c r="B375" t="s">
        <v>1916</v>
      </c>
      <c r="C375" t="s">
        <v>3150</v>
      </c>
      <c r="D375" t="s">
        <v>119</v>
      </c>
      <c r="E375">
        <v>3813.2064415499999</v>
      </c>
      <c r="F375">
        <v>706.75</v>
      </c>
      <c r="G375">
        <v>42.504706792504599</v>
      </c>
      <c r="H375">
        <f>(Table2[[#This Row],[1Y Return vs Nifty]]-AVERAGE(Table2[1Y Return vs Nifty]))/_xlfn.STDEV.P(Table2[1Y Return vs Nifty])</f>
        <v>0.26769060136048112</v>
      </c>
      <c r="I375">
        <v>6.6296257617213703</v>
      </c>
      <c r="J375">
        <f>(Table2[[#This Row],[1M Return vs Nifty]]-AVERAGE(Table2[1M Return vs Nifty]))/_xlfn.STDEV.P(Table2[1M Return vs Nifty])</f>
        <v>0.87839953985232555</v>
      </c>
      <c r="K375">
        <v>-11.860712375891801</v>
      </c>
      <c r="L375">
        <f>(Table2[[#This Row],[6M Return vs Nifty]]-AVERAGE(Table2[6M Return vs Nifty]))/_xlfn.STDEV.P(Table2[6M Return vs Nifty])</f>
        <v>-0.72266197109907726</v>
      </c>
      <c r="M375">
        <v>-0.65489425231137799</v>
      </c>
      <c r="N375">
        <f>(Table2[[#This Row],[1W Return vs Nifty]]-AVERAGE(Table2[1W Return vs Nifty]))/_xlfn.STDEV.P(Table2[1W Return vs Nifty])</f>
        <v>-9.0250136664718233E-2</v>
      </c>
      <c r="O375">
        <v>681.9</v>
      </c>
      <c r="P375">
        <v>682.49419980707398</v>
      </c>
      <c r="Q375">
        <v>642.480046745354</v>
      </c>
      <c r="R375">
        <v>62.533386734471101</v>
      </c>
      <c r="S375" s="1">
        <f>(Table2[[#This Row],[Close Price]]-Table2[[#This Row],[20D EMA]])/Table2[[#This Row],[20D EMA]]</f>
        <v>3.6442293591435727E-2</v>
      </c>
      <c r="T375" s="1">
        <f>(Table2[[#This Row],[Close Price]]-Table2[[#This Row],[50D EMA]])/Table2[[#This Row],[50D EMA]]</f>
        <v>3.5539936016720133E-2</v>
      </c>
      <c r="U375" s="1">
        <f>(Table2[[#This Row],[Close Price]]-Table2[[#This Row],[200D EMA]])/Table2[[#This Row],[200D EMA]]</f>
        <v>0.10003416227511155</v>
      </c>
      <c r="V375">
        <v>1.7594987568471001</v>
      </c>
      <c r="W375">
        <v>687.65</v>
      </c>
      <c r="X375">
        <v>715</v>
      </c>
      <c r="Y375">
        <v>661.45</v>
      </c>
      <c r="Z375">
        <v>728.1</v>
      </c>
      <c r="AA375">
        <v>661.45</v>
      </c>
      <c r="AB375">
        <v>728.1</v>
      </c>
      <c r="AC375" s="1">
        <f>(Table2[[#This Row],[Close Price]]/Table2[[#This Row],[Day Low]])-1</f>
        <v>2.7775758016432839E-2</v>
      </c>
      <c r="AD375" s="1">
        <f>(Table2[[#This Row],[Day High]]/Table2[[#This Row],[Close Price]])-1</f>
        <v>1.1673151750972721E-2</v>
      </c>
      <c r="AE375" s="1">
        <f>(Table2[[#This Row],[Close Price]]/Table2[[#This Row],[Current Week Low]])-1</f>
        <v>6.8485902184594272E-2</v>
      </c>
      <c r="AF375" s="1">
        <f>(Table2[[#This Row],[Current Week High]]/Table2[[#This Row],[Close Price]])-1</f>
        <v>3.0208701804032678E-2</v>
      </c>
      <c r="AG375" s="1">
        <f>(Table2[[#This Row],[Close Price]]/Table2[[#This Row],[Current Month Low]])-1</f>
        <v>6.8485902184594272E-2</v>
      </c>
      <c r="AH375" s="1">
        <f>(Table2[[#This Row],[Current Month High]]/Table2[[#This Row],[Close Price]])-1</f>
        <v>3.0208701804032678E-2</v>
      </c>
      <c r="AI375">
        <v>24.5136186770428</v>
      </c>
      <c r="AJ375">
        <v>82.504841833440906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-0.08</v>
      </c>
      <c r="AM375" t="s">
        <v>3188</v>
      </c>
      <c r="AN375">
        <v>6.21</v>
      </c>
      <c r="AO375" t="s">
        <v>3189</v>
      </c>
      <c r="AP375">
        <v>6.7821894678731995E-2</v>
      </c>
      <c r="AQ375">
        <f>(Table2[[#This Row],[Sharpe Ratio]]-AVERAGE(Table2[Sharpe Ratio]))/_xlfn.STDEV.P(Table2[Sharpe Ratio])</f>
        <v>6.7685338697967057E-2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223</v>
      </c>
      <c r="AT375">
        <f>_xlfn.RANK.AVG(Table2[[#This Row],[6M Return vs Nifty Z-Score]],Table2[6M Return vs Nifty Z-Score])</f>
        <v>564</v>
      </c>
      <c r="AU375">
        <f>_xlfn.RANK.AVG(Table2[[#This Row],[Sharpe Ratio Z-Score]],Table2[Sharpe Ratio Z-Score])</f>
        <v>322</v>
      </c>
      <c r="AV375">
        <f>(Table2[[#This Row],[Rank 1Y]]+Table2[[#This Row],[Rank 6M]]+Table2[[#This Row],[Rank Sharpe]])/3</f>
        <v>369.66666666666669</v>
      </c>
    </row>
    <row r="376" spans="1:48" x14ac:dyDescent="0.3">
      <c r="A376" t="s">
        <v>234</v>
      </c>
      <c r="B376" t="s">
        <v>235</v>
      </c>
      <c r="C376" t="s">
        <v>3147</v>
      </c>
      <c r="D376" t="s">
        <v>51</v>
      </c>
      <c r="E376">
        <v>111881.878757189</v>
      </c>
      <c r="F376">
        <v>2792.55</v>
      </c>
      <c r="G376">
        <v>31.3080597882334</v>
      </c>
      <c r="H376">
        <f>(Table2[[#This Row],[1Y Return vs Nifty]]-AVERAGE(Table2[1Y Return vs Nifty]))/_xlfn.STDEV.P(Table2[1Y Return vs Nifty])</f>
        <v>7.9294014157589895E-2</v>
      </c>
      <c r="I376">
        <v>9.5508584449549101</v>
      </c>
      <c r="J376">
        <f>(Table2[[#This Row],[1M Return vs Nifty]]-AVERAGE(Table2[1M Return vs Nifty]))/_xlfn.STDEV.P(Table2[1M Return vs Nifty])</f>
        <v>1.1909994093005534</v>
      </c>
      <c r="K376">
        <v>10.6357371047642</v>
      </c>
      <c r="L376">
        <f>(Table2[[#This Row],[6M Return vs Nifty]]-AVERAGE(Table2[6M Return vs Nifty]))/_xlfn.STDEV.P(Table2[6M Return vs Nifty])</f>
        <v>-1.2771435380171118E-2</v>
      </c>
      <c r="M376">
        <v>4.7591320809667703</v>
      </c>
      <c r="N376">
        <f>(Table2[[#This Row],[1W Return vs Nifty]]-AVERAGE(Table2[1W Return vs Nifty]))/_xlfn.STDEV.P(Table2[1W Return vs Nifty])</f>
        <v>1.1752723459454235</v>
      </c>
      <c r="O376">
        <v>2588.16</v>
      </c>
      <c r="P376">
        <v>2455.3629177447801</v>
      </c>
      <c r="Q376">
        <v>2204.5608870453202</v>
      </c>
      <c r="R376">
        <v>72.347738837849306</v>
      </c>
      <c r="S376" s="1">
        <f>(Table2[[#This Row],[Close Price]]-Table2[[#This Row],[20D EMA]])/Table2[[#This Row],[20D EMA]]</f>
        <v>7.8971160979228613E-2</v>
      </c>
      <c r="T376" s="1">
        <f>(Table2[[#This Row],[Close Price]]-Table2[[#This Row],[50D EMA]])/Table2[[#This Row],[50D EMA]]</f>
        <v>0.13732677960491566</v>
      </c>
      <c r="U376" s="1">
        <f>(Table2[[#This Row],[Close Price]]-Table2[[#This Row],[200D EMA]])/Table2[[#This Row],[200D EMA]]</f>
        <v>0.26671484394460837</v>
      </c>
      <c r="V376">
        <v>0.56740186051810204</v>
      </c>
      <c r="W376">
        <v>2634.5</v>
      </c>
      <c r="X376">
        <v>2811.9</v>
      </c>
      <c r="Y376">
        <v>2475</v>
      </c>
      <c r="Z376">
        <v>2811.9</v>
      </c>
      <c r="AA376">
        <v>2475</v>
      </c>
      <c r="AB376">
        <v>2811.9</v>
      </c>
      <c r="AC376" s="1">
        <f>(Table2[[#This Row],[Close Price]]/Table2[[#This Row],[Day Low]])-1</f>
        <v>5.9992408426646548E-2</v>
      </c>
      <c r="AD376" s="1">
        <f>(Table2[[#This Row],[Day High]]/Table2[[#This Row],[Close Price]])-1</f>
        <v>6.9291507761721771E-3</v>
      </c>
      <c r="AE376" s="1">
        <f>(Table2[[#This Row],[Close Price]]/Table2[[#This Row],[Current Week Low]])-1</f>
        <v>0.12830303030303036</v>
      </c>
      <c r="AF376" s="1">
        <f>(Table2[[#This Row],[Current Week High]]/Table2[[#This Row],[Close Price]])-1</f>
        <v>6.9291507761721771E-3</v>
      </c>
      <c r="AG376" s="1">
        <f>(Table2[[#This Row],[Close Price]]/Table2[[#This Row],[Current Month Low]])-1</f>
        <v>0.12830303030303036</v>
      </c>
      <c r="AH376" s="1">
        <f>(Table2[[#This Row],[Current Month High]]/Table2[[#This Row],[Close Price]])-1</f>
        <v>6.9291507761721771E-3</v>
      </c>
      <c r="AI376">
        <v>0.69291507761721705</v>
      </c>
      <c r="AJ376">
        <v>65.921986869077003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0.18</v>
      </c>
      <c r="AM376" t="s">
        <v>3189</v>
      </c>
      <c r="AN376">
        <v>2.13</v>
      </c>
      <c r="AO376" t="s">
        <v>3189</v>
      </c>
      <c r="AQ376">
        <f>(Table2[[#This Row],[Sharpe Ratio]]-AVERAGE(Table2[Sharpe Ratio]))/_xlfn.STDEV.P(Table2[Sharpe Ratio])</f>
        <v>-0.71886351506777824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1.7139308189556175</v>
      </c>
      <c r="AS376">
        <f>_xlfn.RANK.AVG(Table2[[#This Row],[1Y Return vs Nifty Z-Score]],Table2[1Y Return vs Nifty Z-Score])</f>
        <v>271</v>
      </c>
      <c r="AT376">
        <f>_xlfn.RANK.AVG(Table2[[#This Row],[6M Return vs Nifty Z-Score]],Table2[6M Return vs Nifty Z-Score])</f>
        <v>313</v>
      </c>
      <c r="AU376">
        <f>_xlfn.RANK.AVG(Table2[[#This Row],[Sharpe Ratio Z-Score]],Table2[Sharpe Ratio Z-Score])</f>
        <v>530</v>
      </c>
      <c r="AV376">
        <f>(Table2[[#This Row],[Rank 1Y]]+Table2[[#This Row],[Rank 6M]]+Table2[[#This Row],[Rank Sharpe]])/3</f>
        <v>371.33333333333331</v>
      </c>
    </row>
    <row r="377" spans="1:48" x14ac:dyDescent="0.3">
      <c r="A377" t="s">
        <v>1110</v>
      </c>
      <c r="B377" t="s">
        <v>1111</v>
      </c>
      <c r="C377" t="s">
        <v>3157</v>
      </c>
      <c r="D377" t="s">
        <v>444</v>
      </c>
      <c r="E377">
        <v>11597.19566725</v>
      </c>
      <c r="F377">
        <v>733.75</v>
      </c>
      <c r="G377">
        <v>24.967528460142599</v>
      </c>
      <c r="H377">
        <f>(Table2[[#This Row],[1Y Return vs Nifty]]-AVERAGE(Table2[1Y Return vs Nifty]))/_xlfn.STDEV.P(Table2[1Y Return vs Nifty])</f>
        <v>-2.7392787954653313E-2</v>
      </c>
      <c r="I377">
        <v>-1.9151107875371001</v>
      </c>
      <c r="J377">
        <f>(Table2[[#This Row],[1M Return vs Nifty]]-AVERAGE(Table2[1M Return vs Nifty]))/_xlfn.STDEV.P(Table2[1M Return vs Nifty])</f>
        <v>-3.5969091273302244E-2</v>
      </c>
      <c r="K377">
        <v>23.247214505754499</v>
      </c>
      <c r="L377">
        <f>(Table2[[#This Row],[6M Return vs Nifty]]-AVERAGE(Table2[6M Return vs Nifty]))/_xlfn.STDEV.P(Table2[6M Return vs Nifty])</f>
        <v>0.38519218354974449</v>
      </c>
      <c r="M377">
        <v>-9.5485018457590005</v>
      </c>
      <c r="N377">
        <f>(Table2[[#This Row],[1W Return vs Nifty]]-AVERAGE(Table2[1W Return vs Nifty]))/_xlfn.STDEV.P(Table2[1W Return vs Nifty])</f>
        <v>-2.1691207716003627</v>
      </c>
      <c r="O377">
        <v>746.18</v>
      </c>
      <c r="P377">
        <v>706.44327480028301</v>
      </c>
      <c r="Q377">
        <v>586.69790701996396</v>
      </c>
      <c r="R377">
        <v>41.708517641811703</v>
      </c>
      <c r="S377" s="1">
        <f>(Table2[[#This Row],[Close Price]]-Table2[[#This Row],[20D EMA]])/Table2[[#This Row],[20D EMA]]</f>
        <v>-1.6658178991664142E-2</v>
      </c>
      <c r="T377" s="1">
        <f>(Table2[[#This Row],[Close Price]]-Table2[[#This Row],[50D EMA]])/Table2[[#This Row],[50D EMA]]</f>
        <v>3.8653811528514895E-2</v>
      </c>
      <c r="U377" s="1">
        <f>(Table2[[#This Row],[Close Price]]-Table2[[#This Row],[200D EMA]])/Table2[[#This Row],[200D EMA]]</f>
        <v>0.25064362974629156</v>
      </c>
      <c r="V377">
        <v>1.00938049213998</v>
      </c>
      <c r="W377">
        <v>725.35</v>
      </c>
      <c r="X377">
        <v>743.5</v>
      </c>
      <c r="Y377">
        <v>716.45</v>
      </c>
      <c r="Z377">
        <v>798.05</v>
      </c>
      <c r="AA377">
        <v>716.45</v>
      </c>
      <c r="AB377">
        <v>837</v>
      </c>
      <c r="AC377" s="1">
        <f>(Table2[[#This Row],[Close Price]]/Table2[[#This Row],[Day Low]])-1</f>
        <v>1.158061625422202E-2</v>
      </c>
      <c r="AD377" s="1">
        <f>(Table2[[#This Row],[Day High]]/Table2[[#This Row],[Close Price]])-1</f>
        <v>1.3287904599659228E-2</v>
      </c>
      <c r="AE377" s="1">
        <f>(Table2[[#This Row],[Close Price]]/Table2[[#This Row],[Current Week Low]])-1</f>
        <v>2.4146835089678298E-2</v>
      </c>
      <c r="AF377" s="1">
        <f>(Table2[[#This Row],[Current Week High]]/Table2[[#This Row],[Close Price]])-1</f>
        <v>8.7632027257240175E-2</v>
      </c>
      <c r="AG377" s="1">
        <f>(Table2[[#This Row],[Close Price]]/Table2[[#This Row],[Current Month Low]])-1</f>
        <v>2.4146835089678298E-2</v>
      </c>
      <c r="AH377" s="1">
        <f>(Table2[[#This Row],[Current Month High]]/Table2[[#This Row],[Close Price]])-1</f>
        <v>0.14071550255536636</v>
      </c>
      <c r="AI377">
        <v>14.0715502555366</v>
      </c>
      <c r="AJ377">
        <v>80.659854733472798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0.23</v>
      </c>
      <c r="AM377" t="s">
        <v>3189</v>
      </c>
      <c r="AN377">
        <v>-2.92</v>
      </c>
      <c r="AO377" t="s">
        <v>3188</v>
      </c>
      <c r="AP377">
        <v>-2.3266260292426E-2</v>
      </c>
      <c r="AQ377">
        <f>(Table2[[#This Row],[Sharpe Ratio]]-AVERAGE(Table2[Sharpe Ratio]))/_xlfn.STDEV.P(Table2[Sharpe Ratio])</f>
        <v>-0.98868862760863707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-2.835979094887211</v>
      </c>
      <c r="AS377">
        <f>_xlfn.RANK.AVG(Table2[[#This Row],[1Y Return vs Nifty Z-Score]],Table2[1Y Return vs Nifty Z-Score])</f>
        <v>301</v>
      </c>
      <c r="AT377">
        <f>_xlfn.RANK.AVG(Table2[[#This Row],[6M Return vs Nifty Z-Score]],Table2[6M Return vs Nifty Z-Score])</f>
        <v>198</v>
      </c>
      <c r="AU377">
        <f>_xlfn.RANK.AVG(Table2[[#This Row],[Sharpe Ratio Z-Score]],Table2[Sharpe Ratio Z-Score])</f>
        <v>618</v>
      </c>
      <c r="AV377">
        <f>(Table2[[#This Row],[Rank 1Y]]+Table2[[#This Row],[Rank 6M]]+Table2[[#This Row],[Rank Sharpe]])/3</f>
        <v>372.33333333333331</v>
      </c>
    </row>
    <row r="378" spans="1:48" x14ac:dyDescent="0.3">
      <c r="A378" t="s">
        <v>676</v>
      </c>
      <c r="B378" t="s">
        <v>677</v>
      </c>
      <c r="C378" t="s">
        <v>3152</v>
      </c>
      <c r="D378" t="s">
        <v>307</v>
      </c>
      <c r="E378">
        <v>27731.653054805</v>
      </c>
      <c r="F378">
        <v>430.85</v>
      </c>
      <c r="G378">
        <v>17.750589298758999</v>
      </c>
      <c r="H378">
        <f>(Table2[[#This Row],[1Y Return vs Nifty]]-AVERAGE(Table2[1Y Return vs Nifty]))/_xlfn.STDEV.P(Table2[1Y Return vs Nifty])</f>
        <v>-0.14882616953191477</v>
      </c>
      <c r="I378">
        <v>-5.7220962868719196</v>
      </c>
      <c r="J378">
        <f>(Table2[[#This Row],[1M Return vs Nifty]]-AVERAGE(Table2[1M Return vs Nifty]))/_xlfn.STDEV.P(Table2[1M Return vs Nifty])</f>
        <v>-0.44335299359431424</v>
      </c>
      <c r="K378">
        <v>34.4064494124164</v>
      </c>
      <c r="L378">
        <f>(Table2[[#This Row],[6M Return vs Nifty]]-AVERAGE(Table2[6M Return vs Nifty]))/_xlfn.STDEV.P(Table2[6M Return vs Nifty])</f>
        <v>0.73732931758572096</v>
      </c>
      <c r="M378">
        <v>3.0950980869879001</v>
      </c>
      <c r="N378">
        <f>(Table2[[#This Row],[1W Return vs Nifty]]-AVERAGE(Table2[1W Return vs Nifty]))/_xlfn.STDEV.P(Table2[1W Return vs Nifty])</f>
        <v>0.78630629709860878</v>
      </c>
      <c r="O378">
        <v>436.7</v>
      </c>
      <c r="P378">
        <v>438.43396321931698</v>
      </c>
      <c r="Q378">
        <v>386.59451064839101</v>
      </c>
      <c r="R378">
        <v>46.0929118786446</v>
      </c>
      <c r="S378" s="1">
        <f>(Table2[[#This Row],[Close Price]]-Table2[[#This Row],[20D EMA]])/Table2[[#This Row],[20D EMA]]</f>
        <v>-1.3395923975268986E-2</v>
      </c>
      <c r="T378" s="1">
        <f>(Table2[[#This Row],[Close Price]]-Table2[[#This Row],[50D EMA]])/Table2[[#This Row],[50D EMA]]</f>
        <v>-1.7297846096661188E-2</v>
      </c>
      <c r="U378" s="1">
        <f>(Table2[[#This Row],[Close Price]]-Table2[[#This Row],[200D EMA]])/Table2[[#This Row],[200D EMA]]</f>
        <v>0.11447521403597873</v>
      </c>
      <c r="V378">
        <v>0.97752869082739102</v>
      </c>
      <c r="W378">
        <v>428.8</v>
      </c>
      <c r="X378">
        <v>446.65</v>
      </c>
      <c r="Y378">
        <v>417.5</v>
      </c>
      <c r="Z378">
        <v>446.65</v>
      </c>
      <c r="AA378">
        <v>415.2</v>
      </c>
      <c r="AB378">
        <v>446.65</v>
      </c>
      <c r="AC378" s="1">
        <f>(Table2[[#This Row],[Close Price]]/Table2[[#This Row],[Day Low]])-1</f>
        <v>4.7807835820896649E-3</v>
      </c>
      <c r="AD378" s="1">
        <f>(Table2[[#This Row],[Day High]]/Table2[[#This Row],[Close Price]])-1</f>
        <v>3.6671695485667843E-2</v>
      </c>
      <c r="AE378" s="1">
        <f>(Table2[[#This Row],[Close Price]]/Table2[[#This Row],[Current Week Low]])-1</f>
        <v>3.1976047904191729E-2</v>
      </c>
      <c r="AF378" s="1">
        <f>(Table2[[#This Row],[Current Week High]]/Table2[[#This Row],[Close Price]])-1</f>
        <v>3.6671695485667843E-2</v>
      </c>
      <c r="AG378" s="1">
        <f>(Table2[[#This Row],[Close Price]]/Table2[[#This Row],[Current Month Low]])-1</f>
        <v>3.7692678227360332E-2</v>
      </c>
      <c r="AH378" s="1">
        <f>(Table2[[#This Row],[Current Month High]]/Table2[[#This Row],[Close Price]])-1</f>
        <v>3.6671695485667843E-2</v>
      </c>
      <c r="AI378">
        <v>12.336079842172399</v>
      </c>
      <c r="AJ378">
        <v>64.918660287081295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-0.09</v>
      </c>
      <c r="AM378" t="s">
        <v>3188</v>
      </c>
      <c r="AN378">
        <v>-1.91</v>
      </c>
      <c r="AO378" t="s">
        <v>3188</v>
      </c>
      <c r="AP378">
        <v>-4.5857531730806998E-2</v>
      </c>
      <c r="AQ378">
        <f>(Table2[[#This Row],[Sharpe Ratio]]-AVERAGE(Table2[Sharpe Ratio]))/_xlfn.STDEV.P(Table2[Sharpe Ratio])</f>
        <v>-1.2506857118708903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343</v>
      </c>
      <c r="AT378">
        <f>_xlfn.RANK.AVG(Table2[[#This Row],[6M Return vs Nifty Z-Score]],Table2[6M Return vs Nifty Z-Score])</f>
        <v>121</v>
      </c>
      <c r="AU378">
        <f>_xlfn.RANK.AVG(Table2[[#This Row],[Sharpe Ratio Z-Score]],Table2[Sharpe Ratio Z-Score])</f>
        <v>655</v>
      </c>
      <c r="AV378">
        <f>(Table2[[#This Row],[Rank 1Y]]+Table2[[#This Row],[Rank 6M]]+Table2[[#This Row],[Rank Sharpe]])/3</f>
        <v>373</v>
      </c>
    </row>
    <row r="379" spans="1:48" x14ac:dyDescent="0.3">
      <c r="A379" t="s">
        <v>1116</v>
      </c>
      <c r="B379" t="s">
        <v>1117</v>
      </c>
      <c r="C379" t="s">
        <v>3152</v>
      </c>
      <c r="D379" t="s">
        <v>103</v>
      </c>
      <c r="E379">
        <v>11521.2013935</v>
      </c>
      <c r="F379">
        <v>833.65</v>
      </c>
      <c r="G379">
        <v>31.490634526933199</v>
      </c>
      <c r="H379">
        <f>(Table2[[#This Row],[1Y Return vs Nifty]]-AVERAGE(Table2[1Y Return vs Nifty]))/_xlfn.STDEV.P(Table2[1Y Return vs Nifty])</f>
        <v>8.23660461388947E-2</v>
      </c>
      <c r="I379">
        <v>12.8166075567242</v>
      </c>
      <c r="J379">
        <f>(Table2[[#This Row],[1M Return vs Nifty]]-AVERAGE(Table2[1M Return vs Nifty]))/_xlfn.STDEV.P(Table2[1M Return vs Nifty])</f>
        <v>1.5404658355284468</v>
      </c>
      <c r="K379">
        <v>10.122920921439199</v>
      </c>
      <c r="L379">
        <f>(Table2[[#This Row],[6M Return vs Nifty]]-AVERAGE(Table2[6M Return vs Nifty]))/_xlfn.STDEV.P(Table2[6M Return vs Nifty])</f>
        <v>-2.8953693625808456E-2</v>
      </c>
      <c r="M379">
        <v>6.2709595416797601</v>
      </c>
      <c r="N379">
        <f>(Table2[[#This Row],[1W Return vs Nifty]]-AVERAGE(Table2[1W Return vs Nifty]))/_xlfn.STDEV.P(Table2[1W Return vs Nifty])</f>
        <v>1.5286602911793785</v>
      </c>
      <c r="O379">
        <v>770.72</v>
      </c>
      <c r="P379">
        <v>741.99882536083703</v>
      </c>
      <c r="Q379">
        <v>664.99856708701805</v>
      </c>
      <c r="R379">
        <v>75.131160756821799</v>
      </c>
      <c r="S379" s="1">
        <f>(Table2[[#This Row],[Close Price]]-Table2[[#This Row],[20D EMA]])/Table2[[#This Row],[20D EMA]]</f>
        <v>8.1650923811500867E-2</v>
      </c>
      <c r="T379" s="1">
        <f>(Table2[[#This Row],[Close Price]]-Table2[[#This Row],[50D EMA]])/Table2[[#This Row],[50D EMA]]</f>
        <v>0.12351929882718157</v>
      </c>
      <c r="U379" s="1">
        <f>(Table2[[#This Row],[Close Price]]-Table2[[#This Row],[200D EMA]])/Table2[[#This Row],[200D EMA]]</f>
        <v>0.25361172378423058</v>
      </c>
      <c r="V379">
        <v>1.22689412549402</v>
      </c>
      <c r="W379">
        <v>814.45</v>
      </c>
      <c r="X379">
        <v>842.2</v>
      </c>
      <c r="Y379">
        <v>763.05</v>
      </c>
      <c r="Z379">
        <v>845</v>
      </c>
      <c r="AA379">
        <v>763.05</v>
      </c>
      <c r="AB379">
        <v>845</v>
      </c>
      <c r="AC379" s="1">
        <f>(Table2[[#This Row],[Close Price]]/Table2[[#This Row],[Day Low]])-1</f>
        <v>2.3574191171956471E-2</v>
      </c>
      <c r="AD379" s="1">
        <f>(Table2[[#This Row],[Day High]]/Table2[[#This Row],[Close Price]])-1</f>
        <v>1.0256102680981316E-2</v>
      </c>
      <c r="AE379" s="1">
        <f>(Table2[[#This Row],[Close Price]]/Table2[[#This Row],[Current Week Low]])-1</f>
        <v>9.2523425725706154E-2</v>
      </c>
      <c r="AF379" s="1">
        <f>(Table2[[#This Row],[Current Week High]]/Table2[[#This Row],[Close Price]])-1</f>
        <v>1.3614826365980992E-2</v>
      </c>
      <c r="AG379" s="1">
        <f>(Table2[[#This Row],[Close Price]]/Table2[[#This Row],[Current Month Low]])-1</f>
        <v>9.2523425725706154E-2</v>
      </c>
      <c r="AH379" s="1">
        <f>(Table2[[#This Row],[Current Month High]]/Table2[[#This Row],[Close Price]])-1</f>
        <v>1.3614826365980992E-2</v>
      </c>
      <c r="AI379">
        <v>1.3614826365980901</v>
      </c>
      <c r="AJ379">
        <v>90.744766045074897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7.0000000000000007E-2</v>
      </c>
      <c r="AM379" t="s">
        <v>3189</v>
      </c>
      <c r="AN379">
        <v>13.92</v>
      </c>
      <c r="AO379" t="s">
        <v>3189</v>
      </c>
      <c r="AQ379">
        <f>(Table2[[#This Row],[Sharpe Ratio]]-AVERAGE(Table2[Sharpe Ratio]))/_xlfn.STDEV.P(Table2[Sharpe Ratio])</f>
        <v>-0.71886351506777824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2.4036749641531334</v>
      </c>
      <c r="AS379">
        <f>_xlfn.RANK.AVG(Table2[[#This Row],[1Y Return vs Nifty Z-Score]],Table2[1Y Return vs Nifty Z-Score])</f>
        <v>268</v>
      </c>
      <c r="AT379">
        <f>_xlfn.RANK.AVG(Table2[[#This Row],[6M Return vs Nifty Z-Score]],Table2[6M Return vs Nifty Z-Score])</f>
        <v>321</v>
      </c>
      <c r="AU379">
        <f>_xlfn.RANK.AVG(Table2[[#This Row],[Sharpe Ratio Z-Score]],Table2[Sharpe Ratio Z-Score])</f>
        <v>530</v>
      </c>
      <c r="AV379">
        <f>(Table2[[#This Row],[Rank 1Y]]+Table2[[#This Row],[Rank 6M]]+Table2[[#This Row],[Rank Sharpe]])/3</f>
        <v>373</v>
      </c>
    </row>
    <row r="380" spans="1:48" x14ac:dyDescent="0.3">
      <c r="A380" t="s">
        <v>1959</v>
      </c>
      <c r="B380" t="s">
        <v>1960</v>
      </c>
      <c r="C380" t="s">
        <v>3155</v>
      </c>
      <c r="D380" t="s">
        <v>119</v>
      </c>
      <c r="E380">
        <v>3651.0638703</v>
      </c>
      <c r="F380">
        <v>834.35</v>
      </c>
      <c r="G380">
        <v>42.545717760554197</v>
      </c>
      <c r="H380">
        <f>(Table2[[#This Row],[1Y Return vs Nifty]]-AVERAGE(Table2[1Y Return vs Nifty]))/_xlfn.STDEV.P(Table2[1Y Return vs Nifty])</f>
        <v>0.26838065851915399</v>
      </c>
      <c r="I380">
        <v>6.8127541879702402</v>
      </c>
      <c r="J380">
        <f>(Table2[[#This Row],[1M Return vs Nifty]]-AVERAGE(Table2[1M Return vs Nifty]))/_xlfn.STDEV.P(Table2[1M Return vs Nifty])</f>
        <v>0.89799603501213265</v>
      </c>
      <c r="K380">
        <v>-16.7404935336119</v>
      </c>
      <c r="L380">
        <f>(Table2[[#This Row],[6M Return vs Nifty]]-AVERAGE(Table2[6M Return vs Nifty]))/_xlfn.STDEV.P(Table2[6M Return vs Nifty])</f>
        <v>-0.87664673492697054</v>
      </c>
      <c r="M380">
        <v>-6.1927103813082098</v>
      </c>
      <c r="N380">
        <f>(Table2[[#This Row],[1W Return vs Nifty]]-AVERAGE(Table2[1W Return vs Nifty]))/_xlfn.STDEV.P(Table2[1W Return vs Nifty])</f>
        <v>-1.384708342885361</v>
      </c>
      <c r="O380">
        <v>833.39</v>
      </c>
      <c r="P380">
        <v>833.12088149021895</v>
      </c>
      <c r="Q380">
        <v>780.75604707118305</v>
      </c>
      <c r="R380">
        <v>48.9995668650567</v>
      </c>
      <c r="S380" s="1">
        <f>(Table2[[#This Row],[Close Price]]-Table2[[#This Row],[20D EMA]])/Table2[[#This Row],[20D EMA]]</f>
        <v>1.1519216693265295E-3</v>
      </c>
      <c r="T380" s="1">
        <f>(Table2[[#This Row],[Close Price]]-Table2[[#This Row],[50D EMA]])/Table2[[#This Row],[50D EMA]]</f>
        <v>1.4753183326560327E-3</v>
      </c>
      <c r="U380" s="1">
        <f>(Table2[[#This Row],[Close Price]]-Table2[[#This Row],[200D EMA]])/Table2[[#This Row],[200D EMA]]</f>
        <v>6.864366037235535E-2</v>
      </c>
      <c r="V380">
        <v>0.67856598974070903</v>
      </c>
      <c r="W380">
        <v>817.05</v>
      </c>
      <c r="X380">
        <v>838.5</v>
      </c>
      <c r="Y380">
        <v>800.1</v>
      </c>
      <c r="Z380">
        <v>902</v>
      </c>
      <c r="AA380">
        <v>800.1</v>
      </c>
      <c r="AB380">
        <v>902</v>
      </c>
      <c r="AC380" s="1">
        <f>(Table2[[#This Row],[Close Price]]/Table2[[#This Row],[Day Low]])-1</f>
        <v>2.1173734777553577E-2</v>
      </c>
      <c r="AD380" s="1">
        <f>(Table2[[#This Row],[Day High]]/Table2[[#This Row],[Close Price]])-1</f>
        <v>4.973931803200049E-3</v>
      </c>
      <c r="AE380" s="1">
        <f>(Table2[[#This Row],[Close Price]]/Table2[[#This Row],[Current Week Low]])-1</f>
        <v>4.2807149106361742E-2</v>
      </c>
      <c r="AF380" s="1">
        <f>(Table2[[#This Row],[Current Week High]]/Table2[[#This Row],[Close Price]])-1</f>
        <v>8.1081081081081141E-2</v>
      </c>
      <c r="AG380" s="1">
        <f>(Table2[[#This Row],[Close Price]]/Table2[[#This Row],[Current Month Low]])-1</f>
        <v>4.2807149106361742E-2</v>
      </c>
      <c r="AH380" s="1">
        <f>(Table2[[#This Row],[Current Month High]]/Table2[[#This Row],[Close Price]])-1</f>
        <v>8.1081081081081141E-2</v>
      </c>
      <c r="AI380">
        <v>29.801641996763902</v>
      </c>
      <c r="AJ380">
        <v>97.012987012986997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-0.16</v>
      </c>
      <c r="AM380" t="s">
        <v>3188</v>
      </c>
      <c r="AN380">
        <v>-4.2300000000000004</v>
      </c>
      <c r="AO380" t="s">
        <v>3188</v>
      </c>
      <c r="AP380">
        <v>8.3475963407660003E-2</v>
      </c>
      <c r="AQ380">
        <f>(Table2[[#This Row],[Sharpe Ratio]]-AVERAGE(Table2[Sharpe Ratio]))/_xlfn.STDEV.P(Table2[Sharpe Ratio])</f>
        <v>0.24922980710058174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-0.84574857718046326</v>
      </c>
      <c r="AS380">
        <f>_xlfn.RANK.AVG(Table2[[#This Row],[1Y Return vs Nifty Z-Score]],Table2[1Y Return vs Nifty Z-Score])</f>
        <v>222</v>
      </c>
      <c r="AT380">
        <f>_xlfn.RANK.AVG(Table2[[#This Row],[6M Return vs Nifty Z-Score]],Table2[6M Return vs Nifty Z-Score])</f>
        <v>619</v>
      </c>
      <c r="AU380">
        <f>_xlfn.RANK.AVG(Table2[[#This Row],[Sharpe Ratio Z-Score]],Table2[Sharpe Ratio Z-Score])</f>
        <v>278</v>
      </c>
      <c r="AV380">
        <f>(Table2[[#This Row],[Rank 1Y]]+Table2[[#This Row],[Rank 6M]]+Table2[[#This Row],[Rank Sharpe]])/3</f>
        <v>373</v>
      </c>
    </row>
    <row r="381" spans="1:48" x14ac:dyDescent="0.3">
      <c r="A381" t="s">
        <v>28</v>
      </c>
      <c r="B381" t="s">
        <v>29</v>
      </c>
      <c r="C381" t="s">
        <v>3143</v>
      </c>
      <c r="D381" t="s">
        <v>24</v>
      </c>
      <c r="E381">
        <v>861860.72784189996</v>
      </c>
      <c r="F381">
        <v>1223</v>
      </c>
      <c r="G381">
        <v>2.3082820245348898</v>
      </c>
      <c r="H381">
        <f>(Table2[[#This Row],[1Y Return vs Nifty]]-AVERAGE(Table2[1Y Return vs Nifty]))/_xlfn.STDEV.P(Table2[1Y Return vs Nifty])</f>
        <v>-0.40866092076524363</v>
      </c>
      <c r="I381">
        <v>0.87268155109615098</v>
      </c>
      <c r="J381">
        <f>(Table2[[#This Row],[1M Return vs Nifty]]-AVERAGE(Table2[1M Return vs Nifty]))/_xlfn.STDEV.P(Table2[1M Return vs Nifty])</f>
        <v>0.26235138354108067</v>
      </c>
      <c r="K381">
        <v>1.02422165995259</v>
      </c>
      <c r="L381">
        <f>(Table2[[#This Row],[6M Return vs Nifty]]-AVERAGE(Table2[6M Return vs Nifty]))/_xlfn.STDEV.P(Table2[6M Return vs Nifty])</f>
        <v>-0.31606924484360877</v>
      </c>
      <c r="M381">
        <v>-0.33065371661130599</v>
      </c>
      <c r="N381">
        <f>(Table2[[#This Row],[1W Return vs Nifty]]-AVERAGE(Table2[1W Return vs Nifty]))/_xlfn.STDEV.P(Table2[1W Return vs Nifty])</f>
        <v>-1.4459281127164216E-2</v>
      </c>
      <c r="O381">
        <v>1257.9100000000001</v>
      </c>
      <c r="P381">
        <v>1241.1306960158699</v>
      </c>
      <c r="Q381">
        <v>1145.3172901589101</v>
      </c>
      <c r="R381">
        <v>27.568209580668501</v>
      </c>
      <c r="S381" s="1">
        <f>(Table2[[#This Row],[Close Price]]-Table2[[#This Row],[20D EMA]])/Table2[[#This Row],[20D EMA]]</f>
        <v>-2.7752382920876756E-2</v>
      </c>
      <c r="T381" s="1">
        <f>(Table2[[#This Row],[Close Price]]-Table2[[#This Row],[50D EMA]])/Table2[[#This Row],[50D EMA]]</f>
        <v>-1.4608208526363055E-2</v>
      </c>
      <c r="U381" s="1">
        <f>(Table2[[#This Row],[Close Price]]-Table2[[#This Row],[200D EMA]])/Table2[[#This Row],[200D EMA]]</f>
        <v>6.7826366115813774E-2</v>
      </c>
      <c r="V381">
        <v>0.96032244326549199</v>
      </c>
      <c r="W381">
        <v>1222</v>
      </c>
      <c r="X381">
        <v>1240.8</v>
      </c>
      <c r="Y381">
        <v>1222</v>
      </c>
      <c r="Z381">
        <v>1265.0999999999999</v>
      </c>
      <c r="AA381">
        <v>1222</v>
      </c>
      <c r="AB381">
        <v>1280.25</v>
      </c>
      <c r="AC381" s="1">
        <f>(Table2[[#This Row],[Close Price]]/Table2[[#This Row],[Day Low]])-1</f>
        <v>8.1833060556468773E-4</v>
      </c>
      <c r="AD381" s="1">
        <f>(Table2[[#This Row],[Day High]]/Table2[[#This Row],[Close Price]])-1</f>
        <v>1.4554374488961574E-2</v>
      </c>
      <c r="AE381" s="1">
        <f>(Table2[[#This Row],[Close Price]]/Table2[[#This Row],[Current Week Low]])-1</f>
        <v>8.1833060556468773E-4</v>
      </c>
      <c r="AF381" s="1">
        <f>(Table2[[#This Row],[Current Week High]]/Table2[[#This Row],[Close Price]])-1</f>
        <v>3.4423548650858393E-2</v>
      </c>
      <c r="AG381" s="1">
        <f>(Table2[[#This Row],[Close Price]]/Table2[[#This Row],[Current Month Low]])-1</f>
        <v>8.1833060556468773E-4</v>
      </c>
      <c r="AH381" s="1">
        <f>(Table2[[#This Row],[Current Month High]]/Table2[[#This Row],[Close Price]])-1</f>
        <v>4.6811120196238676E-2</v>
      </c>
      <c r="AI381">
        <v>11.3941128372853</v>
      </c>
      <c r="AJ381">
        <v>36.040044493882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</v>
      </c>
      <c r="AM381" t="s">
        <v>3190</v>
      </c>
      <c r="AN381">
        <v>-7.25</v>
      </c>
      <c r="AO381" t="s">
        <v>3188</v>
      </c>
      <c r="AP381">
        <v>8.7755879233060996E-2</v>
      </c>
      <c r="AQ381">
        <f>(Table2[[#This Row],[Sharpe Ratio]]-AVERAGE(Table2[Sharpe Ratio]))/_xlfn.STDEV.P(Table2[Sharpe Ratio])</f>
        <v>0.29886514835179967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-0.17797291484313627</v>
      </c>
      <c r="AS381">
        <f>_xlfn.RANK.AVG(Table2[[#This Row],[1Y Return vs Nifty Z-Score]],Table2[1Y Return vs Nifty Z-Score])</f>
        <v>440</v>
      </c>
      <c r="AT381">
        <f>_xlfn.RANK.AVG(Table2[[#This Row],[6M Return vs Nifty Z-Score]],Table2[6M Return vs Nifty Z-Score])</f>
        <v>421</v>
      </c>
      <c r="AU381">
        <f>_xlfn.RANK.AVG(Table2[[#This Row],[Sharpe Ratio Z-Score]],Table2[Sharpe Ratio Z-Score])</f>
        <v>259</v>
      </c>
      <c r="AV381">
        <f>(Table2[[#This Row],[Rank 1Y]]+Table2[[#This Row],[Rank 6M]]+Table2[[#This Row],[Rank Sharpe]])/3</f>
        <v>373.33333333333331</v>
      </c>
    </row>
    <row r="382" spans="1:48" x14ac:dyDescent="0.3">
      <c r="A382" t="s">
        <v>1574</v>
      </c>
      <c r="B382" t="s">
        <v>1575</v>
      </c>
      <c r="C382" t="s">
        <v>3147</v>
      </c>
      <c r="D382" t="s">
        <v>275</v>
      </c>
      <c r="E382">
        <v>6263.3428473550002</v>
      </c>
      <c r="F382">
        <v>449.35</v>
      </c>
      <c r="G382">
        <v>-1.6324166549902801</v>
      </c>
      <c r="H382">
        <f>(Table2[[#This Row],[1Y Return vs Nifty]]-AVERAGE(Table2[1Y Return vs Nifty]))/_xlfn.STDEV.P(Table2[1Y Return vs Nifty])</f>
        <v>-0.4749677519205236</v>
      </c>
      <c r="I382">
        <v>8.1294534579025708</v>
      </c>
      <c r="J382">
        <f>(Table2[[#This Row],[1M Return vs Nifty]]-AVERAGE(Table2[1M Return vs Nifty]))/_xlfn.STDEV.P(Table2[1M Return vs Nifty])</f>
        <v>1.0388954649842153</v>
      </c>
      <c r="K382">
        <v>11.257225936730601</v>
      </c>
      <c r="L382">
        <f>(Table2[[#This Row],[6M Return vs Nifty]]-AVERAGE(Table2[6M Return vs Nifty]))/_xlfn.STDEV.P(Table2[6M Return vs Nifty])</f>
        <v>6.8400611027432364E-3</v>
      </c>
      <c r="M382">
        <v>6.7936466910296103</v>
      </c>
      <c r="N382">
        <f>(Table2[[#This Row],[1W Return vs Nifty]]-AVERAGE(Table2[1W Return vs Nifty]))/_xlfn.STDEV.P(Table2[1W Return vs Nifty])</f>
        <v>1.6508378163989732</v>
      </c>
      <c r="O382">
        <v>425.58</v>
      </c>
      <c r="P382">
        <v>405.56587620603301</v>
      </c>
      <c r="Q382">
        <v>374.18936631735698</v>
      </c>
      <c r="R382">
        <v>72.540793538393601</v>
      </c>
      <c r="S382" s="1">
        <f>(Table2[[#This Row],[Close Price]]-Table2[[#This Row],[20D EMA]])/Table2[[#This Row],[20D EMA]]</f>
        <v>5.5853188589689455E-2</v>
      </c>
      <c r="T382" s="1">
        <f>(Table2[[#This Row],[Close Price]]-Table2[[#This Row],[50D EMA]])/Table2[[#This Row],[50D EMA]]</f>
        <v>0.10795810585337332</v>
      </c>
      <c r="U382" s="1">
        <f>(Table2[[#This Row],[Close Price]]-Table2[[#This Row],[200D EMA]])/Table2[[#This Row],[200D EMA]]</f>
        <v>0.20086255903621245</v>
      </c>
      <c r="V382">
        <v>1.46848902285817</v>
      </c>
      <c r="W382">
        <v>445.05</v>
      </c>
      <c r="X382">
        <v>451</v>
      </c>
      <c r="Y382">
        <v>404.7</v>
      </c>
      <c r="Z382">
        <v>454</v>
      </c>
      <c r="AA382">
        <v>404.7</v>
      </c>
      <c r="AB382">
        <v>454</v>
      </c>
      <c r="AC382" s="1">
        <f>(Table2[[#This Row],[Close Price]]/Table2[[#This Row],[Day Low]])-1</f>
        <v>9.6618357487923134E-3</v>
      </c>
      <c r="AD382" s="1">
        <f>(Table2[[#This Row],[Day High]]/Table2[[#This Row],[Close Price]])-1</f>
        <v>3.6719706242349659E-3</v>
      </c>
      <c r="AE382" s="1">
        <f>(Table2[[#This Row],[Close Price]]/Table2[[#This Row],[Current Week Low]])-1</f>
        <v>0.11032863849765273</v>
      </c>
      <c r="AF382" s="1">
        <f>(Table2[[#This Row],[Current Week High]]/Table2[[#This Row],[Close Price]])-1</f>
        <v>1.0348280850116742E-2</v>
      </c>
      <c r="AG382" s="1">
        <f>(Table2[[#This Row],[Close Price]]/Table2[[#This Row],[Current Month Low]])-1</f>
        <v>0.11032863849765273</v>
      </c>
      <c r="AH382" s="1">
        <f>(Table2[[#This Row],[Current Month High]]/Table2[[#This Row],[Close Price]])-1</f>
        <v>1.0348280850116742E-2</v>
      </c>
      <c r="AI382">
        <v>1.03482808501167</v>
      </c>
      <c r="AJ382">
        <v>43.105095541401198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0.13</v>
      </c>
      <c r="AM382" t="s">
        <v>3189</v>
      </c>
      <c r="AN382">
        <v>6.73</v>
      </c>
      <c r="AO382" t="s">
        <v>3189</v>
      </c>
      <c r="AP382">
        <v>6.1501434420308997E-2</v>
      </c>
      <c r="AQ382">
        <f>(Table2[[#This Row],[Sharpe Ratio]]-AVERAGE(Table2[Sharpe Ratio]))/_xlfn.STDEV.P(Table2[Sharpe Ratio])</f>
        <v>-5.6147481704922793E-3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2.2159908423949157</v>
      </c>
      <c r="AS382">
        <f>_xlfn.RANK.AVG(Table2[[#This Row],[1Y Return vs Nifty Z-Score]],Table2[1Y Return vs Nifty Z-Score])</f>
        <v>470</v>
      </c>
      <c r="AT382">
        <f>_xlfn.RANK.AVG(Table2[[#This Row],[6M Return vs Nifty Z-Score]],Table2[6M Return vs Nifty Z-Score])</f>
        <v>306</v>
      </c>
      <c r="AU382">
        <f>_xlfn.RANK.AVG(Table2[[#This Row],[Sharpe Ratio Z-Score]],Table2[Sharpe Ratio Z-Score])</f>
        <v>344</v>
      </c>
      <c r="AV382">
        <f>(Table2[[#This Row],[Rank 1Y]]+Table2[[#This Row],[Rank 6M]]+Table2[[#This Row],[Rank Sharpe]])/3</f>
        <v>373.33333333333331</v>
      </c>
    </row>
    <row r="383" spans="1:48" x14ac:dyDescent="0.3">
      <c r="A383" t="s">
        <v>868</v>
      </c>
      <c r="B383" t="s">
        <v>869</v>
      </c>
      <c r="C383" t="s">
        <v>3143</v>
      </c>
      <c r="D383" t="s">
        <v>870</v>
      </c>
      <c r="E383">
        <v>18192.703888075001</v>
      </c>
      <c r="F383">
        <v>204.59</v>
      </c>
      <c r="G383">
        <v>27.586258301094698</v>
      </c>
      <c r="H383">
        <f>(Table2[[#This Row],[1Y Return vs Nifty]]-AVERAGE(Table2[1Y Return vs Nifty]))/_xlfn.STDEV.P(Table2[1Y Return vs Nifty])</f>
        <v>1.6670382443908238E-2</v>
      </c>
      <c r="I383">
        <v>-5.7110858619743796</v>
      </c>
      <c r="J383">
        <f>(Table2[[#This Row],[1M Return vs Nifty]]-AVERAGE(Table2[1M Return vs Nifty]))/_xlfn.STDEV.P(Table2[1M Return vs Nifty])</f>
        <v>-0.44217477269965727</v>
      </c>
      <c r="K383">
        <v>25.017001997875902</v>
      </c>
      <c r="L383">
        <f>(Table2[[#This Row],[6M Return vs Nifty]]-AVERAGE(Table2[6M Return vs Nifty]))/_xlfn.STDEV.P(Table2[6M Return vs Nifty])</f>
        <v>0.44103901360045905</v>
      </c>
      <c r="M383">
        <v>-3.3033904461476702</v>
      </c>
      <c r="N383">
        <f>(Table2[[#This Row],[1W Return vs Nifty]]-AVERAGE(Table2[1W Return vs Nifty]))/_xlfn.STDEV.P(Table2[1W Return vs Nifty])</f>
        <v>-0.70933310229517355</v>
      </c>
      <c r="O383">
        <v>208.01</v>
      </c>
      <c r="P383">
        <v>202.96102900724301</v>
      </c>
      <c r="Q383">
        <v>175.68186412072501</v>
      </c>
      <c r="R383">
        <v>44.804863290250303</v>
      </c>
      <c r="S383" s="1">
        <f>(Table2[[#This Row],[Close Price]]-Table2[[#This Row],[20D EMA]])/Table2[[#This Row],[20D EMA]]</f>
        <v>-1.6441517234748269E-2</v>
      </c>
      <c r="T383" s="1">
        <f>(Table2[[#This Row],[Close Price]]-Table2[[#This Row],[50D EMA]])/Table2[[#This Row],[50D EMA]]</f>
        <v>8.0260284485395347E-3</v>
      </c>
      <c r="U383" s="1">
        <f>(Table2[[#This Row],[Close Price]]-Table2[[#This Row],[200D EMA]])/Table2[[#This Row],[200D EMA]]</f>
        <v>0.16454820777294296</v>
      </c>
      <c r="V383">
        <v>0.83459045769738505</v>
      </c>
      <c r="W383">
        <v>202.19</v>
      </c>
      <c r="X383">
        <v>205.25</v>
      </c>
      <c r="Y383">
        <v>197.2</v>
      </c>
      <c r="Z383">
        <v>212.39</v>
      </c>
      <c r="AA383">
        <v>197.2</v>
      </c>
      <c r="AB383">
        <v>212.39</v>
      </c>
      <c r="AC383" s="1">
        <f>(Table2[[#This Row],[Close Price]]/Table2[[#This Row],[Day Low]])-1</f>
        <v>1.1870023245462269E-2</v>
      </c>
      <c r="AD383" s="1">
        <f>(Table2[[#This Row],[Day High]]/Table2[[#This Row],[Close Price]])-1</f>
        <v>3.2259641233687297E-3</v>
      </c>
      <c r="AE383" s="1">
        <f>(Table2[[#This Row],[Close Price]]/Table2[[#This Row],[Current Week Low]])-1</f>
        <v>3.7474645030425968E-2</v>
      </c>
      <c r="AF383" s="1">
        <f>(Table2[[#This Row],[Current Week High]]/Table2[[#This Row],[Close Price]])-1</f>
        <v>3.8125030548902705E-2</v>
      </c>
      <c r="AG383" s="1">
        <f>(Table2[[#This Row],[Close Price]]/Table2[[#This Row],[Current Month Low]])-1</f>
        <v>3.7474645030425968E-2</v>
      </c>
      <c r="AH383" s="1">
        <f>(Table2[[#This Row],[Current Month High]]/Table2[[#This Row],[Close Price]])-1</f>
        <v>3.8125030548902705E-2</v>
      </c>
      <c r="AI383">
        <v>19.4584290532284</v>
      </c>
      <c r="AJ383">
        <v>68.594973217964494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0.19</v>
      </c>
      <c r="AM383" t="s">
        <v>3189</v>
      </c>
      <c r="AN383">
        <v>-3.32</v>
      </c>
      <c r="AO383" t="s">
        <v>3188</v>
      </c>
      <c r="AP383">
        <v>-4.9498699382053001E-2</v>
      </c>
      <c r="AQ383">
        <f>(Table2[[#This Row],[Sharpe Ratio]]-AVERAGE(Table2[Sharpe Ratio]))/_xlfn.STDEV.P(Table2[Sharpe Ratio])</f>
        <v>-1.2929133178088079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-1.9867117967592716</v>
      </c>
      <c r="AS383">
        <f>_xlfn.RANK.AVG(Table2[[#This Row],[1Y Return vs Nifty Z-Score]],Table2[1Y Return vs Nifty Z-Score])</f>
        <v>286</v>
      </c>
      <c r="AT383">
        <f>_xlfn.RANK.AVG(Table2[[#This Row],[6M Return vs Nifty Z-Score]],Table2[6M Return vs Nifty Z-Score])</f>
        <v>180</v>
      </c>
      <c r="AU383">
        <f>_xlfn.RANK.AVG(Table2[[#This Row],[Sharpe Ratio Z-Score]],Table2[Sharpe Ratio Z-Score])</f>
        <v>659</v>
      </c>
      <c r="AV383">
        <f>(Table2[[#This Row],[Rank 1Y]]+Table2[[#This Row],[Rank 6M]]+Table2[[#This Row],[Rank Sharpe]])/3</f>
        <v>375</v>
      </c>
    </row>
    <row r="384" spans="1:48" x14ac:dyDescent="0.3">
      <c r="A384" t="s">
        <v>1194</v>
      </c>
      <c r="B384" t="s">
        <v>1195</v>
      </c>
      <c r="C384" t="s">
        <v>3153</v>
      </c>
      <c r="D384" t="s">
        <v>89</v>
      </c>
      <c r="E384">
        <v>10236.356654339999</v>
      </c>
      <c r="F384">
        <v>211.74</v>
      </c>
      <c r="G384">
        <v>35.500459687836099</v>
      </c>
      <c r="H384">
        <f>(Table2[[#This Row],[1Y Return vs Nifty]]-AVERAGE(Table2[1Y Return vs Nifty]))/_xlfn.STDEV.P(Table2[1Y Return vs Nifty])</f>
        <v>0.1498360106118492</v>
      </c>
      <c r="I384">
        <v>-7.4131365006904799</v>
      </c>
      <c r="J384">
        <f>(Table2[[#This Row],[1M Return vs Nifty]]-AVERAGE(Table2[1M Return vs Nifty]))/_xlfn.STDEV.P(Table2[1M Return vs Nifty])</f>
        <v>-0.6243104890740141</v>
      </c>
      <c r="K384">
        <v>-11.573273747651101</v>
      </c>
      <c r="L384">
        <f>(Table2[[#This Row],[6M Return vs Nifty]]-AVERAGE(Table2[6M Return vs Nifty]))/_xlfn.STDEV.P(Table2[6M Return vs Nifty])</f>
        <v>-0.71359165260443858</v>
      </c>
      <c r="M384">
        <v>-2.4363322278505</v>
      </c>
      <c r="N384">
        <f>(Table2[[#This Row],[1W Return vs Nifty]]-AVERAGE(Table2[1W Return vs Nifty]))/_xlfn.STDEV.P(Table2[1W Return vs Nifty])</f>
        <v>-0.50665923234327648</v>
      </c>
      <c r="O384">
        <v>217.72</v>
      </c>
      <c r="P384">
        <v>220.58462541864199</v>
      </c>
      <c r="Q384">
        <v>200.96005173993299</v>
      </c>
      <c r="R384">
        <v>38.780330121116698</v>
      </c>
      <c r="S384" s="1">
        <f>(Table2[[#This Row],[Close Price]]-Table2[[#This Row],[20D EMA]])/Table2[[#This Row],[20D EMA]]</f>
        <v>-2.7466470696307137E-2</v>
      </c>
      <c r="T384" s="1">
        <f>(Table2[[#This Row],[Close Price]]-Table2[[#This Row],[50D EMA]])/Table2[[#This Row],[50D EMA]]</f>
        <v>-4.0096291397716366E-2</v>
      </c>
      <c r="U384" s="1">
        <f>(Table2[[#This Row],[Close Price]]-Table2[[#This Row],[200D EMA]])/Table2[[#This Row],[200D EMA]]</f>
        <v>5.3642244648790166E-2</v>
      </c>
      <c r="V384">
        <v>0.42745683353061797</v>
      </c>
      <c r="W384">
        <v>210.51</v>
      </c>
      <c r="X384">
        <v>215.75</v>
      </c>
      <c r="Y384">
        <v>201.1</v>
      </c>
      <c r="Z384">
        <v>220.93</v>
      </c>
      <c r="AA384">
        <v>201.1</v>
      </c>
      <c r="AB384">
        <v>221.9</v>
      </c>
      <c r="AC384" s="1">
        <f>(Table2[[#This Row],[Close Price]]/Table2[[#This Row],[Day Low]])-1</f>
        <v>5.8429528288443944E-3</v>
      </c>
      <c r="AD384" s="1">
        <f>(Table2[[#This Row],[Day High]]/Table2[[#This Row],[Close Price]])-1</f>
        <v>1.8938320581845636E-2</v>
      </c>
      <c r="AE384" s="1">
        <f>(Table2[[#This Row],[Close Price]]/Table2[[#This Row],[Current Week Low]])-1</f>
        <v>5.2909000497265213E-2</v>
      </c>
      <c r="AF384" s="1">
        <f>(Table2[[#This Row],[Current Week High]]/Table2[[#This Row],[Close Price]])-1</f>
        <v>4.340228582223471E-2</v>
      </c>
      <c r="AG384" s="1">
        <f>(Table2[[#This Row],[Close Price]]/Table2[[#This Row],[Current Month Low]])-1</f>
        <v>5.2909000497265213E-2</v>
      </c>
      <c r="AH384" s="1">
        <f>(Table2[[#This Row],[Current Month High]]/Table2[[#This Row],[Close Price]])-1</f>
        <v>4.7983375838292153E-2</v>
      </c>
      <c r="AI384">
        <v>18.395201662416099</v>
      </c>
      <c r="AJ384">
        <v>82.141935483870895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-0.04</v>
      </c>
      <c r="AM384" t="s">
        <v>3188</v>
      </c>
      <c r="AN384">
        <v>-5.61</v>
      </c>
      <c r="AO384" t="s">
        <v>3188</v>
      </c>
      <c r="AP384">
        <v>7.1004416151282002E-2</v>
      </c>
      <c r="AQ384">
        <f>(Table2[[#This Row],[Sharpe Ratio]]-AVERAGE(Table2[Sharpe Ratio]))/_xlfn.STDEV.P(Table2[Sharpe Ratio])</f>
        <v>0.10459390086917475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251</v>
      </c>
      <c r="AT384">
        <f>_xlfn.RANK.AVG(Table2[[#This Row],[6M Return vs Nifty Z-Score]],Table2[6M Return vs Nifty Z-Score])</f>
        <v>559</v>
      </c>
      <c r="AU384">
        <f>_xlfn.RANK.AVG(Table2[[#This Row],[Sharpe Ratio Z-Score]],Table2[Sharpe Ratio Z-Score])</f>
        <v>315</v>
      </c>
      <c r="AV384">
        <f>(Table2[[#This Row],[Rank 1Y]]+Table2[[#This Row],[Rank 6M]]+Table2[[#This Row],[Rank Sharpe]])/3</f>
        <v>375</v>
      </c>
    </row>
    <row r="385" spans="1:48" x14ac:dyDescent="0.3">
      <c r="A385" t="s">
        <v>107</v>
      </c>
      <c r="B385" t="s">
        <v>108</v>
      </c>
      <c r="C385" t="s">
        <v>3148</v>
      </c>
      <c r="D385" t="s">
        <v>109</v>
      </c>
      <c r="E385">
        <v>283890.30070715997</v>
      </c>
      <c r="F385">
        <v>1792.2</v>
      </c>
      <c r="G385">
        <v>60.2024329723112</v>
      </c>
      <c r="H385">
        <f>(Table2[[#This Row],[1Y Return vs Nifty]]-AVERAGE(Table2[1Y Return vs Nifty]))/_xlfn.STDEV.P(Table2[1Y Return vs Nifty])</f>
        <v>0.56547539463430019</v>
      </c>
      <c r="I385">
        <v>-4.3472142539330001</v>
      </c>
      <c r="J385">
        <f>(Table2[[#This Row],[1M Return vs Nifty]]-AVERAGE(Table2[1M Return vs Nifty]))/_xlfn.STDEV.P(Table2[1M Return vs Nifty])</f>
        <v>-0.29622745084991231</v>
      </c>
      <c r="K385">
        <v>-14.5897770811328</v>
      </c>
      <c r="L385">
        <f>(Table2[[#This Row],[6M Return vs Nifty]]-AVERAGE(Table2[6M Return vs Nifty]))/_xlfn.STDEV.P(Table2[6M Return vs Nifty])</f>
        <v>-0.80877943631424154</v>
      </c>
      <c r="M385">
        <v>-1.97173477375293</v>
      </c>
      <c r="N385">
        <f>(Table2[[#This Row],[1W Return vs Nifty]]-AVERAGE(Table2[1W Return vs Nifty]))/_xlfn.STDEV.P(Table2[1W Return vs Nifty])</f>
        <v>-0.39806010715802753</v>
      </c>
      <c r="O385">
        <v>1864.88</v>
      </c>
      <c r="P385">
        <v>1867.3512222188201</v>
      </c>
      <c r="Q385">
        <v>1742.2669341590399</v>
      </c>
      <c r="R385">
        <v>36.122646089797698</v>
      </c>
      <c r="S385" s="1">
        <f>(Table2[[#This Row],[Close Price]]-Table2[[#This Row],[20D EMA]])/Table2[[#This Row],[20D EMA]]</f>
        <v>-3.8973017030586449E-2</v>
      </c>
      <c r="T385" s="1">
        <f>(Table2[[#This Row],[Close Price]]-Table2[[#This Row],[50D EMA]])/Table2[[#This Row],[50D EMA]]</f>
        <v>-4.0244824500408678E-2</v>
      </c>
      <c r="U385" s="1">
        <f>(Table2[[#This Row],[Close Price]]-Table2[[#This Row],[200D EMA]])/Table2[[#This Row],[200D EMA]]</f>
        <v>2.865982523226953E-2</v>
      </c>
      <c r="V385">
        <v>0.52437065365830804</v>
      </c>
      <c r="W385">
        <v>1767</v>
      </c>
      <c r="X385">
        <v>1807</v>
      </c>
      <c r="Y385">
        <v>1725.55</v>
      </c>
      <c r="Z385">
        <v>1833.95</v>
      </c>
      <c r="AA385">
        <v>1725.55</v>
      </c>
      <c r="AB385">
        <v>1929.55</v>
      </c>
      <c r="AC385" s="1">
        <f>(Table2[[#This Row],[Close Price]]/Table2[[#This Row],[Day Low]])-1</f>
        <v>1.4261460101867574E-2</v>
      </c>
      <c r="AD385" s="1">
        <f>(Table2[[#This Row],[Day High]]/Table2[[#This Row],[Close Price]])-1</f>
        <v>8.2580069188706862E-3</v>
      </c>
      <c r="AE385" s="1">
        <f>(Table2[[#This Row],[Close Price]]/Table2[[#This Row],[Current Week Low]])-1</f>
        <v>3.8625365825389002E-2</v>
      </c>
      <c r="AF385" s="1">
        <f>(Table2[[#This Row],[Current Week High]]/Table2[[#This Row],[Close Price]])-1</f>
        <v>2.3295391139381838E-2</v>
      </c>
      <c r="AG385" s="1">
        <f>(Table2[[#This Row],[Close Price]]/Table2[[#This Row],[Current Month Low]])-1</f>
        <v>3.8625365825389002E-2</v>
      </c>
      <c r="AH385" s="1">
        <f>(Table2[[#This Row],[Current Month High]]/Table2[[#This Row],[Close Price]])-1</f>
        <v>7.6637652047762517E-2</v>
      </c>
      <c r="AI385">
        <v>21.309005691328998</v>
      </c>
      <c r="AJ385">
        <v>119.753540555453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0.06</v>
      </c>
      <c r="AM385" t="s">
        <v>3189</v>
      </c>
      <c r="AN385">
        <v>-13.44</v>
      </c>
      <c r="AO385" t="s">
        <v>3188</v>
      </c>
      <c r="AP385">
        <v>5.1182996660294001E-2</v>
      </c>
      <c r="AQ385">
        <f>(Table2[[#This Row],[Sharpe Ratio]]-AVERAGE(Table2[Sharpe Ratio]))/_xlfn.STDEV.P(Table2[Sharpe Ratio])</f>
        <v>-0.12528046130395373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153</v>
      </c>
      <c r="AT385">
        <f>_xlfn.RANK.AVG(Table2[[#This Row],[6M Return vs Nifty Z-Score]],Table2[6M Return vs Nifty Z-Score])</f>
        <v>598</v>
      </c>
      <c r="AU385">
        <f>_xlfn.RANK.AVG(Table2[[#This Row],[Sharpe Ratio Z-Score]],Table2[Sharpe Ratio Z-Score])</f>
        <v>375</v>
      </c>
      <c r="AV385">
        <f>(Table2[[#This Row],[Rank 1Y]]+Table2[[#This Row],[Rank 6M]]+Table2[[#This Row],[Rank Sharpe]])/3</f>
        <v>375.33333333333331</v>
      </c>
    </row>
    <row r="386" spans="1:48" x14ac:dyDescent="0.3">
      <c r="A386" t="s">
        <v>335</v>
      </c>
      <c r="B386" t="s">
        <v>336</v>
      </c>
      <c r="C386" t="s">
        <v>3143</v>
      </c>
      <c r="D386" t="s">
        <v>54</v>
      </c>
      <c r="E386">
        <v>78102.792674594995</v>
      </c>
      <c r="F386">
        <v>1945.45</v>
      </c>
      <c r="G386">
        <v>31.369930032527598</v>
      </c>
      <c r="H386">
        <f>(Table2[[#This Row],[1Y Return vs Nifty]]-AVERAGE(Table2[1Y Return vs Nifty]))/_xlfn.STDEV.P(Table2[1Y Return vs Nifty])</f>
        <v>8.0335052860514941E-2</v>
      </c>
      <c r="I386">
        <v>-1.43630838268147</v>
      </c>
      <c r="J386">
        <f>(Table2[[#This Row],[1M Return vs Nifty]]-AVERAGE(Table2[1M Return vs Nifty]))/_xlfn.STDEV.P(Table2[1M Return vs Nifty])</f>
        <v>1.5267350831573946E-2</v>
      </c>
      <c r="K386">
        <v>6.9645204728250603</v>
      </c>
      <c r="L386">
        <f>(Table2[[#This Row],[6M Return vs Nifty]]-AVERAGE(Table2[6M Return vs Nifty]))/_xlfn.STDEV.P(Table2[6M Return vs Nifty])</f>
        <v>-0.12861913587301521</v>
      </c>
      <c r="M386">
        <v>-1.37130738409538</v>
      </c>
      <c r="N386">
        <f>(Table2[[#This Row],[1W Return vs Nifty]]-AVERAGE(Table2[1W Return vs Nifty]))/_xlfn.STDEV.P(Table2[1W Return vs Nifty])</f>
        <v>-0.25771088940192105</v>
      </c>
      <c r="O386">
        <v>1961.93</v>
      </c>
      <c r="P386">
        <v>1933.0053324992</v>
      </c>
      <c r="Q386">
        <v>1710.72359521812</v>
      </c>
      <c r="R386">
        <v>46.290759013565498</v>
      </c>
      <c r="S386" s="1">
        <f>(Table2[[#This Row],[Close Price]]-Table2[[#This Row],[20D EMA]])/Table2[[#This Row],[20D EMA]]</f>
        <v>-8.3998919431376336E-3</v>
      </c>
      <c r="T386" s="1">
        <f>(Table2[[#This Row],[Close Price]]-Table2[[#This Row],[50D EMA]])/Table2[[#This Row],[50D EMA]]</f>
        <v>6.4379892241219162E-3</v>
      </c>
      <c r="U386" s="1">
        <f>(Table2[[#This Row],[Close Price]]-Table2[[#This Row],[200D EMA]])/Table2[[#This Row],[200D EMA]]</f>
        <v>0.13720884275986858</v>
      </c>
      <c r="V386">
        <v>0.96524286770826695</v>
      </c>
      <c r="W386">
        <v>1931.45</v>
      </c>
      <c r="X386">
        <v>1967</v>
      </c>
      <c r="Y386">
        <v>1868.05</v>
      </c>
      <c r="Z386">
        <v>1968.45</v>
      </c>
      <c r="AA386">
        <v>1868.05</v>
      </c>
      <c r="AB386">
        <v>2009.45</v>
      </c>
      <c r="AC386" s="1">
        <f>(Table2[[#This Row],[Close Price]]/Table2[[#This Row],[Day Low]])-1</f>
        <v>7.2484402909731571E-3</v>
      </c>
      <c r="AD386" s="1">
        <f>(Table2[[#This Row],[Day High]]/Table2[[#This Row],[Close Price]])-1</f>
        <v>1.1077128684880089E-2</v>
      </c>
      <c r="AE386" s="1">
        <f>(Table2[[#This Row],[Close Price]]/Table2[[#This Row],[Current Week Low]])-1</f>
        <v>4.1433580471614828E-2</v>
      </c>
      <c r="AF386" s="1">
        <f>(Table2[[#This Row],[Current Week High]]/Table2[[#This Row],[Close Price]])-1</f>
        <v>1.1822457529106378E-2</v>
      </c>
      <c r="AG386" s="1">
        <f>(Table2[[#This Row],[Close Price]]/Table2[[#This Row],[Current Month Low]])-1</f>
        <v>4.1433580471614828E-2</v>
      </c>
      <c r="AH386" s="1">
        <f>(Table2[[#This Row],[Current Month High]]/Table2[[#This Row],[Close Price]])-1</f>
        <v>3.2897273124469883E-2</v>
      </c>
      <c r="AI386">
        <v>6.8518851679559996</v>
      </c>
      <c r="AJ386">
        <v>59.987664473684198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</v>
      </c>
      <c r="AM386" t="s">
        <v>3189</v>
      </c>
      <c r="AN386">
        <v>-2.29</v>
      </c>
      <c r="AO386" t="s">
        <v>3188</v>
      </c>
      <c r="AP386">
        <v>2.4862596469540001E-3</v>
      </c>
      <c r="AQ386">
        <f>(Table2[[#This Row],[Sharpe Ratio]]-AVERAGE(Table2[Sharpe Ratio]))/_xlfn.STDEV.P(Table2[Sharpe Ratio])</f>
        <v>-0.69002968957913502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-0.9807573111619825</v>
      </c>
      <c r="AS386">
        <f>_xlfn.RANK.AVG(Table2[[#This Row],[1Y Return vs Nifty Z-Score]],Table2[1Y Return vs Nifty Z-Score])</f>
        <v>270</v>
      </c>
      <c r="AT386">
        <f>_xlfn.RANK.AVG(Table2[[#This Row],[6M Return vs Nifty Z-Score]],Table2[6M Return vs Nifty Z-Score])</f>
        <v>356</v>
      </c>
      <c r="AU386">
        <f>_xlfn.RANK.AVG(Table2[[#This Row],[Sharpe Ratio Z-Score]],Table2[Sharpe Ratio Z-Score])</f>
        <v>501</v>
      </c>
      <c r="AV386">
        <f>(Table2[[#This Row],[Rank 1Y]]+Table2[[#This Row],[Rank 6M]]+Table2[[#This Row],[Rank Sharpe]])/3</f>
        <v>375.66666666666669</v>
      </c>
    </row>
    <row r="387" spans="1:48" x14ac:dyDescent="0.3">
      <c r="A387" t="s">
        <v>347</v>
      </c>
      <c r="B387" t="s">
        <v>348</v>
      </c>
      <c r="C387" t="s">
        <v>3143</v>
      </c>
      <c r="D387" t="s">
        <v>34</v>
      </c>
      <c r="E387">
        <v>70654.995623355004</v>
      </c>
      <c r="F387">
        <v>524.54999999999995</v>
      </c>
      <c r="G387">
        <v>-2.04670415444836</v>
      </c>
      <c r="H387">
        <f>(Table2[[#This Row],[1Y Return vs Nifty]]-AVERAGE(Table2[1Y Return vs Nifty]))/_xlfn.STDEV.P(Table2[1Y Return vs Nifty])</f>
        <v>-0.48193862016250244</v>
      </c>
      <c r="I387">
        <v>0.53707703178286803</v>
      </c>
      <c r="J387">
        <f>(Table2[[#This Row],[1M Return vs Nifty]]-AVERAGE(Table2[1M Return vs Nifty]))/_xlfn.STDEV.P(Table2[1M Return vs Nifty])</f>
        <v>0.22643848638444555</v>
      </c>
      <c r="K387">
        <v>-10.094472046158</v>
      </c>
      <c r="L387">
        <f>(Table2[[#This Row],[6M Return vs Nifty]]-AVERAGE(Table2[6M Return vs Nifty]))/_xlfn.STDEV.P(Table2[6M Return vs Nifty])</f>
        <v>-0.66692707413406072</v>
      </c>
      <c r="M387">
        <v>1.15503967648211</v>
      </c>
      <c r="N387">
        <f>(Table2[[#This Row],[1W Return vs Nifty]]-AVERAGE(Table2[1W Return vs Nifty]))/_xlfn.STDEV.P(Table2[1W Return vs Nifty])</f>
        <v>0.33281985559743177</v>
      </c>
      <c r="O387">
        <v>526.62</v>
      </c>
      <c r="P387">
        <v>535.41840776260199</v>
      </c>
      <c r="Q387">
        <v>512.36044844668402</v>
      </c>
      <c r="R387">
        <v>49.104523569725401</v>
      </c>
      <c r="S387" s="1">
        <f>(Table2[[#This Row],[Close Price]]-Table2[[#This Row],[20D EMA]])/Table2[[#This Row],[20D EMA]]</f>
        <v>-3.9307280391934415E-3</v>
      </c>
      <c r="T387" s="1">
        <f>(Table2[[#This Row],[Close Price]]-Table2[[#This Row],[50D EMA]])/Table2[[#This Row],[50D EMA]]</f>
        <v>-2.0298905687644853E-2</v>
      </c>
      <c r="U387" s="1">
        <f>(Table2[[#This Row],[Close Price]]-Table2[[#This Row],[200D EMA]])/Table2[[#This Row],[200D EMA]]</f>
        <v>2.3790969014627943E-2</v>
      </c>
      <c r="V387">
        <v>0.73458742921808096</v>
      </c>
      <c r="W387">
        <v>520.04999999999995</v>
      </c>
      <c r="X387">
        <v>528.70000000000005</v>
      </c>
      <c r="Y387">
        <v>510.4</v>
      </c>
      <c r="Z387">
        <v>534.45000000000005</v>
      </c>
      <c r="AA387">
        <v>507.5</v>
      </c>
      <c r="AB387">
        <v>538</v>
      </c>
      <c r="AC387" s="1">
        <f>(Table2[[#This Row],[Close Price]]/Table2[[#This Row],[Day Low]])-1</f>
        <v>8.6530141332563648E-3</v>
      </c>
      <c r="AD387" s="1">
        <f>(Table2[[#This Row],[Day High]]/Table2[[#This Row],[Close Price]])-1</f>
        <v>7.9115432275285169E-3</v>
      </c>
      <c r="AE387" s="1">
        <f>(Table2[[#This Row],[Close Price]]/Table2[[#This Row],[Current Week Low]])-1</f>
        <v>2.7723354231974806E-2</v>
      </c>
      <c r="AF387" s="1">
        <f>(Table2[[#This Row],[Current Week High]]/Table2[[#This Row],[Close Price]])-1</f>
        <v>1.8873319988561787E-2</v>
      </c>
      <c r="AG387" s="1">
        <f>(Table2[[#This Row],[Close Price]]/Table2[[#This Row],[Current Month Low]])-1</f>
        <v>3.3596059113300436E-2</v>
      </c>
      <c r="AH387" s="1">
        <f>(Table2[[#This Row],[Current Month High]]/Table2[[#This Row],[Close Price]])-1</f>
        <v>2.5641025641025772E-2</v>
      </c>
      <c r="AI387">
        <v>20.617672290534699</v>
      </c>
      <c r="AJ387">
        <v>34.190330007674497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-0.08</v>
      </c>
      <c r="AM387" t="s">
        <v>3188</v>
      </c>
      <c r="AN387">
        <v>-0.78</v>
      </c>
      <c r="AO387" t="s">
        <v>3188</v>
      </c>
      <c r="AP387">
        <v>0.146778477494551</v>
      </c>
      <c r="AQ387">
        <f>(Table2[[#This Row],[Sharpe Ratio]]-AVERAGE(Table2[Sharpe Ratio]))/_xlfn.STDEV.P(Table2[Sharpe Ratio])</f>
        <v>0.98336618195988912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472</v>
      </c>
      <c r="AT387">
        <f>_xlfn.RANK.AVG(Table2[[#This Row],[6M Return vs Nifty Z-Score]],Table2[6M Return vs Nifty Z-Score])</f>
        <v>541</v>
      </c>
      <c r="AU387">
        <f>_xlfn.RANK.AVG(Table2[[#This Row],[Sharpe Ratio Z-Score]],Table2[Sharpe Ratio Z-Score])</f>
        <v>114</v>
      </c>
      <c r="AV387">
        <f>(Table2[[#This Row],[Rank 1Y]]+Table2[[#This Row],[Rank 6M]]+Table2[[#This Row],[Rank Sharpe]])/3</f>
        <v>375.66666666666669</v>
      </c>
    </row>
    <row r="388" spans="1:48" x14ac:dyDescent="0.3">
      <c r="A388" t="s">
        <v>1773</v>
      </c>
      <c r="B388" t="s">
        <v>1774</v>
      </c>
      <c r="C388" t="s">
        <v>3157</v>
      </c>
      <c r="D388" t="s">
        <v>444</v>
      </c>
      <c r="E388">
        <v>4572.8375169599904</v>
      </c>
      <c r="F388">
        <v>399.2</v>
      </c>
      <c r="G388">
        <v>1.2455017013327201</v>
      </c>
      <c r="H388">
        <f>(Table2[[#This Row],[1Y Return vs Nifty]]-AVERAGE(Table2[1Y Return vs Nifty]))/_xlfn.STDEV.P(Table2[1Y Return vs Nifty])</f>
        <v>-0.42654343378555176</v>
      </c>
      <c r="I388">
        <v>5.90373360235305</v>
      </c>
      <c r="J388">
        <f>(Table2[[#This Row],[1M Return vs Nifty]]-AVERAGE(Table2[1M Return vs Nifty]))/_xlfn.STDEV.P(Table2[1M Return vs Nifty])</f>
        <v>0.80072212799999221</v>
      </c>
      <c r="K388">
        <v>-7.6566070686410796</v>
      </c>
      <c r="L388">
        <f>(Table2[[#This Row],[6M Return vs Nifty]]-AVERAGE(Table2[6M Return vs Nifty]))/_xlfn.STDEV.P(Table2[6M Return vs Nifty])</f>
        <v>-0.58999861142762544</v>
      </c>
      <c r="M388">
        <v>-4.1168993671332297</v>
      </c>
      <c r="N388">
        <f>(Table2[[#This Row],[1W Return vs Nifty]]-AVERAGE(Table2[1W Return vs Nifty]))/_xlfn.STDEV.P(Table2[1W Return vs Nifty])</f>
        <v>-0.89948988505462879</v>
      </c>
      <c r="O388">
        <v>398.4</v>
      </c>
      <c r="P388">
        <v>388.52765456708499</v>
      </c>
      <c r="Q388">
        <v>367.80628900867498</v>
      </c>
      <c r="R388">
        <v>48.734246351583302</v>
      </c>
      <c r="S388" s="1">
        <f>(Table2[[#This Row],[Close Price]]-Table2[[#This Row],[20D EMA]])/Table2[[#This Row],[20D EMA]]</f>
        <v>2.0080321285140847E-3</v>
      </c>
      <c r="T388" s="1">
        <f>(Table2[[#This Row],[Close Price]]-Table2[[#This Row],[50D EMA]])/Table2[[#This Row],[50D EMA]]</f>
        <v>2.7468689313265494E-2</v>
      </c>
      <c r="U388" s="1">
        <f>(Table2[[#This Row],[Close Price]]-Table2[[#This Row],[200D EMA]])/Table2[[#This Row],[200D EMA]]</f>
        <v>8.5353926589832083E-2</v>
      </c>
      <c r="V388">
        <v>1.34487413961044</v>
      </c>
      <c r="W388">
        <v>395.55</v>
      </c>
      <c r="X388">
        <v>405.05</v>
      </c>
      <c r="Y388">
        <v>379.55</v>
      </c>
      <c r="Z388">
        <v>416</v>
      </c>
      <c r="AA388">
        <v>379.55</v>
      </c>
      <c r="AB388">
        <v>438.95</v>
      </c>
      <c r="AC388" s="1">
        <f>(Table2[[#This Row],[Close Price]]/Table2[[#This Row],[Day Low]])-1</f>
        <v>9.2276576918215447E-3</v>
      </c>
      <c r="AD388" s="1">
        <f>(Table2[[#This Row],[Day High]]/Table2[[#This Row],[Close Price]])-1</f>
        <v>1.4654308617234602E-2</v>
      </c>
      <c r="AE388" s="1">
        <f>(Table2[[#This Row],[Close Price]]/Table2[[#This Row],[Current Week Low]])-1</f>
        <v>5.177183506784333E-2</v>
      </c>
      <c r="AF388" s="1">
        <f>(Table2[[#This Row],[Current Week High]]/Table2[[#This Row],[Close Price]])-1</f>
        <v>4.2084168336673278E-2</v>
      </c>
      <c r="AG388" s="1">
        <f>(Table2[[#This Row],[Close Price]]/Table2[[#This Row],[Current Month Low]])-1</f>
        <v>5.177183506784333E-2</v>
      </c>
      <c r="AH388" s="1">
        <f>(Table2[[#This Row],[Current Month High]]/Table2[[#This Row],[Close Price]])-1</f>
        <v>9.9574148296593279E-2</v>
      </c>
      <c r="AI388">
        <v>14.942384769539</v>
      </c>
      <c r="AJ388">
        <v>41.786538803054498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7.0000000000000007E-2</v>
      </c>
      <c r="AM388" t="s">
        <v>3189</v>
      </c>
      <c r="AN388">
        <v>-0.78</v>
      </c>
      <c r="AO388" t="s">
        <v>3188</v>
      </c>
      <c r="AP388">
        <v>0.125631357266237</v>
      </c>
      <c r="AQ388">
        <f>(Table2[[#This Row],[Sharpe Ratio]]-AVERAGE(Table2[Sharpe Ratio]))/_xlfn.STDEV.P(Table2[Sharpe Ratio])</f>
        <v>0.73811730982475643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-0.3771924924430573</v>
      </c>
      <c r="AS388">
        <f>_xlfn.RANK.AVG(Table2[[#This Row],[1Y Return vs Nifty Z-Score]],Table2[1Y Return vs Nifty Z-Score])</f>
        <v>449</v>
      </c>
      <c r="AT388">
        <f>_xlfn.RANK.AVG(Table2[[#This Row],[6M Return vs Nifty Z-Score]],Table2[6M Return vs Nifty Z-Score])</f>
        <v>517</v>
      </c>
      <c r="AU388">
        <f>_xlfn.RANK.AVG(Table2[[#This Row],[Sharpe Ratio Z-Score]],Table2[Sharpe Ratio Z-Score])</f>
        <v>162</v>
      </c>
      <c r="AV388">
        <f>(Table2[[#This Row],[Rank 1Y]]+Table2[[#This Row],[Rank 6M]]+Table2[[#This Row],[Rank Sharpe]])/3</f>
        <v>376</v>
      </c>
    </row>
    <row r="389" spans="1:48" x14ac:dyDescent="0.3">
      <c r="A389" t="s">
        <v>1806</v>
      </c>
      <c r="B389" t="s">
        <v>1807</v>
      </c>
      <c r="C389" t="s">
        <v>3154</v>
      </c>
      <c r="D389" t="s">
        <v>125</v>
      </c>
      <c r="E389">
        <v>4441.4779815000002</v>
      </c>
      <c r="F389">
        <v>939</v>
      </c>
      <c r="G389">
        <v>22.754420760131701</v>
      </c>
      <c r="H389">
        <f>(Table2[[#This Row],[1Y Return vs Nifty]]-AVERAGE(Table2[1Y Return vs Nifty]))/_xlfn.STDEV.P(Table2[1Y Return vs Nifty])</f>
        <v>-6.4630894830349381E-2</v>
      </c>
      <c r="I389">
        <v>-0.67955026236091198</v>
      </c>
      <c r="J389">
        <f>(Table2[[#This Row],[1M Return vs Nifty]]-AVERAGE(Table2[1M Return vs Nifty]))/_xlfn.STDEV.P(Table2[1M Return vs Nifty])</f>
        <v>9.6247716063637329E-2</v>
      </c>
      <c r="K389">
        <v>23.429634008816901</v>
      </c>
      <c r="L389">
        <f>(Table2[[#This Row],[6M Return vs Nifty]]-AVERAGE(Table2[6M Return vs Nifty]))/_xlfn.STDEV.P(Table2[6M Return vs Nifty])</f>
        <v>0.39094855318780208</v>
      </c>
      <c r="M389">
        <v>-2.5720593992654699</v>
      </c>
      <c r="N389">
        <f>(Table2[[#This Row],[1W Return vs Nifty]]-AVERAGE(Table2[1W Return vs Nifty]))/_xlfn.STDEV.P(Table2[1W Return vs Nifty])</f>
        <v>-0.53838530391240436</v>
      </c>
      <c r="O389">
        <v>930.63</v>
      </c>
      <c r="P389">
        <v>913.59952585777796</v>
      </c>
      <c r="Q389">
        <v>815.71967022424099</v>
      </c>
      <c r="R389">
        <v>52.999514445360099</v>
      </c>
      <c r="S389" s="1">
        <f>(Table2[[#This Row],[Close Price]]-Table2[[#This Row],[20D EMA]])/Table2[[#This Row],[20D EMA]]</f>
        <v>8.9939073530834E-3</v>
      </c>
      <c r="T389" s="1">
        <f>(Table2[[#This Row],[Close Price]]-Table2[[#This Row],[50D EMA]])/Table2[[#This Row],[50D EMA]]</f>
        <v>2.7802634987549441E-2</v>
      </c>
      <c r="U389" s="1">
        <f>(Table2[[#This Row],[Close Price]]-Table2[[#This Row],[200D EMA]])/Table2[[#This Row],[200D EMA]]</f>
        <v>0.15113075517949603</v>
      </c>
      <c r="V389">
        <v>0.50443665516870395</v>
      </c>
      <c r="W389">
        <v>906.1</v>
      </c>
      <c r="X389">
        <v>941.8</v>
      </c>
      <c r="Y389">
        <v>837.2</v>
      </c>
      <c r="Z389">
        <v>941.8</v>
      </c>
      <c r="AA389">
        <v>837.2</v>
      </c>
      <c r="AB389">
        <v>997.65</v>
      </c>
      <c r="AC389" s="1">
        <f>(Table2[[#This Row],[Close Price]]/Table2[[#This Row],[Day Low]])-1</f>
        <v>3.6309458117205651E-2</v>
      </c>
      <c r="AD389" s="1">
        <f>(Table2[[#This Row],[Day High]]/Table2[[#This Row],[Close Price]])-1</f>
        <v>2.9818956336526981E-3</v>
      </c>
      <c r="AE389" s="1">
        <f>(Table2[[#This Row],[Close Price]]/Table2[[#This Row],[Current Week Low]])-1</f>
        <v>0.12159579550883892</v>
      </c>
      <c r="AF389" s="1">
        <f>(Table2[[#This Row],[Current Week High]]/Table2[[#This Row],[Close Price]])-1</f>
        <v>2.9818956336526981E-3</v>
      </c>
      <c r="AG389" s="1">
        <f>(Table2[[#This Row],[Close Price]]/Table2[[#This Row],[Current Month Low]])-1</f>
        <v>0.12159579550883892</v>
      </c>
      <c r="AH389" s="1">
        <f>(Table2[[#This Row],[Current Month High]]/Table2[[#This Row],[Close Price]])-1</f>
        <v>6.2460063897763485E-2</v>
      </c>
      <c r="AI389">
        <v>10.149094781682599</v>
      </c>
      <c r="AJ389">
        <v>53.431372549019599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</v>
      </c>
      <c r="AM389" t="s">
        <v>3190</v>
      </c>
      <c r="AN389">
        <v>-3.81</v>
      </c>
      <c r="AO389" t="s">
        <v>3188</v>
      </c>
      <c r="AP389">
        <v>-3.2913999514280999E-2</v>
      </c>
      <c r="AQ389">
        <f>(Table2[[#This Row],[Sharpe Ratio]]-AVERAGE(Table2[Sharpe Ratio]))/_xlfn.STDEV.P(Table2[Sharpe Ratio])</f>
        <v>-1.1005760684170476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-1.2163959979083621</v>
      </c>
      <c r="AS389">
        <f>_xlfn.RANK.AVG(Table2[[#This Row],[1Y Return vs Nifty Z-Score]],Table2[1Y Return vs Nifty Z-Score])</f>
        <v>311</v>
      </c>
      <c r="AT389">
        <f>_xlfn.RANK.AVG(Table2[[#This Row],[6M Return vs Nifty Z-Score]],Table2[6M Return vs Nifty Z-Score])</f>
        <v>194</v>
      </c>
      <c r="AU389">
        <f>_xlfn.RANK.AVG(Table2[[#This Row],[Sharpe Ratio Z-Score]],Table2[Sharpe Ratio Z-Score])</f>
        <v>627</v>
      </c>
      <c r="AV389">
        <f>(Table2[[#This Row],[Rank 1Y]]+Table2[[#This Row],[Rank 6M]]+Table2[[#This Row],[Rank Sharpe]])/3</f>
        <v>377.33333333333331</v>
      </c>
    </row>
    <row r="390" spans="1:48" x14ac:dyDescent="0.3">
      <c r="A390" t="s">
        <v>594</v>
      </c>
      <c r="B390" t="s">
        <v>595</v>
      </c>
      <c r="C390" t="s">
        <v>3152</v>
      </c>
      <c r="D390" t="s">
        <v>596</v>
      </c>
      <c r="E390">
        <v>33330.079735040003</v>
      </c>
      <c r="F390">
        <v>1225.5999999999999</v>
      </c>
      <c r="G390">
        <v>-20.8216645984172</v>
      </c>
      <c r="H390">
        <f>(Table2[[#This Row],[1Y Return vs Nifty]]-AVERAGE(Table2[1Y Return vs Nifty]))/_xlfn.STDEV.P(Table2[1Y Return vs Nifty])</f>
        <v>-0.7978491307969533</v>
      </c>
      <c r="I390">
        <v>-4.1442741761544299</v>
      </c>
      <c r="J390">
        <f>(Table2[[#This Row],[1M Return vs Nifty]]-AVERAGE(Table2[1M Return vs Nifty]))/_xlfn.STDEV.P(Table2[1M Return vs Nifty])</f>
        <v>-0.27451091926942456</v>
      </c>
      <c r="K390">
        <v>7.0981686888749902</v>
      </c>
      <c r="L390">
        <f>(Table2[[#This Row],[6M Return vs Nifty]]-AVERAGE(Table2[6M Return vs Nifty]))/_xlfn.STDEV.P(Table2[6M Return vs Nifty])</f>
        <v>-0.12440177687282535</v>
      </c>
      <c r="M390">
        <v>-2.9172123447880902</v>
      </c>
      <c r="N390">
        <f>(Table2[[#This Row],[1W Return vs Nifty]]-AVERAGE(Table2[1W Return vs Nifty]))/_xlfn.STDEV.P(Table2[1W Return vs Nifty])</f>
        <v>-0.61906441140272772</v>
      </c>
      <c r="O390">
        <v>1246.17</v>
      </c>
      <c r="P390">
        <v>1260.93534559966</v>
      </c>
      <c r="Q390">
        <v>1205.75129213319</v>
      </c>
      <c r="R390">
        <v>43.2758844650035</v>
      </c>
      <c r="S390" s="1">
        <f>(Table2[[#This Row],[Close Price]]-Table2[[#This Row],[20D EMA]])/Table2[[#This Row],[20D EMA]]</f>
        <v>-1.6506576149321651E-2</v>
      </c>
      <c r="T390" s="1">
        <f>(Table2[[#This Row],[Close Price]]-Table2[[#This Row],[50D EMA]])/Table2[[#This Row],[50D EMA]]</f>
        <v>-2.8023122456651981E-2</v>
      </c>
      <c r="U390" s="1">
        <f>(Table2[[#This Row],[Close Price]]-Table2[[#This Row],[200D EMA]])/Table2[[#This Row],[200D EMA]]</f>
        <v>1.6461693216761168E-2</v>
      </c>
      <c r="V390">
        <v>0.66006365539030298</v>
      </c>
      <c r="W390">
        <v>1201.4000000000001</v>
      </c>
      <c r="X390">
        <v>1238</v>
      </c>
      <c r="Y390">
        <v>1201.4000000000001</v>
      </c>
      <c r="Z390">
        <v>1273.7</v>
      </c>
      <c r="AA390">
        <v>1201.4000000000001</v>
      </c>
      <c r="AB390">
        <v>1300.05</v>
      </c>
      <c r="AC390" s="1">
        <f>(Table2[[#This Row],[Close Price]]/Table2[[#This Row],[Day Low]])-1</f>
        <v>2.0143166305976123E-2</v>
      </c>
      <c r="AD390" s="1">
        <f>(Table2[[#This Row],[Day High]]/Table2[[#This Row],[Close Price]])-1</f>
        <v>1.0117493472584949E-2</v>
      </c>
      <c r="AE390" s="1">
        <f>(Table2[[#This Row],[Close Price]]/Table2[[#This Row],[Current Week Low]])-1</f>
        <v>2.0143166305976123E-2</v>
      </c>
      <c r="AF390" s="1">
        <f>(Table2[[#This Row],[Current Week High]]/Table2[[#This Row],[Close Price]])-1</f>
        <v>3.9246083550913857E-2</v>
      </c>
      <c r="AG390" s="1">
        <f>(Table2[[#This Row],[Close Price]]/Table2[[#This Row],[Current Month Low]])-1</f>
        <v>2.0143166305976123E-2</v>
      </c>
      <c r="AH390" s="1">
        <f>(Table2[[#This Row],[Current Month High]]/Table2[[#This Row],[Close Price]])-1</f>
        <v>6.0745757180156623E-2</v>
      </c>
      <c r="AI390">
        <v>17.591383812010399</v>
      </c>
      <c r="AJ390">
        <v>23.791727690520599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-0.13</v>
      </c>
      <c r="AM390" t="s">
        <v>3188</v>
      </c>
      <c r="AN390">
        <v>-1.07</v>
      </c>
      <c r="AO390" t="s">
        <v>3188</v>
      </c>
      <c r="AP390">
        <v>0.10679836737078199</v>
      </c>
      <c r="AQ390">
        <f>(Table2[[#This Row],[Sharpe Ratio]]-AVERAGE(Table2[Sharpe Ratio]))/_xlfn.STDEV.P(Table2[Sharpe Ratio])</f>
        <v>0.51970603297351903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588</v>
      </c>
      <c r="AT390">
        <f>_xlfn.RANK.AVG(Table2[[#This Row],[6M Return vs Nifty Z-Score]],Table2[6M Return vs Nifty Z-Score])</f>
        <v>349</v>
      </c>
      <c r="AU390">
        <f>_xlfn.RANK.AVG(Table2[[#This Row],[Sharpe Ratio Z-Score]],Table2[Sharpe Ratio Z-Score])</f>
        <v>208</v>
      </c>
      <c r="AV390">
        <f>(Table2[[#This Row],[Rank 1Y]]+Table2[[#This Row],[Rank 6M]]+Table2[[#This Row],[Rank Sharpe]])/3</f>
        <v>381.66666666666669</v>
      </c>
    </row>
    <row r="391" spans="1:48" x14ac:dyDescent="0.3">
      <c r="A391" t="s">
        <v>692</v>
      </c>
      <c r="B391" t="s">
        <v>693</v>
      </c>
      <c r="C391" t="s">
        <v>3147</v>
      </c>
      <c r="D391" t="s">
        <v>51</v>
      </c>
      <c r="E391">
        <v>26344.9751655</v>
      </c>
      <c r="F391">
        <v>5758.75</v>
      </c>
      <c r="G391">
        <v>18.6423940002311</v>
      </c>
      <c r="H391">
        <f>(Table2[[#This Row],[1Y Return vs Nifty]]-AVERAGE(Table2[1Y Return vs Nifty]))/_xlfn.STDEV.P(Table2[1Y Return vs Nifty])</f>
        <v>-0.13382051988119836</v>
      </c>
      <c r="I391">
        <v>-6.9484099437560003</v>
      </c>
      <c r="J391">
        <f>(Table2[[#This Row],[1M Return vs Nifty]]-AVERAGE(Table2[1M Return vs Nifty]))/_xlfn.STDEV.P(Table2[1M Return vs Nifty])</f>
        <v>-0.57458029748036188</v>
      </c>
      <c r="K391">
        <v>28.8050890455985</v>
      </c>
      <c r="L391">
        <f>(Table2[[#This Row],[6M Return vs Nifty]]-AVERAGE(Table2[6M Return vs Nifty]))/_xlfn.STDEV.P(Table2[6M Return vs Nifty])</f>
        <v>0.56057463836515553</v>
      </c>
      <c r="M391">
        <v>2.5090090152881701</v>
      </c>
      <c r="N391">
        <f>(Table2[[#This Row],[1W Return vs Nifty]]-AVERAGE(Table2[1W Return vs Nifty]))/_xlfn.STDEV.P(Table2[1W Return vs Nifty])</f>
        <v>0.64930864481733208</v>
      </c>
      <c r="O391">
        <v>5706.09</v>
      </c>
      <c r="P391">
        <v>5656.5367942406601</v>
      </c>
      <c r="Q391">
        <v>4995.3954055623699</v>
      </c>
      <c r="R391">
        <v>57.184748396695397</v>
      </c>
      <c r="S391" s="1">
        <f>(Table2[[#This Row],[Close Price]]-Table2[[#This Row],[20D EMA]])/Table2[[#This Row],[20D EMA]]</f>
        <v>9.2287363150598493E-3</v>
      </c>
      <c r="T391" s="1">
        <f>(Table2[[#This Row],[Close Price]]-Table2[[#This Row],[50D EMA]])/Table2[[#This Row],[50D EMA]]</f>
        <v>1.8069926790436636E-2</v>
      </c>
      <c r="U391" s="1">
        <f>(Table2[[#This Row],[Close Price]]-Table2[[#This Row],[200D EMA]])/Table2[[#This Row],[200D EMA]]</f>
        <v>0.15281164601857847</v>
      </c>
      <c r="V391">
        <v>1.2005251942663999</v>
      </c>
      <c r="W391">
        <v>5656.05</v>
      </c>
      <c r="X391">
        <v>5849.45</v>
      </c>
      <c r="Y391">
        <v>5500.1</v>
      </c>
      <c r="Z391">
        <v>5849.45</v>
      </c>
      <c r="AA391">
        <v>5424.6</v>
      </c>
      <c r="AB391">
        <v>5849.45</v>
      </c>
      <c r="AC391" s="1">
        <f>(Table2[[#This Row],[Close Price]]/Table2[[#This Row],[Day Low]])-1</f>
        <v>1.8157548112198496E-2</v>
      </c>
      <c r="AD391" s="1">
        <f>(Table2[[#This Row],[Day High]]/Table2[[#This Row],[Close Price]])-1</f>
        <v>1.5749945734751414E-2</v>
      </c>
      <c r="AE391" s="1">
        <f>(Table2[[#This Row],[Close Price]]/Table2[[#This Row],[Current Week Low]])-1</f>
        <v>4.7026417701496293E-2</v>
      </c>
      <c r="AF391" s="1">
        <f>(Table2[[#This Row],[Current Week High]]/Table2[[#This Row],[Close Price]])-1</f>
        <v>1.5749945734751414E-2</v>
      </c>
      <c r="AG391" s="1">
        <f>(Table2[[#This Row],[Close Price]]/Table2[[#This Row],[Current Month Low]])-1</f>
        <v>6.1599011908712198E-2</v>
      </c>
      <c r="AH391" s="1">
        <f>(Table2[[#This Row],[Current Month High]]/Table2[[#This Row],[Close Price]])-1</f>
        <v>1.5749945734751414E-2</v>
      </c>
      <c r="AI391">
        <v>12.023442587367001</v>
      </c>
      <c r="AJ391">
        <v>50.045596664929597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-0.04</v>
      </c>
      <c r="AM391" t="s">
        <v>3188</v>
      </c>
      <c r="AN391">
        <v>5.19</v>
      </c>
      <c r="AO391" t="s">
        <v>3189</v>
      </c>
      <c r="AP391">
        <v>-4.4657486611779998E-2</v>
      </c>
      <c r="AQ391">
        <f>(Table2[[#This Row],[Sharpe Ratio]]-AVERAGE(Table2[Sharpe Ratio]))/_xlfn.STDEV.P(Table2[Sharpe Ratio])</f>
        <v>-1.2367684640955363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-0.73528599827460905</v>
      </c>
      <c r="AS391">
        <f>_xlfn.RANK.AVG(Table2[[#This Row],[1Y Return vs Nifty Z-Score]],Table2[1Y Return vs Nifty Z-Score])</f>
        <v>337</v>
      </c>
      <c r="AT391">
        <f>_xlfn.RANK.AVG(Table2[[#This Row],[6M Return vs Nifty Z-Score]],Table2[6M Return vs Nifty Z-Score])</f>
        <v>156</v>
      </c>
      <c r="AU391">
        <f>_xlfn.RANK.AVG(Table2[[#This Row],[Sharpe Ratio Z-Score]],Table2[Sharpe Ratio Z-Score])</f>
        <v>654</v>
      </c>
      <c r="AV391">
        <f>(Table2[[#This Row],[Rank 1Y]]+Table2[[#This Row],[Rank 6M]]+Table2[[#This Row],[Rank Sharpe]])/3</f>
        <v>382.33333333333331</v>
      </c>
    </row>
    <row r="392" spans="1:48" x14ac:dyDescent="0.3">
      <c r="A392" t="s">
        <v>622</v>
      </c>
      <c r="B392" t="s">
        <v>623</v>
      </c>
      <c r="C392" t="s">
        <v>3160</v>
      </c>
      <c r="D392" t="s">
        <v>624</v>
      </c>
      <c r="E392">
        <v>30890.322938699999</v>
      </c>
      <c r="F392">
        <v>783.85</v>
      </c>
      <c r="G392">
        <v>-9.0159080141915995E-2</v>
      </c>
      <c r="H392">
        <f>(Table2[[#This Row],[1Y Return vs Nifty]]-AVERAGE(Table2[1Y Return vs Nifty]))/_xlfn.STDEV.P(Table2[1Y Return vs Nifty])</f>
        <v>-0.44901747738044023</v>
      </c>
      <c r="I392">
        <v>-2.63290504458362</v>
      </c>
      <c r="J392">
        <f>(Table2[[#This Row],[1M Return vs Nifty]]-AVERAGE(Table2[1M Return vs Nifty]))/_xlfn.STDEV.P(Table2[1M Return vs Nifty])</f>
        <v>-0.11277995003552131</v>
      </c>
      <c r="K392">
        <v>16.906795000457699</v>
      </c>
      <c r="L392">
        <f>(Table2[[#This Row],[6M Return vs Nifty]]-AVERAGE(Table2[6M Return vs Nifty]))/_xlfn.STDEV.P(Table2[6M Return vs Nifty])</f>
        <v>0.1851159980535389</v>
      </c>
      <c r="M392">
        <v>-3.54818495414955</v>
      </c>
      <c r="N392">
        <f>(Table2[[#This Row],[1W Return vs Nifty]]-AVERAGE(Table2[1W Return vs Nifty]))/_xlfn.STDEV.P(Table2[1W Return vs Nifty])</f>
        <v>-0.76655353943853877</v>
      </c>
      <c r="O392">
        <v>812.27</v>
      </c>
      <c r="P392">
        <v>810.23608306747599</v>
      </c>
      <c r="Q392">
        <v>731.85078124830898</v>
      </c>
      <c r="R392">
        <v>31.760278501969601</v>
      </c>
      <c r="S392" s="1">
        <f>(Table2[[#This Row],[Close Price]]-Table2[[#This Row],[20D EMA]])/Table2[[#This Row],[20D EMA]]</f>
        <v>-3.4988365937434547E-2</v>
      </c>
      <c r="T392" s="1">
        <f>(Table2[[#This Row],[Close Price]]-Table2[[#This Row],[50D EMA]])/Table2[[#This Row],[50D EMA]]</f>
        <v>-3.2565919512718797E-2</v>
      </c>
      <c r="U392" s="1">
        <f>(Table2[[#This Row],[Close Price]]-Table2[[#This Row],[200D EMA]])/Table2[[#This Row],[200D EMA]]</f>
        <v>7.1051668023086087E-2</v>
      </c>
      <c r="V392">
        <v>0.43385885012197301</v>
      </c>
      <c r="W392">
        <v>781</v>
      </c>
      <c r="X392">
        <v>795.65</v>
      </c>
      <c r="Y392">
        <v>781</v>
      </c>
      <c r="Z392">
        <v>817.95</v>
      </c>
      <c r="AA392">
        <v>781</v>
      </c>
      <c r="AB392">
        <v>853</v>
      </c>
      <c r="AC392" s="1">
        <f>(Table2[[#This Row],[Close Price]]/Table2[[#This Row],[Day Low]])-1</f>
        <v>3.6491677336747408E-3</v>
      </c>
      <c r="AD392" s="1">
        <f>(Table2[[#This Row],[Day High]]/Table2[[#This Row],[Close Price]])-1</f>
        <v>1.5053900618740679E-2</v>
      </c>
      <c r="AE392" s="1">
        <f>(Table2[[#This Row],[Close Price]]/Table2[[#This Row],[Current Week Low]])-1</f>
        <v>3.6491677336747408E-3</v>
      </c>
      <c r="AF392" s="1">
        <f>(Table2[[#This Row],[Current Week High]]/Table2[[#This Row],[Close Price]])-1</f>
        <v>4.3503221279581616E-2</v>
      </c>
      <c r="AG392" s="1">
        <f>(Table2[[#This Row],[Close Price]]/Table2[[#This Row],[Current Month Low]])-1</f>
        <v>3.6491677336747408E-3</v>
      </c>
      <c r="AH392" s="1">
        <f>(Table2[[#This Row],[Current Month High]]/Table2[[#This Row],[Close Price]])-1</f>
        <v>8.821840913440071E-2</v>
      </c>
      <c r="AI392">
        <v>17.496970083561902</v>
      </c>
      <c r="AJ392">
        <v>38.099013389710997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-0.05</v>
      </c>
      <c r="AM392" t="s">
        <v>3188</v>
      </c>
      <c r="AN392">
        <v>-5.51</v>
      </c>
      <c r="AO392" t="s">
        <v>3188</v>
      </c>
      <c r="AP392">
        <v>2.7966819427739001E-2</v>
      </c>
      <c r="AQ392">
        <f>(Table2[[#This Row],[Sharpe Ratio]]-AVERAGE(Table2[Sharpe Ratio]))/_xlfn.STDEV.P(Table2[Sharpe Ratio])</f>
        <v>-0.39452474705545187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-1.5377597158564134</v>
      </c>
      <c r="AS392">
        <f>_xlfn.RANK.AVG(Table2[[#This Row],[1Y Return vs Nifty Z-Score]],Table2[1Y Return vs Nifty Z-Score])</f>
        <v>460</v>
      </c>
      <c r="AT392">
        <f>_xlfn.RANK.AVG(Table2[[#This Row],[6M Return vs Nifty Z-Score]],Table2[6M Return vs Nifty Z-Score])</f>
        <v>256</v>
      </c>
      <c r="AU392">
        <f>_xlfn.RANK.AVG(Table2[[#This Row],[Sharpe Ratio Z-Score]],Table2[Sharpe Ratio Z-Score])</f>
        <v>433</v>
      </c>
      <c r="AV392">
        <f>(Table2[[#This Row],[Rank 1Y]]+Table2[[#This Row],[Rank 6M]]+Table2[[#This Row],[Rank Sharpe]])/3</f>
        <v>383</v>
      </c>
    </row>
    <row r="393" spans="1:48" x14ac:dyDescent="0.3">
      <c r="A393" t="s">
        <v>133</v>
      </c>
      <c r="B393" t="s">
        <v>134</v>
      </c>
      <c r="C393" t="s">
        <v>3156</v>
      </c>
      <c r="D393" t="s">
        <v>135</v>
      </c>
      <c r="E393">
        <v>209559.88902996</v>
      </c>
      <c r="F393">
        <v>846.6</v>
      </c>
      <c r="G393">
        <v>26.263291516868399</v>
      </c>
      <c r="H393">
        <f>(Table2[[#This Row],[1Y Return vs Nifty]]-AVERAGE(Table2[1Y Return vs Nifty]))/_xlfn.STDEV.P(Table2[1Y Return vs Nifty])</f>
        <v>-5.5900699072232831E-3</v>
      </c>
      <c r="I393">
        <v>3.7775531028592</v>
      </c>
      <c r="J393">
        <f>(Table2[[#This Row],[1M Return vs Nifty]]-AVERAGE(Table2[1M Return vs Nifty]))/_xlfn.STDEV.P(Table2[1M Return vs Nifty])</f>
        <v>0.57320045525551067</v>
      </c>
      <c r="K393">
        <v>-16.538325860728399</v>
      </c>
      <c r="L393">
        <f>(Table2[[#This Row],[6M Return vs Nifty]]-AVERAGE(Table2[6M Return vs Nifty]))/_xlfn.STDEV.P(Table2[6M Return vs Nifty])</f>
        <v>-0.87026719855916634</v>
      </c>
      <c r="M393">
        <v>3.3117765632513799E-2</v>
      </c>
      <c r="N393">
        <f>(Table2[[#This Row],[1W Return vs Nifty]]-AVERAGE(Table2[1W Return vs Nifty]))/_xlfn.STDEV.P(Table2[1W Return vs Nifty])</f>
        <v>7.0571888093844196E-2</v>
      </c>
      <c r="O393">
        <v>864.46</v>
      </c>
      <c r="P393">
        <v>858.40319238960103</v>
      </c>
      <c r="Q393">
        <v>805.87237707754196</v>
      </c>
      <c r="R393">
        <v>41.586720572005198</v>
      </c>
      <c r="S393" s="1">
        <f>(Table2[[#This Row],[Close Price]]-Table2[[#This Row],[20D EMA]])/Table2[[#This Row],[20D EMA]]</f>
        <v>-2.0660296601346519E-2</v>
      </c>
      <c r="T393" s="1">
        <f>(Table2[[#This Row],[Close Price]]-Table2[[#This Row],[50D EMA]])/Table2[[#This Row],[50D EMA]]</f>
        <v>-1.3750172988923283E-2</v>
      </c>
      <c r="U393" s="1">
        <f>(Table2[[#This Row],[Close Price]]-Table2[[#This Row],[200D EMA]])/Table2[[#This Row],[200D EMA]]</f>
        <v>5.0538551861220089E-2</v>
      </c>
      <c r="V393">
        <v>1.13925441348304</v>
      </c>
      <c r="W393">
        <v>841.75</v>
      </c>
      <c r="X393">
        <v>862</v>
      </c>
      <c r="Y393">
        <v>815.7</v>
      </c>
      <c r="Z393">
        <v>878.7</v>
      </c>
      <c r="AA393">
        <v>815.7</v>
      </c>
      <c r="AB393">
        <v>916.1</v>
      </c>
      <c r="AC393" s="1">
        <f>(Table2[[#This Row],[Close Price]]/Table2[[#This Row],[Day Low]])-1</f>
        <v>5.7618057618058494E-3</v>
      </c>
      <c r="AD393" s="1">
        <f>(Table2[[#This Row],[Day High]]/Table2[[#This Row],[Close Price]])-1</f>
        <v>1.8190408693598004E-2</v>
      </c>
      <c r="AE393" s="1">
        <f>(Table2[[#This Row],[Close Price]]/Table2[[#This Row],[Current Week Low]])-1</f>
        <v>3.788157410812798E-2</v>
      </c>
      <c r="AF393" s="1">
        <f>(Table2[[#This Row],[Current Week High]]/Table2[[#This Row],[Close Price]])-1</f>
        <v>3.7916371367824331E-2</v>
      </c>
      <c r="AG393" s="1">
        <f>(Table2[[#This Row],[Close Price]]/Table2[[#This Row],[Current Month Low]])-1</f>
        <v>3.788157410812798E-2</v>
      </c>
      <c r="AH393" s="1">
        <f>(Table2[[#This Row],[Current Month High]]/Table2[[#This Row],[Close Price]])-1</f>
        <v>8.2093078195133451E-2</v>
      </c>
      <c r="AI393">
        <v>14.292463973541199</v>
      </c>
      <c r="AJ393">
        <v>64.868549172346604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7.0000000000000007E-2</v>
      </c>
      <c r="AM393" t="s">
        <v>3189</v>
      </c>
      <c r="AN393">
        <v>-7.68</v>
      </c>
      <c r="AO393" t="s">
        <v>3188</v>
      </c>
      <c r="AP393">
        <v>9.6428266496346005E-2</v>
      </c>
      <c r="AQ393">
        <f>(Table2[[#This Row],[Sharpe Ratio]]-AVERAGE(Table2[Sharpe Ratio]))/_xlfn.STDEV.P(Table2[Sharpe Ratio])</f>
        <v>0.39944116873078389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0.16735624361374912</v>
      </c>
      <c r="AS393">
        <f>_xlfn.RANK.AVG(Table2[[#This Row],[1Y Return vs Nifty Z-Score]],Table2[1Y Return vs Nifty Z-Score])</f>
        <v>295</v>
      </c>
      <c r="AT393">
        <f>_xlfn.RANK.AVG(Table2[[#This Row],[6M Return vs Nifty Z-Score]],Table2[6M Return vs Nifty Z-Score])</f>
        <v>617</v>
      </c>
      <c r="AU393">
        <f>_xlfn.RANK.AVG(Table2[[#This Row],[Sharpe Ratio Z-Score]],Table2[Sharpe Ratio Z-Score])</f>
        <v>238</v>
      </c>
      <c r="AV393">
        <f>(Table2[[#This Row],[Rank 1Y]]+Table2[[#This Row],[Rank 6M]]+Table2[[#This Row],[Rank Sharpe]])/3</f>
        <v>383.33333333333331</v>
      </c>
    </row>
    <row r="394" spans="1:48" x14ac:dyDescent="0.3">
      <c r="A394" t="s">
        <v>858</v>
      </c>
      <c r="B394" t="s">
        <v>859</v>
      </c>
      <c r="C394" t="s">
        <v>3155</v>
      </c>
      <c r="D394" t="s">
        <v>449</v>
      </c>
      <c r="E394">
        <v>18515.409885224999</v>
      </c>
      <c r="F394">
        <v>299.45</v>
      </c>
      <c r="G394">
        <v>8.2726734157609698</v>
      </c>
      <c r="H394">
        <f>(Table2[[#This Row],[1Y Return vs Nifty]]-AVERAGE(Table2[1Y Return vs Nifty]))/_xlfn.STDEV.P(Table2[1Y Return vs Nifty])</f>
        <v>-0.30830310985804527</v>
      </c>
      <c r="I394">
        <v>-7.0496609654615803</v>
      </c>
      <c r="J394">
        <f>(Table2[[#This Row],[1M Return vs Nifty]]-AVERAGE(Table2[1M Return vs Nifty]))/_xlfn.STDEV.P(Table2[1M Return vs Nifty])</f>
        <v>-0.58541512633474446</v>
      </c>
      <c r="K394">
        <v>10.7883770377099</v>
      </c>
      <c r="L394">
        <f>(Table2[[#This Row],[6M Return vs Nifty]]-AVERAGE(Table2[6M Return vs Nifty]))/_xlfn.STDEV.P(Table2[6M Return vs Nifty])</f>
        <v>-7.9547800291080873E-3</v>
      </c>
      <c r="M394">
        <v>8.6595463784962998</v>
      </c>
      <c r="N394">
        <f>(Table2[[#This Row],[1W Return vs Nifty]]-AVERAGE(Table2[1W Return vs Nifty]))/_xlfn.STDEV.P(Table2[1W Return vs Nifty])</f>
        <v>2.0869897409417124</v>
      </c>
      <c r="O394">
        <v>291.07</v>
      </c>
      <c r="P394">
        <v>296.76291096800298</v>
      </c>
      <c r="Q394">
        <v>276.96920410509699</v>
      </c>
      <c r="R394">
        <v>63.330630602407801</v>
      </c>
      <c r="S394" s="1">
        <f>(Table2[[#This Row],[Close Price]]-Table2[[#This Row],[20D EMA]])/Table2[[#This Row],[20D EMA]]</f>
        <v>2.8790325351290051E-2</v>
      </c>
      <c r="T394" s="1">
        <f>(Table2[[#This Row],[Close Price]]-Table2[[#This Row],[50D EMA]])/Table2[[#This Row],[50D EMA]]</f>
        <v>9.0546659730222374E-3</v>
      </c>
      <c r="U394" s="1">
        <f>(Table2[[#This Row],[Close Price]]-Table2[[#This Row],[200D EMA]])/Table2[[#This Row],[200D EMA]]</f>
        <v>8.1167131802756587E-2</v>
      </c>
      <c r="V394">
        <v>2.05285420741281</v>
      </c>
      <c r="W394">
        <v>290.60000000000002</v>
      </c>
      <c r="X394">
        <v>301.45</v>
      </c>
      <c r="Y394">
        <v>273.5</v>
      </c>
      <c r="Z394">
        <v>301.45</v>
      </c>
      <c r="AA394">
        <v>265.95</v>
      </c>
      <c r="AB394">
        <v>301.45</v>
      </c>
      <c r="AC394" s="1">
        <f>(Table2[[#This Row],[Close Price]]/Table2[[#This Row],[Day Low]])-1</f>
        <v>3.0454232622160848E-2</v>
      </c>
      <c r="AD394" s="1">
        <f>(Table2[[#This Row],[Day High]]/Table2[[#This Row],[Close Price]])-1</f>
        <v>6.6789113374519093E-3</v>
      </c>
      <c r="AE394" s="1">
        <f>(Table2[[#This Row],[Close Price]]/Table2[[#This Row],[Current Week Low]])-1</f>
        <v>9.4881170018281447E-2</v>
      </c>
      <c r="AF394" s="1">
        <f>(Table2[[#This Row],[Current Week High]]/Table2[[#This Row],[Close Price]])-1</f>
        <v>6.6789113374519093E-3</v>
      </c>
      <c r="AG394" s="1">
        <f>(Table2[[#This Row],[Close Price]]/Table2[[#This Row],[Current Month Low]])-1</f>
        <v>0.12596352697875535</v>
      </c>
      <c r="AH394" s="1">
        <f>(Table2[[#This Row],[Current Month High]]/Table2[[#This Row],[Close Price]])-1</f>
        <v>6.6789113374519093E-3</v>
      </c>
      <c r="AI394">
        <v>18.8512272499582</v>
      </c>
      <c r="AJ394">
        <v>61.167922497308901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-0.13</v>
      </c>
      <c r="AM394" t="s">
        <v>3188</v>
      </c>
      <c r="AN394">
        <v>2.73</v>
      </c>
      <c r="AO394" t="s">
        <v>3189</v>
      </c>
      <c r="AP394">
        <v>2.4522832251582999E-2</v>
      </c>
      <c r="AQ394">
        <f>(Table2[[#This Row],[Sharpe Ratio]]-AVERAGE(Table2[Sharpe Ratio]))/_xlfn.STDEV.P(Table2[Sharpe Ratio])</f>
        <v>-0.43446559769993986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395</v>
      </c>
      <c r="AT394">
        <f>_xlfn.RANK.AVG(Table2[[#This Row],[6M Return vs Nifty Z-Score]],Table2[6M Return vs Nifty Z-Score])</f>
        <v>312</v>
      </c>
      <c r="AU394">
        <f>_xlfn.RANK.AVG(Table2[[#This Row],[Sharpe Ratio Z-Score]],Table2[Sharpe Ratio Z-Score])</f>
        <v>446</v>
      </c>
      <c r="AV394">
        <f>(Table2[[#This Row],[Rank 1Y]]+Table2[[#This Row],[Rank 6M]]+Table2[[#This Row],[Rank Sharpe]])/3</f>
        <v>384.33333333333331</v>
      </c>
    </row>
    <row r="395" spans="1:48" x14ac:dyDescent="0.3">
      <c r="A395" t="s">
        <v>1885</v>
      </c>
      <c r="B395" t="s">
        <v>1886</v>
      </c>
      <c r="C395" t="s">
        <v>3155</v>
      </c>
      <c r="D395" t="s">
        <v>283</v>
      </c>
      <c r="E395">
        <v>3980.3172339059902</v>
      </c>
      <c r="F395">
        <v>171.21</v>
      </c>
      <c r="G395">
        <v>1.47340866814085</v>
      </c>
      <c r="H395">
        <f>(Table2[[#This Row],[1Y Return vs Nifty]]-AVERAGE(Table2[1Y Return vs Nifty]))/_xlfn.STDEV.P(Table2[1Y Return vs Nifty])</f>
        <v>-0.42270863442731227</v>
      </c>
      <c r="I395">
        <v>-1.6067604511801601</v>
      </c>
      <c r="J395">
        <f>(Table2[[#This Row],[1M Return vs Nifty]]-AVERAGE(Table2[1M Return vs Nifty]))/_xlfn.STDEV.P(Table2[1M Return vs Nifty])</f>
        <v>-2.9726526661587645E-3</v>
      </c>
      <c r="K395">
        <v>17.201593176648799</v>
      </c>
      <c r="L395">
        <f>(Table2[[#This Row],[6M Return vs Nifty]]-AVERAGE(Table2[6M Return vs Nifty]))/_xlfn.STDEV.P(Table2[6M Return vs Nifty])</f>
        <v>0.19441855201456307</v>
      </c>
      <c r="M395">
        <v>-2.0892676194732802</v>
      </c>
      <c r="N395">
        <f>(Table2[[#This Row],[1W Return vs Nifty]]-AVERAGE(Table2[1W Return vs Nifty]))/_xlfn.STDEV.P(Table2[1W Return vs Nifty])</f>
        <v>-0.42553327584026984</v>
      </c>
      <c r="O395">
        <v>173.05</v>
      </c>
      <c r="P395">
        <v>169.85529977709299</v>
      </c>
      <c r="Q395">
        <v>154.396034837766</v>
      </c>
      <c r="R395">
        <v>47.184635461628197</v>
      </c>
      <c r="S395" s="1">
        <f>(Table2[[#This Row],[Close Price]]-Table2[[#This Row],[20D EMA]])/Table2[[#This Row],[20D EMA]]</f>
        <v>-1.0632765096792854E-2</v>
      </c>
      <c r="T395" s="1">
        <f>(Table2[[#This Row],[Close Price]]-Table2[[#This Row],[50D EMA]])/Table2[[#This Row],[50D EMA]]</f>
        <v>7.9756135056417623E-3</v>
      </c>
      <c r="U395" s="1">
        <f>(Table2[[#This Row],[Close Price]]-Table2[[#This Row],[200D EMA]])/Table2[[#This Row],[200D EMA]]</f>
        <v>0.10890153480885402</v>
      </c>
      <c r="V395">
        <v>0.67418915833400905</v>
      </c>
      <c r="W395">
        <v>169.95</v>
      </c>
      <c r="X395">
        <v>173.8</v>
      </c>
      <c r="Y395">
        <v>159</v>
      </c>
      <c r="Z395">
        <v>175.63</v>
      </c>
      <c r="AA395">
        <v>159</v>
      </c>
      <c r="AB395">
        <v>184.7</v>
      </c>
      <c r="AC395" s="1">
        <f>(Table2[[#This Row],[Close Price]]/Table2[[#This Row],[Day Low]])-1</f>
        <v>7.4139452780230819E-3</v>
      </c>
      <c r="AD395" s="1">
        <f>(Table2[[#This Row],[Day High]]/Table2[[#This Row],[Close Price]])-1</f>
        <v>1.5127621050172291E-2</v>
      </c>
      <c r="AE395" s="1">
        <f>(Table2[[#This Row],[Close Price]]/Table2[[#This Row],[Current Week Low]])-1</f>
        <v>7.6792452830188651E-2</v>
      </c>
      <c r="AF395" s="1">
        <f>(Table2[[#This Row],[Current Week High]]/Table2[[#This Row],[Close Price]])-1</f>
        <v>2.5816249050873097E-2</v>
      </c>
      <c r="AG395" s="1">
        <f>(Table2[[#This Row],[Close Price]]/Table2[[#This Row],[Current Month Low]])-1</f>
        <v>7.6792452830188651E-2</v>
      </c>
      <c r="AH395" s="1">
        <f>(Table2[[#This Row],[Current Month High]]/Table2[[#This Row],[Close Price]])-1</f>
        <v>7.8792126628117298E-2</v>
      </c>
      <c r="AI395">
        <v>12.5518369254132</v>
      </c>
      <c r="AJ395">
        <v>52.7978580990629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0.02</v>
      </c>
      <c r="AM395" t="s">
        <v>3189</v>
      </c>
      <c r="AN395">
        <v>-3.79</v>
      </c>
      <c r="AO395" t="s">
        <v>3188</v>
      </c>
      <c r="AP395">
        <v>1.9048870047044E-2</v>
      </c>
      <c r="AQ395">
        <f>(Table2[[#This Row],[Sharpe Ratio]]-AVERAGE(Table2[Sharpe Ratio]))/_xlfn.STDEV.P(Table2[Sharpe Ratio])</f>
        <v>-0.49794861771777071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-1.1547446286369485</v>
      </c>
      <c r="AS395">
        <f>_xlfn.RANK.AVG(Table2[[#This Row],[1Y Return vs Nifty Z-Score]],Table2[1Y Return vs Nifty Z-Score])</f>
        <v>447</v>
      </c>
      <c r="AT395">
        <f>_xlfn.RANK.AVG(Table2[[#This Row],[6M Return vs Nifty Z-Score]],Table2[6M Return vs Nifty Z-Score])</f>
        <v>249</v>
      </c>
      <c r="AU395">
        <f>_xlfn.RANK.AVG(Table2[[#This Row],[Sharpe Ratio Z-Score]],Table2[Sharpe Ratio Z-Score])</f>
        <v>463</v>
      </c>
      <c r="AV395">
        <f>(Table2[[#This Row],[Rank 1Y]]+Table2[[#This Row],[Rank 6M]]+Table2[[#This Row],[Rank Sharpe]])/3</f>
        <v>386.33333333333331</v>
      </c>
    </row>
    <row r="396" spans="1:48" x14ac:dyDescent="0.3">
      <c r="A396" t="s">
        <v>408</v>
      </c>
      <c r="B396" t="s">
        <v>409</v>
      </c>
      <c r="C396" t="s">
        <v>3143</v>
      </c>
      <c r="D396" t="s">
        <v>410</v>
      </c>
      <c r="E396">
        <v>57532.271839619898</v>
      </c>
      <c r="F396">
        <v>220.84</v>
      </c>
      <c r="G396">
        <v>-2.4629846481482098</v>
      </c>
      <c r="H396">
        <f>(Table2[[#This Row],[1Y Return vs Nifty]]-AVERAGE(Table2[1Y Return vs Nifty]))/_xlfn.STDEV.P(Table2[1Y Return vs Nifty])</f>
        <v>-0.48894302284683011</v>
      </c>
      <c r="I396">
        <v>2.74739310640483</v>
      </c>
      <c r="J396">
        <f>(Table2[[#This Row],[1M Return vs Nifty]]-AVERAGE(Table2[1M Return vs Nifty]))/_xlfn.STDEV.P(Table2[1M Return vs Nifty])</f>
        <v>0.46296347131010068</v>
      </c>
      <c r="K396">
        <v>-0.68477190283536304</v>
      </c>
      <c r="L396">
        <f>(Table2[[#This Row],[6M Return vs Nifty]]-AVERAGE(Table2[6M Return vs Nifty]))/_xlfn.STDEV.P(Table2[6M Return vs Nifty])</f>
        <v>-0.36999768172298808</v>
      </c>
      <c r="M396">
        <v>-4.0528564805097096</v>
      </c>
      <c r="N396">
        <f>(Table2[[#This Row],[1W Return vs Nifty]]-AVERAGE(Table2[1W Return vs Nifty]))/_xlfn.STDEV.P(Table2[1W Return vs Nifty])</f>
        <v>-0.88451993332477763</v>
      </c>
      <c r="O396">
        <v>227.52</v>
      </c>
      <c r="P396">
        <v>225.240362492814</v>
      </c>
      <c r="Q396">
        <v>210.29488071363599</v>
      </c>
      <c r="R396">
        <v>31.487333843980899</v>
      </c>
      <c r="S396" s="1">
        <f>(Table2[[#This Row],[Close Price]]-Table2[[#This Row],[20D EMA]])/Table2[[#This Row],[20D EMA]]</f>
        <v>-2.9360056258790464E-2</v>
      </c>
      <c r="T396" s="1">
        <f>(Table2[[#This Row],[Close Price]]-Table2[[#This Row],[50D EMA]])/Table2[[#This Row],[50D EMA]]</f>
        <v>-1.9536296444001615E-2</v>
      </c>
      <c r="U396" s="1">
        <f>(Table2[[#This Row],[Close Price]]-Table2[[#This Row],[200D EMA]])/Table2[[#This Row],[200D EMA]]</f>
        <v>5.0144441227380973E-2</v>
      </c>
      <c r="V396">
        <v>0.88840084053503998</v>
      </c>
      <c r="W396">
        <v>219.24</v>
      </c>
      <c r="X396">
        <v>224.52</v>
      </c>
      <c r="Y396">
        <v>219.24</v>
      </c>
      <c r="Z396">
        <v>233.57</v>
      </c>
      <c r="AA396">
        <v>219.24</v>
      </c>
      <c r="AB396">
        <v>244</v>
      </c>
      <c r="AC396" s="1">
        <f>(Table2[[#This Row],[Close Price]]/Table2[[#This Row],[Day Low]])-1</f>
        <v>7.2979383324209834E-3</v>
      </c>
      <c r="AD396" s="1">
        <f>(Table2[[#This Row],[Day High]]/Table2[[#This Row],[Close Price]])-1</f>
        <v>1.6663647889874955E-2</v>
      </c>
      <c r="AE396" s="1">
        <f>(Table2[[#This Row],[Close Price]]/Table2[[#This Row],[Current Week Low]])-1</f>
        <v>7.2979383324209834E-3</v>
      </c>
      <c r="AF396" s="1">
        <f>(Table2[[#This Row],[Current Week High]]/Table2[[#This Row],[Close Price]])-1</f>
        <v>5.7643542836442574E-2</v>
      </c>
      <c r="AG396" s="1">
        <f>(Table2[[#This Row],[Close Price]]/Table2[[#This Row],[Current Month Low]])-1</f>
        <v>7.2979383324209834E-3</v>
      </c>
      <c r="AH396" s="1">
        <f>(Table2[[#This Row],[Current Month High]]/Table2[[#This Row],[Close Price]])-1</f>
        <v>0.10487230574171336</v>
      </c>
      <c r="AI396">
        <v>11.800398478536399</v>
      </c>
      <c r="AJ396">
        <v>42.477419354838702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0.01</v>
      </c>
      <c r="AM396" t="s">
        <v>3189</v>
      </c>
      <c r="AN396">
        <v>-5.13</v>
      </c>
      <c r="AO396" t="s">
        <v>3188</v>
      </c>
      <c r="AP396">
        <v>9.4853520693507998E-2</v>
      </c>
      <c r="AQ396">
        <f>(Table2[[#This Row],[Sharpe Ratio]]-AVERAGE(Table2[Sharpe Ratio]))/_xlfn.STDEV.P(Table2[Sharpe Ratio])</f>
        <v>0.38117841579440709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-0.89931875079008805</v>
      </c>
      <c r="AS396">
        <f>_xlfn.RANK.AVG(Table2[[#This Row],[1Y Return vs Nifty Z-Score]],Table2[1Y Return vs Nifty Z-Score])</f>
        <v>475</v>
      </c>
      <c r="AT396">
        <f>_xlfn.RANK.AVG(Table2[[#This Row],[6M Return vs Nifty Z-Score]],Table2[6M Return vs Nifty Z-Score])</f>
        <v>445</v>
      </c>
      <c r="AU396">
        <f>_xlfn.RANK.AVG(Table2[[#This Row],[Sharpe Ratio Z-Score]],Table2[Sharpe Ratio Z-Score])</f>
        <v>241</v>
      </c>
      <c r="AV396">
        <f>(Table2[[#This Row],[Rank 1Y]]+Table2[[#This Row],[Rank 6M]]+Table2[[#This Row],[Rank Sharpe]])/3</f>
        <v>387</v>
      </c>
    </row>
    <row r="397" spans="1:48" x14ac:dyDescent="0.3">
      <c r="A397" t="s">
        <v>751</v>
      </c>
      <c r="B397" t="s">
        <v>752</v>
      </c>
      <c r="C397" t="s">
        <v>3141</v>
      </c>
      <c r="D397" t="s">
        <v>258</v>
      </c>
      <c r="E397">
        <v>22534.186152287999</v>
      </c>
      <c r="F397">
        <v>227.82</v>
      </c>
      <c r="G397">
        <v>38.599988794593997</v>
      </c>
      <c r="H397">
        <f>(Table2[[#This Row],[1Y Return vs Nifty]]-AVERAGE(Table2[1Y Return vs Nifty]))/_xlfn.STDEV.P(Table2[1Y Return vs Nifty])</f>
        <v>0.20198918695352161</v>
      </c>
      <c r="I397">
        <v>-12.9524420015643</v>
      </c>
      <c r="J397">
        <f>(Table2[[#This Row],[1M Return vs Nifty]]-AVERAGE(Table2[1M Return vs Nifty]))/_xlfn.STDEV.P(Table2[1M Return vs Nifty])</f>
        <v>-1.2170692194365322</v>
      </c>
      <c r="K397">
        <v>-7.7589462846363304</v>
      </c>
      <c r="L397">
        <f>(Table2[[#This Row],[6M Return vs Nifty]]-AVERAGE(Table2[6M Return vs Nifty]))/_xlfn.STDEV.P(Table2[6M Return vs Nifty])</f>
        <v>-0.59322799395442782</v>
      </c>
      <c r="M397">
        <v>-3.0558531357023302</v>
      </c>
      <c r="N397">
        <f>(Table2[[#This Row],[1W Return vs Nifty]]-AVERAGE(Table2[1W Return vs Nifty]))/_xlfn.STDEV.P(Table2[1W Return vs Nifty])</f>
        <v>-0.6514715382078512</v>
      </c>
      <c r="O397">
        <v>239.78</v>
      </c>
      <c r="P397">
        <v>245.55541199407801</v>
      </c>
      <c r="Q397">
        <v>217.274590692413</v>
      </c>
      <c r="R397">
        <v>32.888530767424001</v>
      </c>
      <c r="S397" s="1">
        <f>(Table2[[#This Row],[Close Price]]-Table2[[#This Row],[20D EMA]])/Table2[[#This Row],[20D EMA]]</f>
        <v>-4.9879055801151088E-2</v>
      </c>
      <c r="T397" s="1">
        <f>(Table2[[#This Row],[Close Price]]-Table2[[#This Row],[50D EMA]])/Table2[[#This Row],[50D EMA]]</f>
        <v>-7.2225701930388492E-2</v>
      </c>
      <c r="U397" s="1">
        <f>(Table2[[#This Row],[Close Price]]-Table2[[#This Row],[200D EMA]])/Table2[[#This Row],[200D EMA]]</f>
        <v>4.8534940390317936E-2</v>
      </c>
      <c r="V397">
        <v>0.451292784008412</v>
      </c>
      <c r="W397">
        <v>225.25</v>
      </c>
      <c r="X397">
        <v>231.4</v>
      </c>
      <c r="Y397">
        <v>218.37</v>
      </c>
      <c r="Z397">
        <v>232.59</v>
      </c>
      <c r="AA397">
        <v>218.37</v>
      </c>
      <c r="AB397">
        <v>247.48</v>
      </c>
      <c r="AC397" s="1">
        <f>(Table2[[#This Row],[Close Price]]/Table2[[#This Row],[Day Low]])-1</f>
        <v>1.1409544950055528E-2</v>
      </c>
      <c r="AD397" s="1">
        <f>(Table2[[#This Row],[Day High]]/Table2[[#This Row],[Close Price]])-1</f>
        <v>1.5714160301992797E-2</v>
      </c>
      <c r="AE397" s="1">
        <f>(Table2[[#This Row],[Close Price]]/Table2[[#This Row],[Current Week Low]])-1</f>
        <v>4.3275175161423318E-2</v>
      </c>
      <c r="AF397" s="1">
        <f>(Table2[[#This Row],[Current Week High]]/Table2[[#This Row],[Close Price]])-1</f>
        <v>2.0937582301817192E-2</v>
      </c>
      <c r="AG397" s="1">
        <f>(Table2[[#This Row],[Close Price]]/Table2[[#This Row],[Current Month Low]])-1</f>
        <v>4.3275175161423318E-2</v>
      </c>
      <c r="AH397" s="1">
        <f>(Table2[[#This Row],[Current Month High]]/Table2[[#This Row],[Close Price]])-1</f>
        <v>8.6296198753401887E-2</v>
      </c>
      <c r="AI397">
        <v>24.835396365551698</v>
      </c>
      <c r="AJ397">
        <v>72.069486404833796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-0.19</v>
      </c>
      <c r="AM397" t="s">
        <v>3188</v>
      </c>
      <c r="AN397">
        <v>-8.85</v>
      </c>
      <c r="AO397" t="s">
        <v>3188</v>
      </c>
      <c r="AP397">
        <v>4.0400873278552997E-2</v>
      </c>
      <c r="AQ397">
        <f>(Table2[[#This Row],[Sharpe Ratio]]-AVERAGE(Table2[Sharpe Ratio]))/_xlfn.STDEV.P(Table2[Sharpe Ratio])</f>
        <v>-0.2503236619877684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240</v>
      </c>
      <c r="AT397">
        <f>_xlfn.RANK.AVG(Table2[[#This Row],[6M Return vs Nifty Z-Score]],Table2[6M Return vs Nifty Z-Score])</f>
        <v>519</v>
      </c>
      <c r="AU397">
        <f>_xlfn.RANK.AVG(Table2[[#This Row],[Sharpe Ratio Z-Score]],Table2[Sharpe Ratio Z-Score])</f>
        <v>405</v>
      </c>
      <c r="AV397">
        <f>(Table2[[#This Row],[Rank 1Y]]+Table2[[#This Row],[Rank 6M]]+Table2[[#This Row],[Rank Sharpe]])/3</f>
        <v>388</v>
      </c>
    </row>
    <row r="398" spans="1:48" x14ac:dyDescent="0.3">
      <c r="A398" t="s">
        <v>672</v>
      </c>
      <c r="B398" t="s">
        <v>673</v>
      </c>
      <c r="C398" t="s">
        <v>3155</v>
      </c>
      <c r="D398" t="s">
        <v>283</v>
      </c>
      <c r="E398">
        <v>27936.434316559898</v>
      </c>
      <c r="F398">
        <v>1467.95</v>
      </c>
      <c r="G398">
        <v>1.0679868217099601E-2</v>
      </c>
      <c r="H398">
        <f>(Table2[[#This Row],[1Y Return vs Nifty]]-AVERAGE(Table2[1Y Return vs Nifty]))/_xlfn.STDEV.P(Table2[1Y Return vs Nifty])</f>
        <v>-0.44732074498182839</v>
      </c>
      <c r="I398">
        <v>-4.96273323424965</v>
      </c>
      <c r="J398">
        <f>(Table2[[#This Row],[1M Return vs Nifty]]-AVERAGE(Table2[1M Return vs Nifty]))/_xlfn.STDEV.P(Table2[1M Return vs Nifty])</f>
        <v>-0.36209387566236828</v>
      </c>
      <c r="K398">
        <v>7.7918628313994001</v>
      </c>
      <c r="L398">
        <f>(Table2[[#This Row],[6M Return vs Nifty]]-AVERAGE(Table2[6M Return vs Nifty]))/_xlfn.STDEV.P(Table2[6M Return vs Nifty])</f>
        <v>-0.1025117934385434</v>
      </c>
      <c r="M398">
        <v>0.133046354153324</v>
      </c>
      <c r="N398">
        <f>(Table2[[#This Row],[1W Return vs Nifty]]-AVERAGE(Table2[1W Return vs Nifty]))/_xlfn.STDEV.P(Table2[1W Return vs Nifty])</f>
        <v>9.3930081727160233E-2</v>
      </c>
      <c r="O398">
        <v>1480.81</v>
      </c>
      <c r="P398">
        <v>1522.4246758556101</v>
      </c>
      <c r="Q398">
        <v>1441.5586723396</v>
      </c>
      <c r="R398">
        <v>48.4169066265315</v>
      </c>
      <c r="S398" s="1">
        <f>(Table2[[#This Row],[Close Price]]-Table2[[#This Row],[20D EMA]])/Table2[[#This Row],[20D EMA]]</f>
        <v>-8.6844362207169727E-3</v>
      </c>
      <c r="T398" s="1">
        <f>(Table2[[#This Row],[Close Price]]-Table2[[#This Row],[50D EMA]])/Table2[[#This Row],[50D EMA]]</f>
        <v>-3.5781524511217605E-2</v>
      </c>
      <c r="U398" s="1">
        <f>(Table2[[#This Row],[Close Price]]-Table2[[#This Row],[200D EMA]])/Table2[[#This Row],[200D EMA]]</f>
        <v>1.8307494635350394E-2</v>
      </c>
      <c r="V398">
        <v>0.79561568968188201</v>
      </c>
      <c r="W398">
        <v>1441</v>
      </c>
      <c r="X398">
        <v>1478.55</v>
      </c>
      <c r="Y398">
        <v>1387.6</v>
      </c>
      <c r="Z398">
        <v>1485.6</v>
      </c>
      <c r="AA398">
        <v>1387.6</v>
      </c>
      <c r="AB398">
        <v>1505.75</v>
      </c>
      <c r="AC398" s="1">
        <f>(Table2[[#This Row],[Close Price]]/Table2[[#This Row],[Day Low]])-1</f>
        <v>1.8702290076335837E-2</v>
      </c>
      <c r="AD398" s="1">
        <f>(Table2[[#This Row],[Day High]]/Table2[[#This Row],[Close Price]])-1</f>
        <v>7.2209543921795127E-3</v>
      </c>
      <c r="AE398" s="1">
        <f>(Table2[[#This Row],[Close Price]]/Table2[[#This Row],[Current Week Low]])-1</f>
        <v>5.7905736523493845E-2</v>
      </c>
      <c r="AF398" s="1">
        <f>(Table2[[#This Row],[Current Week High]]/Table2[[#This Row],[Close Price]])-1</f>
        <v>1.2023570285091267E-2</v>
      </c>
      <c r="AG398" s="1">
        <f>(Table2[[#This Row],[Close Price]]/Table2[[#This Row],[Current Month Low]])-1</f>
        <v>5.7905736523493845E-2</v>
      </c>
      <c r="AH398" s="1">
        <f>(Table2[[#This Row],[Current Month High]]/Table2[[#This Row],[Close Price]])-1</f>
        <v>2.5750195851357294E-2</v>
      </c>
      <c r="AI398">
        <v>25.4232092373718</v>
      </c>
      <c r="AJ398">
        <v>43.130850234009301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-0.15</v>
      </c>
      <c r="AM398" t="s">
        <v>3188</v>
      </c>
      <c r="AN398">
        <v>-2.68</v>
      </c>
      <c r="AO398" t="s">
        <v>3188</v>
      </c>
      <c r="AP398">
        <v>5.2760798371424E-2</v>
      </c>
      <c r="AQ398">
        <f>(Table2[[#This Row],[Sharpe Ratio]]-AVERAGE(Table2[Sharpe Ratio]))/_xlfn.STDEV.P(Table2[Sharpe Ratio])</f>
        <v>-0.10698226817270082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459</v>
      </c>
      <c r="AT398">
        <f>_xlfn.RANK.AVG(Table2[[#This Row],[6M Return vs Nifty Z-Score]],Table2[6M Return vs Nifty Z-Score])</f>
        <v>340</v>
      </c>
      <c r="AU398">
        <f>_xlfn.RANK.AVG(Table2[[#This Row],[Sharpe Ratio Z-Score]],Table2[Sharpe Ratio Z-Score])</f>
        <v>366</v>
      </c>
      <c r="AV398">
        <f>(Table2[[#This Row],[Rank 1Y]]+Table2[[#This Row],[Rank 6M]]+Table2[[#This Row],[Rank Sharpe]])/3</f>
        <v>388.33333333333331</v>
      </c>
    </row>
    <row r="399" spans="1:48" x14ac:dyDescent="0.3">
      <c r="A399" t="s">
        <v>168</v>
      </c>
      <c r="B399" t="s">
        <v>169</v>
      </c>
      <c r="C399" t="s">
        <v>3142</v>
      </c>
      <c r="D399" t="s">
        <v>21</v>
      </c>
      <c r="E399">
        <v>161139.06230334</v>
      </c>
      <c r="F399">
        <v>1647.05</v>
      </c>
      <c r="G399">
        <v>7.7227052384510699</v>
      </c>
      <c r="H399">
        <f>(Table2[[#This Row],[1Y Return vs Nifty]]-AVERAGE(Table2[1Y Return vs Nifty]))/_xlfn.STDEV.P(Table2[1Y Return vs Nifty])</f>
        <v>-0.31755696305497599</v>
      </c>
      <c r="I399">
        <v>0.49372406594389301</v>
      </c>
      <c r="J399">
        <f>(Table2[[#This Row],[1M Return vs Nifty]]-AVERAGE(Table2[1M Return vs Nifty]))/_xlfn.STDEV.P(Table2[1M Return vs Nifty])</f>
        <v>0.22179930391218314</v>
      </c>
      <c r="K399">
        <v>22.887403852977101</v>
      </c>
      <c r="L399">
        <f>(Table2[[#This Row],[6M Return vs Nifty]]-AVERAGE(Table2[6M Return vs Nifty]))/_xlfn.STDEV.P(Table2[6M Return vs Nifty])</f>
        <v>0.37383811733244432</v>
      </c>
      <c r="M399">
        <v>1.6481069531154799</v>
      </c>
      <c r="N399">
        <f>(Table2[[#This Row],[1W Return vs Nifty]]-AVERAGE(Table2[1W Return vs Nifty]))/_xlfn.STDEV.P(Table2[1W Return vs Nifty])</f>
        <v>0.4480737693406005</v>
      </c>
      <c r="O399">
        <v>1621.15</v>
      </c>
      <c r="P399">
        <v>1588.21435125073</v>
      </c>
      <c r="Q399">
        <v>1425.4477258427801</v>
      </c>
      <c r="R399">
        <v>57.618923226470002</v>
      </c>
      <c r="S399" s="1">
        <f>(Table2[[#This Row],[Close Price]]-Table2[[#This Row],[20D EMA]])/Table2[[#This Row],[20D EMA]]</f>
        <v>1.597631311106305E-2</v>
      </c>
      <c r="T399" s="1">
        <f>(Table2[[#This Row],[Close Price]]-Table2[[#This Row],[50D EMA]])/Table2[[#This Row],[50D EMA]]</f>
        <v>3.7045156217695947E-2</v>
      </c>
      <c r="U399" s="1">
        <f>(Table2[[#This Row],[Close Price]]-Table2[[#This Row],[200D EMA]])/Table2[[#This Row],[200D EMA]]</f>
        <v>0.1554615228181728</v>
      </c>
      <c r="V399">
        <v>1.11872107809488</v>
      </c>
      <c r="W399">
        <v>1603</v>
      </c>
      <c r="X399">
        <v>1650</v>
      </c>
      <c r="Y399">
        <v>1600.2</v>
      </c>
      <c r="Z399">
        <v>1675.95</v>
      </c>
      <c r="AA399">
        <v>1580</v>
      </c>
      <c r="AB399">
        <v>1675.95</v>
      </c>
      <c r="AC399" s="1">
        <f>(Table2[[#This Row],[Close Price]]/Table2[[#This Row],[Day Low]])-1</f>
        <v>2.7479725514659936E-2</v>
      </c>
      <c r="AD399" s="1">
        <f>(Table2[[#This Row],[Day High]]/Table2[[#This Row],[Close Price]])-1</f>
        <v>1.7910810236483332E-3</v>
      </c>
      <c r="AE399" s="1">
        <f>(Table2[[#This Row],[Close Price]]/Table2[[#This Row],[Current Week Low]])-1</f>
        <v>2.9277590301212353E-2</v>
      </c>
      <c r="AF399" s="1">
        <f>(Table2[[#This Row],[Current Week High]]/Table2[[#This Row],[Close Price]])-1</f>
        <v>1.7546522570656586E-2</v>
      </c>
      <c r="AG399" s="1">
        <f>(Table2[[#This Row],[Close Price]]/Table2[[#This Row],[Current Month Low]])-1</f>
        <v>4.2436708860759564E-2</v>
      </c>
      <c r="AH399" s="1">
        <f>(Table2[[#This Row],[Current Month High]]/Table2[[#This Row],[Close Price]])-1</f>
        <v>1.7546522570656586E-2</v>
      </c>
      <c r="AI399">
        <v>1.75465225706565</v>
      </c>
      <c r="AJ399">
        <v>49.984064107817602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0.02</v>
      </c>
      <c r="AM399" t="s">
        <v>3189</v>
      </c>
      <c r="AN399">
        <v>0.61</v>
      </c>
      <c r="AO399" t="s">
        <v>3189</v>
      </c>
      <c r="AP399">
        <v>-2.1230310608149998E-3</v>
      </c>
      <c r="AQ399">
        <f>(Table2[[#This Row],[Sharpe Ratio]]-AVERAGE(Table2[Sharpe Ratio]))/_xlfn.STDEV.P(Table2[Sharpe Ratio])</f>
        <v>-0.74348488041451721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-1.7330652884265274E-2</v>
      </c>
      <c r="AS399">
        <f>_xlfn.RANK.AVG(Table2[[#This Row],[1Y Return vs Nifty Z-Score]],Table2[1Y Return vs Nifty Z-Score])</f>
        <v>399</v>
      </c>
      <c r="AT399">
        <f>_xlfn.RANK.AVG(Table2[[#This Row],[6M Return vs Nifty Z-Score]],Table2[6M Return vs Nifty Z-Score])</f>
        <v>202</v>
      </c>
      <c r="AU399">
        <f>_xlfn.RANK.AVG(Table2[[#This Row],[Sharpe Ratio Z-Score]],Table2[Sharpe Ratio Z-Score])</f>
        <v>565</v>
      </c>
      <c r="AV399">
        <f>(Table2[[#This Row],[Rank 1Y]]+Table2[[#This Row],[Rank 6M]]+Table2[[#This Row],[Rank Sharpe]])/3</f>
        <v>388.66666666666669</v>
      </c>
    </row>
    <row r="400" spans="1:48" x14ac:dyDescent="0.3">
      <c r="A400" t="s">
        <v>1100</v>
      </c>
      <c r="B400" t="s">
        <v>1101</v>
      </c>
      <c r="C400" t="s">
        <v>3154</v>
      </c>
      <c r="D400" t="s">
        <v>527</v>
      </c>
      <c r="E400">
        <v>11865.4961845</v>
      </c>
      <c r="F400">
        <v>371</v>
      </c>
      <c r="G400">
        <v>3.3666442806019301</v>
      </c>
      <c r="H400">
        <f>(Table2[[#This Row],[1Y Return vs Nifty]]-AVERAGE(Table2[1Y Return vs Nifty]))/_xlfn.STDEV.P(Table2[1Y Return vs Nifty])</f>
        <v>-0.39085274685466831</v>
      </c>
      <c r="I400">
        <v>5.1344090492721701</v>
      </c>
      <c r="J400">
        <f>(Table2[[#This Row],[1M Return vs Nifty]]-AVERAGE(Table2[1M Return vs Nifty]))/_xlfn.STDEV.P(Table2[1M Return vs Nifty])</f>
        <v>0.718397034132359</v>
      </c>
      <c r="K400">
        <v>8.9256326651073596</v>
      </c>
      <c r="L400">
        <f>(Table2[[#This Row],[6M Return vs Nifty]]-AVERAGE(Table2[6M Return vs Nifty]))/_xlfn.STDEV.P(Table2[6M Return vs Nifty])</f>
        <v>-6.6734926723422586E-2</v>
      </c>
      <c r="M400">
        <v>2.1696179238769799</v>
      </c>
      <c r="N400">
        <f>(Table2[[#This Row],[1W Return vs Nifty]]-AVERAGE(Table2[1W Return vs Nifty]))/_xlfn.STDEV.P(Table2[1W Return vs Nifty])</f>
        <v>0.56997636415618635</v>
      </c>
      <c r="O400">
        <v>352.48</v>
      </c>
      <c r="P400">
        <v>339.41273713119801</v>
      </c>
      <c r="Q400">
        <v>310.43784143834802</v>
      </c>
      <c r="R400">
        <v>68.838150480898904</v>
      </c>
      <c r="S400" s="1">
        <f>(Table2[[#This Row],[Close Price]]-Table2[[#This Row],[20D EMA]])/Table2[[#This Row],[20D EMA]]</f>
        <v>5.2541988197911886E-2</v>
      </c>
      <c r="T400" s="1">
        <f>(Table2[[#This Row],[Close Price]]-Table2[[#This Row],[50D EMA]])/Table2[[#This Row],[50D EMA]]</f>
        <v>9.3064459324023879E-2</v>
      </c>
      <c r="U400" s="1">
        <f>(Table2[[#This Row],[Close Price]]-Table2[[#This Row],[200D EMA]])/Table2[[#This Row],[200D EMA]]</f>
        <v>0.19508626358516745</v>
      </c>
      <c r="V400">
        <v>0.78697850538782799</v>
      </c>
      <c r="W400">
        <v>357.45</v>
      </c>
      <c r="X400">
        <v>374.95</v>
      </c>
      <c r="Y400">
        <v>343.2</v>
      </c>
      <c r="Z400">
        <v>374.95</v>
      </c>
      <c r="AA400">
        <v>343.2</v>
      </c>
      <c r="AB400">
        <v>374.95</v>
      </c>
      <c r="AC400" s="1">
        <f>(Table2[[#This Row],[Close Price]]/Table2[[#This Row],[Day Low]])-1</f>
        <v>3.7907399636312844E-2</v>
      </c>
      <c r="AD400" s="1">
        <f>(Table2[[#This Row],[Day High]]/Table2[[#This Row],[Close Price]])-1</f>
        <v>1.0646900269541737E-2</v>
      </c>
      <c r="AE400" s="1">
        <f>(Table2[[#This Row],[Close Price]]/Table2[[#This Row],[Current Week Low]])-1</f>
        <v>8.1002331002331118E-2</v>
      </c>
      <c r="AF400" s="1">
        <f>(Table2[[#This Row],[Current Week High]]/Table2[[#This Row],[Close Price]])-1</f>
        <v>1.0646900269541737E-2</v>
      </c>
      <c r="AG400" s="1">
        <f>(Table2[[#This Row],[Close Price]]/Table2[[#This Row],[Current Month Low]])-1</f>
        <v>8.1002331002331118E-2</v>
      </c>
      <c r="AH400" s="1">
        <f>(Table2[[#This Row],[Current Month High]]/Table2[[#This Row],[Close Price]])-1</f>
        <v>1.0646900269541737E-2</v>
      </c>
      <c r="AI400">
        <v>8.0862533692722405</v>
      </c>
      <c r="AJ400">
        <v>52.926628194558901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0.14000000000000001</v>
      </c>
      <c r="AM400" t="s">
        <v>3189</v>
      </c>
      <c r="AN400">
        <v>-1.45</v>
      </c>
      <c r="AO400" t="s">
        <v>3188</v>
      </c>
      <c r="AP400">
        <v>3.8602160409947003E-2</v>
      </c>
      <c r="AQ400">
        <f>(Table2[[#This Row],[Sharpe Ratio]]-AVERAGE(Table2[Sharpe Ratio]))/_xlfn.STDEV.P(Table2[Sharpe Ratio])</f>
        <v>-0.27118382155360538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0.5596019031568491</v>
      </c>
      <c r="AS400">
        <f>_xlfn.RANK.AVG(Table2[[#This Row],[1Y Return vs Nifty Z-Score]],Table2[1Y Return vs Nifty Z-Score])</f>
        <v>429</v>
      </c>
      <c r="AT400">
        <f>_xlfn.RANK.AVG(Table2[[#This Row],[6M Return vs Nifty Z-Score]],Table2[6M Return vs Nifty Z-Score])</f>
        <v>331</v>
      </c>
      <c r="AU400">
        <f>_xlfn.RANK.AVG(Table2[[#This Row],[Sharpe Ratio Z-Score]],Table2[Sharpe Ratio Z-Score])</f>
        <v>408</v>
      </c>
      <c r="AV400">
        <f>(Table2[[#This Row],[Rank 1Y]]+Table2[[#This Row],[Rank 6M]]+Table2[[#This Row],[Rank Sharpe]])/3</f>
        <v>389.33333333333331</v>
      </c>
    </row>
    <row r="401" spans="1:48" x14ac:dyDescent="0.3">
      <c r="A401" t="s">
        <v>200</v>
      </c>
      <c r="B401" t="s">
        <v>201</v>
      </c>
      <c r="C401" t="s">
        <v>3149</v>
      </c>
      <c r="D401" t="s">
        <v>202</v>
      </c>
      <c r="E401">
        <v>129577.27399155</v>
      </c>
      <c r="F401">
        <v>4728.05</v>
      </c>
      <c r="G401">
        <v>9.59648354957503</v>
      </c>
      <c r="H401">
        <f>(Table2[[#This Row],[1Y Return vs Nifty]]-AVERAGE(Table2[1Y Return vs Nifty]))/_xlfn.STDEV.P(Table2[1Y Return vs Nifty])</f>
        <v>-0.28602846717081648</v>
      </c>
      <c r="I401">
        <v>-0.84564510941924298</v>
      </c>
      <c r="J401">
        <f>(Table2[[#This Row],[1M Return vs Nifty]]-AVERAGE(Table2[1M Return vs Nifty]))/_xlfn.STDEV.P(Table2[1M Return vs Nifty])</f>
        <v>7.84739769827143E-2</v>
      </c>
      <c r="K401">
        <v>0.18250577082684599</v>
      </c>
      <c r="L401">
        <f>(Table2[[#This Row],[6M Return vs Nifty]]-AVERAGE(Table2[6M Return vs Nifty]))/_xlfn.STDEV.P(Table2[6M Return vs Nifty])</f>
        <v>-0.34263015366472666</v>
      </c>
      <c r="M401">
        <v>-1.5162907707087401</v>
      </c>
      <c r="N401">
        <f>(Table2[[#This Row],[1W Return vs Nifty]]-AVERAGE(Table2[1W Return vs Nifty]))/_xlfn.STDEV.P(Table2[1W Return vs Nifty])</f>
        <v>-0.29160059072021333</v>
      </c>
      <c r="O401">
        <v>4810</v>
      </c>
      <c r="P401">
        <v>4821.4529286855704</v>
      </c>
      <c r="Q401">
        <v>4481.14835629154</v>
      </c>
      <c r="R401">
        <v>39.3566793355538</v>
      </c>
      <c r="S401" s="1">
        <f>(Table2[[#This Row],[Close Price]]-Table2[[#This Row],[20D EMA]])/Table2[[#This Row],[20D EMA]]</f>
        <v>-1.7037422037422E-2</v>
      </c>
      <c r="T401" s="1">
        <f>(Table2[[#This Row],[Close Price]]-Table2[[#This Row],[50D EMA]])/Table2[[#This Row],[50D EMA]]</f>
        <v>-1.9372361416174579E-2</v>
      </c>
      <c r="U401" s="1">
        <f>(Table2[[#This Row],[Close Price]]-Table2[[#This Row],[200D EMA]])/Table2[[#This Row],[200D EMA]]</f>
        <v>5.5097850835893393E-2</v>
      </c>
      <c r="V401">
        <v>1.19462279957787</v>
      </c>
      <c r="W401">
        <v>4660</v>
      </c>
      <c r="X401">
        <v>4808.1499999999996</v>
      </c>
      <c r="Y401">
        <v>4586.2</v>
      </c>
      <c r="Z401">
        <v>4808.1499999999996</v>
      </c>
      <c r="AA401">
        <v>4586.2</v>
      </c>
      <c r="AB401">
        <v>5045.95</v>
      </c>
      <c r="AC401" s="1">
        <f>(Table2[[#This Row],[Close Price]]/Table2[[#This Row],[Day Low]])-1</f>
        <v>1.4603004291845467E-2</v>
      </c>
      <c r="AD401" s="1">
        <f>(Table2[[#This Row],[Day High]]/Table2[[#This Row],[Close Price]])-1</f>
        <v>1.6941445204682548E-2</v>
      </c>
      <c r="AE401" s="1">
        <f>(Table2[[#This Row],[Close Price]]/Table2[[#This Row],[Current Week Low]])-1</f>
        <v>3.0929745759016303E-2</v>
      </c>
      <c r="AF401" s="1">
        <f>(Table2[[#This Row],[Current Week High]]/Table2[[#This Row],[Close Price]])-1</f>
        <v>1.6941445204682548E-2</v>
      </c>
      <c r="AG401" s="1">
        <f>(Table2[[#This Row],[Close Price]]/Table2[[#This Row],[Current Month Low]])-1</f>
        <v>3.0929745759016303E-2</v>
      </c>
      <c r="AH401" s="1">
        <f>(Table2[[#This Row],[Current Month High]]/Table2[[#This Row],[Close Price]])-1</f>
        <v>6.7237021605101477E-2</v>
      </c>
      <c r="AI401">
        <v>7.9726314231025297</v>
      </c>
      <c r="AJ401">
        <v>44.367938931297701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-0.08</v>
      </c>
      <c r="AM401" t="s">
        <v>3188</v>
      </c>
      <c r="AN401">
        <v>-3.05</v>
      </c>
      <c r="AO401" t="s">
        <v>3188</v>
      </c>
      <c r="AP401">
        <v>6.0070471300314003E-2</v>
      </c>
      <c r="AQ401">
        <f>(Table2[[#This Row],[Sharpe Ratio]]-AVERAGE(Table2[Sharpe Ratio]))/_xlfn.STDEV.P(Table2[Sharpe Ratio])</f>
        <v>-2.2210014450572552E-2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389</v>
      </c>
      <c r="AT401">
        <f>_xlfn.RANK.AVG(Table2[[#This Row],[6M Return vs Nifty Z-Score]],Table2[6M Return vs Nifty Z-Score])</f>
        <v>433</v>
      </c>
      <c r="AU401">
        <f>_xlfn.RANK.AVG(Table2[[#This Row],[Sharpe Ratio Z-Score]],Table2[Sharpe Ratio Z-Score])</f>
        <v>348</v>
      </c>
      <c r="AV401">
        <f>(Table2[[#This Row],[Rank 1Y]]+Table2[[#This Row],[Rank 6M]]+Table2[[#This Row],[Rank Sharpe]])/3</f>
        <v>390</v>
      </c>
    </row>
    <row r="402" spans="1:48" x14ac:dyDescent="0.3">
      <c r="A402" t="s">
        <v>1285</v>
      </c>
      <c r="B402" t="s">
        <v>1286</v>
      </c>
      <c r="C402" t="s">
        <v>3147</v>
      </c>
      <c r="D402" t="s">
        <v>51</v>
      </c>
      <c r="E402">
        <v>9074.8437088749997</v>
      </c>
      <c r="F402">
        <v>523.15</v>
      </c>
      <c r="G402">
        <v>0.53829960219264406</v>
      </c>
      <c r="H402">
        <f>(Table2[[#This Row],[1Y Return vs Nifty]]-AVERAGE(Table2[1Y Return vs Nifty]))/_xlfn.STDEV.P(Table2[1Y Return vs Nifty])</f>
        <v>-0.43844293029463044</v>
      </c>
      <c r="I402">
        <v>-1.1540965838485799</v>
      </c>
      <c r="J402">
        <f>(Table2[[#This Row],[1M Return vs Nifty]]-AVERAGE(Table2[1M Return vs Nifty]))/_xlfn.STDEV.P(Table2[1M Return vs Nifty])</f>
        <v>4.5466715633374004E-2</v>
      </c>
      <c r="K402">
        <v>23.810116458409698</v>
      </c>
      <c r="L402">
        <f>(Table2[[#This Row],[6M Return vs Nifty]]-AVERAGE(Table2[6M Return vs Nifty]))/_xlfn.STDEV.P(Table2[6M Return vs Nifty])</f>
        <v>0.40295493180347314</v>
      </c>
      <c r="M402">
        <v>-0.37525830441861002</v>
      </c>
      <c r="N402">
        <f>(Table2[[#This Row],[1W Return vs Nifty]]-AVERAGE(Table2[1W Return vs Nifty]))/_xlfn.STDEV.P(Table2[1W Return vs Nifty])</f>
        <v>-2.4885552671270759E-2</v>
      </c>
      <c r="O402">
        <v>505.37</v>
      </c>
      <c r="P402">
        <v>490.054960901892</v>
      </c>
      <c r="Q402">
        <v>421.69847730367297</v>
      </c>
      <c r="R402">
        <v>62.031854336945401</v>
      </c>
      <c r="S402" s="1">
        <f>(Table2[[#This Row],[Close Price]]-Table2[[#This Row],[20D EMA]])/Table2[[#This Row],[20D EMA]]</f>
        <v>3.5182143775847344E-2</v>
      </c>
      <c r="T402" s="1">
        <f>(Table2[[#This Row],[Close Price]]-Table2[[#This Row],[50D EMA]])/Table2[[#This Row],[50D EMA]]</f>
        <v>6.7533321236459304E-2</v>
      </c>
      <c r="U402" s="1">
        <f>(Table2[[#This Row],[Close Price]]-Table2[[#This Row],[200D EMA]])/Table2[[#This Row],[200D EMA]]</f>
        <v>0.24057834722336419</v>
      </c>
      <c r="V402">
        <v>0.31899099062609099</v>
      </c>
      <c r="W402">
        <v>499.8</v>
      </c>
      <c r="X402">
        <v>532.85</v>
      </c>
      <c r="Y402">
        <v>465</v>
      </c>
      <c r="Z402">
        <v>532.85</v>
      </c>
      <c r="AA402">
        <v>465</v>
      </c>
      <c r="AB402">
        <v>532.85</v>
      </c>
      <c r="AC402" s="1">
        <f>(Table2[[#This Row],[Close Price]]/Table2[[#This Row],[Day Low]])-1</f>
        <v>4.6718687474989862E-2</v>
      </c>
      <c r="AD402" s="1">
        <f>(Table2[[#This Row],[Day High]]/Table2[[#This Row],[Close Price]])-1</f>
        <v>1.8541527286629167E-2</v>
      </c>
      <c r="AE402" s="1">
        <f>(Table2[[#This Row],[Close Price]]/Table2[[#This Row],[Current Week Low]])-1</f>
        <v>0.12505376344086017</v>
      </c>
      <c r="AF402" s="1">
        <f>(Table2[[#This Row],[Current Week High]]/Table2[[#This Row],[Close Price]])-1</f>
        <v>1.8541527286629167E-2</v>
      </c>
      <c r="AG402" s="1">
        <f>(Table2[[#This Row],[Close Price]]/Table2[[#This Row],[Current Month Low]])-1</f>
        <v>0.12505376344086017</v>
      </c>
      <c r="AH402" s="1">
        <f>(Table2[[#This Row],[Current Month High]]/Table2[[#This Row],[Close Price]])-1</f>
        <v>1.8541527286629167E-2</v>
      </c>
      <c r="AI402">
        <v>5.7727229284144199</v>
      </c>
      <c r="AJ402">
        <v>63.740219092331699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0.05</v>
      </c>
      <c r="AM402" t="s">
        <v>3189</v>
      </c>
      <c r="AN402">
        <v>-2.72</v>
      </c>
      <c r="AO402" t="s">
        <v>3188</v>
      </c>
      <c r="AQ402">
        <f>(Table2[[#This Row],[Sharpe Ratio]]-AVERAGE(Table2[Sharpe Ratio]))/_xlfn.STDEV.P(Table2[Sharpe Ratio])</f>
        <v>-0.71886351506777824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-0.73377035059683249</v>
      </c>
      <c r="AS402">
        <f>_xlfn.RANK.AVG(Table2[[#This Row],[1Y Return vs Nifty Z-Score]],Table2[1Y Return vs Nifty Z-Score])</f>
        <v>454</v>
      </c>
      <c r="AT402">
        <f>_xlfn.RANK.AVG(Table2[[#This Row],[6M Return vs Nifty Z-Score]],Table2[6M Return vs Nifty Z-Score])</f>
        <v>187</v>
      </c>
      <c r="AU402">
        <f>_xlfn.RANK.AVG(Table2[[#This Row],[Sharpe Ratio Z-Score]],Table2[Sharpe Ratio Z-Score])</f>
        <v>530</v>
      </c>
      <c r="AV402">
        <f>(Table2[[#This Row],[Rank 1Y]]+Table2[[#This Row],[Rank 6M]]+Table2[[#This Row],[Rank Sharpe]])/3</f>
        <v>390.33333333333331</v>
      </c>
    </row>
    <row r="403" spans="1:48" x14ac:dyDescent="0.3">
      <c r="A403" t="s">
        <v>642</v>
      </c>
      <c r="B403" t="s">
        <v>643</v>
      </c>
      <c r="C403" t="s">
        <v>3149</v>
      </c>
      <c r="D403" t="s">
        <v>182</v>
      </c>
      <c r="E403">
        <v>30137.66146725</v>
      </c>
      <c r="F403">
        <v>1434.25</v>
      </c>
      <c r="G403">
        <v>-10.0827443582086</v>
      </c>
      <c r="H403">
        <f>(Table2[[#This Row],[1Y Return vs Nifty]]-AVERAGE(Table2[1Y Return vs Nifty]))/_xlfn.STDEV.P(Table2[1Y Return vs Nifty])</f>
        <v>-0.61715432790394709</v>
      </c>
      <c r="I403">
        <v>4.4552639620043699</v>
      </c>
      <c r="J403">
        <f>(Table2[[#This Row],[1M Return vs Nifty]]-AVERAGE(Table2[1M Return vs Nifty]))/_xlfn.STDEV.P(Table2[1M Return vs Nifty])</f>
        <v>0.64572200662262913</v>
      </c>
      <c r="K403">
        <v>17.745923248098201</v>
      </c>
      <c r="L403">
        <f>(Table2[[#This Row],[6M Return vs Nifty]]-AVERAGE(Table2[6M Return vs Nifty]))/_xlfn.STDEV.P(Table2[6M Return vs Nifty])</f>
        <v>0.21159525211390062</v>
      </c>
      <c r="M403">
        <v>4.5049522749402504</v>
      </c>
      <c r="N403">
        <f>(Table2[[#This Row],[1W Return vs Nifty]]-AVERAGE(Table2[1W Return vs Nifty]))/_xlfn.STDEV.P(Table2[1W Return vs Nifty])</f>
        <v>1.1158581060894313</v>
      </c>
      <c r="O403">
        <v>1408.93</v>
      </c>
      <c r="P403">
        <v>1383.66808862225</v>
      </c>
      <c r="Q403">
        <v>1282.8234530939701</v>
      </c>
      <c r="R403">
        <v>59.781173602685101</v>
      </c>
      <c r="S403" s="1">
        <f>(Table2[[#This Row],[Close Price]]-Table2[[#This Row],[20D EMA]])/Table2[[#This Row],[20D EMA]]</f>
        <v>1.7971084439965035E-2</v>
      </c>
      <c r="T403" s="1">
        <f>(Table2[[#This Row],[Close Price]]-Table2[[#This Row],[50D EMA]])/Table2[[#This Row],[50D EMA]]</f>
        <v>3.6556390794641756E-2</v>
      </c>
      <c r="U403" s="1">
        <f>(Table2[[#This Row],[Close Price]]-Table2[[#This Row],[200D EMA]])/Table2[[#This Row],[200D EMA]]</f>
        <v>0.11804161090196214</v>
      </c>
      <c r="V403">
        <v>1.0104073877176001</v>
      </c>
      <c r="W403">
        <v>1428.2</v>
      </c>
      <c r="X403">
        <v>1454.85</v>
      </c>
      <c r="Y403">
        <v>1373</v>
      </c>
      <c r="Z403">
        <v>1490.7</v>
      </c>
      <c r="AA403">
        <v>1366</v>
      </c>
      <c r="AB403">
        <v>1490.7</v>
      </c>
      <c r="AC403" s="1">
        <f>(Table2[[#This Row],[Close Price]]/Table2[[#This Row],[Day Low]])-1</f>
        <v>4.2361013863603247E-3</v>
      </c>
      <c r="AD403" s="1">
        <f>(Table2[[#This Row],[Day High]]/Table2[[#This Row],[Close Price]])-1</f>
        <v>1.4362907442914352E-2</v>
      </c>
      <c r="AE403" s="1">
        <f>(Table2[[#This Row],[Close Price]]/Table2[[#This Row],[Current Week Low]])-1</f>
        <v>4.4610342316096174E-2</v>
      </c>
      <c r="AF403" s="1">
        <f>(Table2[[#This Row],[Current Week High]]/Table2[[#This Row],[Close Price]])-1</f>
        <v>3.9358549764685336E-2</v>
      </c>
      <c r="AG403" s="1">
        <f>(Table2[[#This Row],[Close Price]]/Table2[[#This Row],[Current Month Low]])-1</f>
        <v>4.9963396778916591E-2</v>
      </c>
      <c r="AH403" s="1">
        <f>(Table2[[#This Row],[Current Month High]]/Table2[[#This Row],[Close Price]])-1</f>
        <v>3.9358549764685336E-2</v>
      </c>
      <c r="AI403">
        <v>4.9991284643541896</v>
      </c>
      <c r="AJ403">
        <v>42.988883904092503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-0.02</v>
      </c>
      <c r="AM403" t="s">
        <v>3188</v>
      </c>
      <c r="AN403">
        <v>2.37</v>
      </c>
      <c r="AO403" t="s">
        <v>3189</v>
      </c>
      <c r="AP403">
        <v>4.0993643572842998E-2</v>
      </c>
      <c r="AQ403">
        <f>(Table2[[#This Row],[Sharpe Ratio]]-AVERAGE(Table2[Sharpe Ratio]))/_xlfn.STDEV.P(Table2[Sharpe Ratio])</f>
        <v>-0.24344914458112935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1.1125718923408847</v>
      </c>
      <c r="AS403">
        <f>_xlfn.RANK.AVG(Table2[[#This Row],[1Y Return vs Nifty Z-Score]],Table2[1Y Return vs Nifty Z-Score])</f>
        <v>525</v>
      </c>
      <c r="AT403">
        <f>_xlfn.RANK.AVG(Table2[[#This Row],[6M Return vs Nifty Z-Score]],Table2[6M Return vs Nifty Z-Score])</f>
        <v>245</v>
      </c>
      <c r="AU403">
        <f>_xlfn.RANK.AVG(Table2[[#This Row],[Sharpe Ratio Z-Score]],Table2[Sharpe Ratio Z-Score])</f>
        <v>403</v>
      </c>
      <c r="AV403">
        <f>(Table2[[#This Row],[Rank 1Y]]+Table2[[#This Row],[Rank 6M]]+Table2[[#This Row],[Rank Sharpe]])/3</f>
        <v>391</v>
      </c>
    </row>
    <row r="404" spans="1:48" x14ac:dyDescent="0.3">
      <c r="A404" t="s">
        <v>610</v>
      </c>
      <c r="B404" t="s">
        <v>611</v>
      </c>
      <c r="C404" t="s">
        <v>3154</v>
      </c>
      <c r="D404" t="s">
        <v>607</v>
      </c>
      <c r="E404">
        <v>32065.118853829899</v>
      </c>
      <c r="F404">
        <v>1320.05</v>
      </c>
      <c r="G404">
        <v>-24.004583177892901</v>
      </c>
      <c r="H404">
        <f>(Table2[[#This Row],[1Y Return vs Nifty]]-AVERAGE(Table2[1Y Return vs Nifty]))/_xlfn.STDEV.P(Table2[1Y Return vs Nifty])</f>
        <v>-0.85140543184753981</v>
      </c>
      <c r="I404">
        <v>1.0662004458543799</v>
      </c>
      <c r="J404">
        <f>(Table2[[#This Row],[1M Return vs Nifty]]-AVERAGE(Table2[1M Return vs Nifty]))/_xlfn.STDEV.P(Table2[1M Return vs Nifty])</f>
        <v>0.28305975832560015</v>
      </c>
      <c r="K404">
        <v>34.655676641093798</v>
      </c>
      <c r="L404">
        <f>(Table2[[#This Row],[6M Return vs Nifty]]-AVERAGE(Table2[6M Return vs Nifty]))/_xlfn.STDEV.P(Table2[6M Return vs Nifty])</f>
        <v>0.74519384976595093</v>
      </c>
      <c r="M404">
        <v>4.7199246117919202E-2</v>
      </c>
      <c r="N404">
        <f>(Table2[[#This Row],[1W Return vs Nifty]]-AVERAGE(Table2[1W Return vs Nifty]))/_xlfn.STDEV.P(Table2[1W Return vs Nifty])</f>
        <v>7.3863418102329839E-2</v>
      </c>
      <c r="O404">
        <v>1302.1199999999999</v>
      </c>
      <c r="P404">
        <v>1246.27663047889</v>
      </c>
      <c r="Q404">
        <v>1154.57588902473</v>
      </c>
      <c r="R404">
        <v>53.051240839668203</v>
      </c>
      <c r="S404" s="1">
        <f>(Table2[[#This Row],[Close Price]]-Table2[[#This Row],[20D EMA]])/Table2[[#This Row],[20D EMA]]</f>
        <v>1.3769852240960945E-2</v>
      </c>
      <c r="T404" s="1">
        <f>(Table2[[#This Row],[Close Price]]-Table2[[#This Row],[50D EMA]])/Table2[[#This Row],[50D EMA]]</f>
        <v>5.9195019562199525E-2</v>
      </c>
      <c r="U404" s="1">
        <f>(Table2[[#This Row],[Close Price]]-Table2[[#This Row],[200D EMA]])/Table2[[#This Row],[200D EMA]]</f>
        <v>0.14332025512419619</v>
      </c>
      <c r="V404">
        <v>1.43630196342168</v>
      </c>
      <c r="W404">
        <v>1288.3</v>
      </c>
      <c r="X404">
        <v>1333.9</v>
      </c>
      <c r="Y404">
        <v>1246.25</v>
      </c>
      <c r="Z404">
        <v>1343</v>
      </c>
      <c r="AA404">
        <v>1242.9000000000001</v>
      </c>
      <c r="AB404">
        <v>1370</v>
      </c>
      <c r="AC404" s="1">
        <f>(Table2[[#This Row],[Close Price]]/Table2[[#This Row],[Day Low]])-1</f>
        <v>2.4644880850733575E-2</v>
      </c>
      <c r="AD404" s="1">
        <f>(Table2[[#This Row],[Day High]]/Table2[[#This Row],[Close Price]])-1</f>
        <v>1.0492026817166211E-2</v>
      </c>
      <c r="AE404" s="1">
        <f>(Table2[[#This Row],[Close Price]]/Table2[[#This Row],[Current Week Low]])-1</f>
        <v>5.9217652958876599E-2</v>
      </c>
      <c r="AF404" s="1">
        <f>(Table2[[#This Row],[Current Week High]]/Table2[[#This Row],[Close Price]])-1</f>
        <v>1.7385705086928605E-2</v>
      </c>
      <c r="AG404" s="1">
        <f>(Table2[[#This Row],[Close Price]]/Table2[[#This Row],[Current Month Low]])-1</f>
        <v>6.2072572210153609E-2</v>
      </c>
      <c r="AH404" s="1">
        <f>(Table2[[#This Row],[Current Month High]]/Table2[[#This Row],[Close Price]])-1</f>
        <v>3.7839475777432741E-2</v>
      </c>
      <c r="AI404">
        <v>12.715427445930001</v>
      </c>
      <c r="AJ404">
        <v>48.9814344562947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0.14000000000000001</v>
      </c>
      <c r="AM404" t="s">
        <v>3189</v>
      </c>
      <c r="AN404">
        <v>-0.34</v>
      </c>
      <c r="AO404" t="s">
        <v>3188</v>
      </c>
      <c r="AP404">
        <v>2.4215801971253E-2</v>
      </c>
      <c r="AQ404">
        <f>(Table2[[#This Row],[Sharpe Ratio]]-AVERAGE(Table2[Sharpe Ratio]))/_xlfn.STDEV.P(Table2[Sharpe Ratio])</f>
        <v>-0.43802631089158506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-0.18731471654524384</v>
      </c>
      <c r="AS404">
        <f>_xlfn.RANK.AVG(Table2[[#This Row],[1Y Return vs Nifty Z-Score]],Table2[1Y Return vs Nifty Z-Score])</f>
        <v>611</v>
      </c>
      <c r="AT404">
        <f>_xlfn.RANK.AVG(Table2[[#This Row],[6M Return vs Nifty Z-Score]],Table2[6M Return vs Nifty Z-Score])</f>
        <v>120</v>
      </c>
      <c r="AU404">
        <f>_xlfn.RANK.AVG(Table2[[#This Row],[Sharpe Ratio Z-Score]],Table2[Sharpe Ratio Z-Score])</f>
        <v>448</v>
      </c>
      <c r="AV404">
        <f>(Table2[[#This Row],[Rank 1Y]]+Table2[[#This Row],[Rank 6M]]+Table2[[#This Row],[Rank Sharpe]])/3</f>
        <v>393</v>
      </c>
    </row>
    <row r="405" spans="1:48" x14ac:dyDescent="0.3">
      <c r="A405" t="s">
        <v>293</v>
      </c>
      <c r="B405" t="s">
        <v>294</v>
      </c>
      <c r="C405" t="s">
        <v>3143</v>
      </c>
      <c r="D405" t="s">
        <v>34</v>
      </c>
      <c r="E405">
        <v>94389.197011559998</v>
      </c>
      <c r="F405">
        <v>104.06</v>
      </c>
      <c r="G405">
        <v>14.668815713177599</v>
      </c>
      <c r="H405">
        <f>(Table2[[#This Row],[1Y Return vs Nifty]]-AVERAGE(Table2[1Y Return vs Nifty]))/_xlfn.STDEV.P(Table2[1Y Return vs Nifty])</f>
        <v>-0.20068058861238344</v>
      </c>
      <c r="I405">
        <v>0.37631633189976699</v>
      </c>
      <c r="J405">
        <f>(Table2[[#This Row],[1M Return vs Nifty]]-AVERAGE(Table2[1M Return vs Nifty]))/_xlfn.STDEV.P(Table2[1M Return vs Nifty])</f>
        <v>0.20923555212854206</v>
      </c>
      <c r="K405">
        <v>-23.835297999224501</v>
      </c>
      <c r="L405">
        <f>(Table2[[#This Row],[6M Return vs Nifty]]-AVERAGE(Table2[6M Return vs Nifty]))/_xlfn.STDEV.P(Table2[6M Return vs Nifty])</f>
        <v>-1.1005280432750002</v>
      </c>
      <c r="M405">
        <v>-3.6668859389070998</v>
      </c>
      <c r="N405">
        <f>(Table2[[#This Row],[1W Return vs Nifty]]-AVERAGE(Table2[1W Return vs Nifty]))/_xlfn.STDEV.P(Table2[1W Return vs Nifty])</f>
        <v>-0.79429975928887464</v>
      </c>
      <c r="O405">
        <v>106.79</v>
      </c>
      <c r="P405">
        <v>108.59849254156001</v>
      </c>
      <c r="Q405">
        <v>105.76481137033799</v>
      </c>
      <c r="R405">
        <v>35.7162415324172</v>
      </c>
      <c r="S405" s="1">
        <f>(Table2[[#This Row],[Close Price]]-Table2[[#This Row],[20D EMA]])/Table2[[#This Row],[20D EMA]]</f>
        <v>-2.5564191403689519E-2</v>
      </c>
      <c r="T405" s="1">
        <f>(Table2[[#This Row],[Close Price]]-Table2[[#This Row],[50D EMA]])/Table2[[#This Row],[50D EMA]]</f>
        <v>-4.1791487481496574E-2</v>
      </c>
      <c r="U405" s="1">
        <f>(Table2[[#This Row],[Close Price]]-Table2[[#This Row],[200D EMA]])/Table2[[#This Row],[200D EMA]]</f>
        <v>-1.6118890094443179E-2</v>
      </c>
      <c r="V405">
        <v>1.1491723009238699</v>
      </c>
      <c r="W405">
        <v>103.65</v>
      </c>
      <c r="X405">
        <v>104.75</v>
      </c>
      <c r="Y405">
        <v>102.34</v>
      </c>
      <c r="Z405">
        <v>109.05</v>
      </c>
      <c r="AA405">
        <v>102.34</v>
      </c>
      <c r="AB405">
        <v>112.46</v>
      </c>
      <c r="AC405" s="1">
        <f>(Table2[[#This Row],[Close Price]]/Table2[[#This Row],[Day Low]])-1</f>
        <v>3.9556198745778204E-3</v>
      </c>
      <c r="AD405" s="1">
        <f>(Table2[[#This Row],[Day High]]/Table2[[#This Row],[Close Price]])-1</f>
        <v>6.6307899288871042E-3</v>
      </c>
      <c r="AE405" s="1">
        <f>(Table2[[#This Row],[Close Price]]/Table2[[#This Row],[Current Week Low]])-1</f>
        <v>1.6806722689075571E-2</v>
      </c>
      <c r="AF405" s="1">
        <f>(Table2[[#This Row],[Current Week High]]/Table2[[#This Row],[Close Price]])-1</f>
        <v>4.7953103978473965E-2</v>
      </c>
      <c r="AG405" s="1">
        <f>(Table2[[#This Row],[Close Price]]/Table2[[#This Row],[Current Month Low]])-1</f>
        <v>1.6806722689075571E-2</v>
      </c>
      <c r="AH405" s="1">
        <f>(Table2[[#This Row],[Current Month High]]/Table2[[#This Row],[Close Price]])-1</f>
        <v>8.072266000384376E-2</v>
      </c>
      <c r="AI405">
        <v>23.870843743993799</v>
      </c>
      <c r="AJ405">
        <v>52.090032154340797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-7.0000000000000007E-2</v>
      </c>
      <c r="AM405" t="s">
        <v>3188</v>
      </c>
      <c r="AN405">
        <v>-4.79</v>
      </c>
      <c r="AO405" t="s">
        <v>3188</v>
      </c>
      <c r="AP405">
        <v>0.13028439956750701</v>
      </c>
      <c r="AQ405">
        <f>(Table2[[#This Row],[Sharpe Ratio]]-AVERAGE(Table2[Sharpe Ratio]))/_xlfn.STDEV.P(Table2[Sharpe Ratio])</f>
        <v>0.79207989972177861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361</v>
      </c>
      <c r="AT405">
        <f>_xlfn.RANK.AVG(Table2[[#This Row],[6M Return vs Nifty Z-Score]],Table2[6M Return vs Nifty Z-Score])</f>
        <v>672</v>
      </c>
      <c r="AU405">
        <f>_xlfn.RANK.AVG(Table2[[#This Row],[Sharpe Ratio Z-Score]],Table2[Sharpe Ratio Z-Score])</f>
        <v>151</v>
      </c>
      <c r="AV405">
        <f>(Table2[[#This Row],[Rank 1Y]]+Table2[[#This Row],[Rank 6M]]+Table2[[#This Row],[Rank Sharpe]])/3</f>
        <v>394.66666666666669</v>
      </c>
    </row>
    <row r="406" spans="1:48" x14ac:dyDescent="0.3">
      <c r="A406" t="s">
        <v>117</v>
      </c>
      <c r="B406" t="s">
        <v>118</v>
      </c>
      <c r="C406" t="s">
        <v>3150</v>
      </c>
      <c r="D406" t="s">
        <v>119</v>
      </c>
      <c r="E406">
        <v>246652.66202147899</v>
      </c>
      <c r="F406">
        <v>1012.05</v>
      </c>
      <c r="G406">
        <v>4.1992326456547904</v>
      </c>
      <c r="H406">
        <f>(Table2[[#This Row],[1Y Return vs Nifty]]-AVERAGE(Table2[1Y Return vs Nifty]))/_xlfn.STDEV.P(Table2[1Y Return vs Nifty])</f>
        <v>-0.37684348082520819</v>
      </c>
      <c r="I406">
        <v>6.4983988997355597</v>
      </c>
      <c r="J406">
        <f>(Table2[[#This Row],[1M Return vs Nifty]]-AVERAGE(Table2[1M Return vs Nifty]))/_xlfn.STDEV.P(Table2[1M Return vs Nifty])</f>
        <v>0.86435700905349244</v>
      </c>
      <c r="K406">
        <v>7.0895599793205504</v>
      </c>
      <c r="L406">
        <f>(Table2[[#This Row],[6M Return vs Nifty]]-AVERAGE(Table2[6M Return vs Nifty]))/_xlfn.STDEV.P(Table2[6M Return vs Nifty])</f>
        <v>-0.12467343047054995</v>
      </c>
      <c r="M406">
        <v>-3.2212082018130701</v>
      </c>
      <c r="N406">
        <f>(Table2[[#This Row],[1W Return vs Nifty]]-AVERAGE(Table2[1W Return vs Nifty]))/_xlfn.STDEV.P(Table2[1W Return vs Nifty])</f>
        <v>-0.6901230963819176</v>
      </c>
      <c r="O406">
        <v>994.72</v>
      </c>
      <c r="P406">
        <v>964.614368552418</v>
      </c>
      <c r="Q406">
        <v>895.11061770141805</v>
      </c>
      <c r="R406">
        <v>56.674070978905199</v>
      </c>
      <c r="S406" s="1">
        <f>(Table2[[#This Row],[Close Price]]-Table2[[#This Row],[20D EMA]])/Table2[[#This Row],[20D EMA]]</f>
        <v>1.7421988097152893E-2</v>
      </c>
      <c r="T406" s="1">
        <f>(Table2[[#This Row],[Close Price]]-Table2[[#This Row],[50D EMA]])/Table2[[#This Row],[50D EMA]]</f>
        <v>4.9175746281664746E-2</v>
      </c>
      <c r="U406" s="1">
        <f>(Table2[[#This Row],[Close Price]]-Table2[[#This Row],[200D EMA]])/Table2[[#This Row],[200D EMA]]</f>
        <v>0.13064238093708924</v>
      </c>
      <c r="V406">
        <v>1.3836446180833599</v>
      </c>
      <c r="W406">
        <v>1006</v>
      </c>
      <c r="X406">
        <v>1025.95</v>
      </c>
      <c r="Y406">
        <v>984</v>
      </c>
      <c r="Z406">
        <v>1044.0999999999999</v>
      </c>
      <c r="AA406">
        <v>984</v>
      </c>
      <c r="AB406">
        <v>1063</v>
      </c>
      <c r="AC406" s="1">
        <f>(Table2[[#This Row],[Close Price]]/Table2[[#This Row],[Day Low]])-1</f>
        <v>6.0139165009940321E-3</v>
      </c>
      <c r="AD406" s="1">
        <f>(Table2[[#This Row],[Day High]]/Table2[[#This Row],[Close Price]])-1</f>
        <v>1.3734499283632351E-2</v>
      </c>
      <c r="AE406" s="1">
        <f>(Table2[[#This Row],[Close Price]]/Table2[[#This Row],[Current Week Low]])-1</f>
        <v>2.8506097560975663E-2</v>
      </c>
      <c r="AF406" s="1">
        <f>(Table2[[#This Row],[Current Week High]]/Table2[[#This Row],[Close Price]])-1</f>
        <v>3.1668395830245499E-2</v>
      </c>
      <c r="AG406" s="1">
        <f>(Table2[[#This Row],[Close Price]]/Table2[[#This Row],[Current Month Low]])-1</f>
        <v>2.8506097560975663E-2</v>
      </c>
      <c r="AH406" s="1">
        <f>(Table2[[#This Row],[Current Month High]]/Table2[[#This Row],[Close Price]])-1</f>
        <v>5.0343362482090814E-2</v>
      </c>
      <c r="AI406">
        <v>5.0343362482090797</v>
      </c>
      <c r="AJ406">
        <v>39.979253112033099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7.0000000000000007E-2</v>
      </c>
      <c r="AM406" t="s">
        <v>3189</v>
      </c>
      <c r="AN406">
        <v>2.2599999999999998</v>
      </c>
      <c r="AO406" t="s">
        <v>3189</v>
      </c>
      <c r="AP406">
        <v>3.5164000834841003E-2</v>
      </c>
      <c r="AQ406">
        <f>(Table2[[#This Row],[Sharpe Ratio]]-AVERAGE(Table2[Sharpe Ratio]))/_xlfn.STDEV.P(Table2[Sharpe Ratio])</f>
        <v>-0.31105708793274967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-0.63834008655693286</v>
      </c>
      <c r="AS406">
        <f>_xlfn.RANK.AVG(Table2[[#This Row],[1Y Return vs Nifty Z-Score]],Table2[1Y Return vs Nifty Z-Score])</f>
        <v>419</v>
      </c>
      <c r="AT406">
        <f>_xlfn.RANK.AVG(Table2[[#This Row],[6M Return vs Nifty Z-Score]],Table2[6M Return vs Nifty Z-Score])</f>
        <v>350</v>
      </c>
      <c r="AU406">
        <f>_xlfn.RANK.AVG(Table2[[#This Row],[Sharpe Ratio Z-Score]],Table2[Sharpe Ratio Z-Score])</f>
        <v>416</v>
      </c>
      <c r="AV406">
        <f>(Table2[[#This Row],[Rank 1Y]]+Table2[[#This Row],[Rank 6M]]+Table2[[#This Row],[Rank Sharpe]])/3</f>
        <v>395</v>
      </c>
    </row>
    <row r="407" spans="1:48" x14ac:dyDescent="0.3">
      <c r="A407" t="s">
        <v>1396</v>
      </c>
      <c r="B407" t="s">
        <v>1397</v>
      </c>
      <c r="C407" t="s">
        <v>3149</v>
      </c>
      <c r="D407" t="s">
        <v>182</v>
      </c>
      <c r="E407">
        <v>7942.8753539999998</v>
      </c>
      <c r="F407">
        <v>402.9</v>
      </c>
      <c r="G407">
        <v>3.91599258229627</v>
      </c>
      <c r="H407">
        <f>(Table2[[#This Row],[1Y Return vs Nifty]]-AVERAGE(Table2[1Y Return vs Nifty]))/_xlfn.STDEV.P(Table2[1Y Return vs Nifty])</f>
        <v>-0.38160932378475848</v>
      </c>
      <c r="I407">
        <v>-11.406021776367799</v>
      </c>
      <c r="J407">
        <f>(Table2[[#This Row],[1M Return vs Nifty]]-AVERAGE(Table2[1M Return vs Nifty]))/_xlfn.STDEV.P(Table2[1M Return vs Nifty])</f>
        <v>-1.0515874475519891</v>
      </c>
      <c r="K407">
        <v>19.048542054657201</v>
      </c>
      <c r="L407">
        <f>(Table2[[#This Row],[6M Return vs Nifty]]-AVERAGE(Table2[6M Return vs Nifty]))/_xlfn.STDEV.P(Table2[6M Return vs Nifty])</f>
        <v>0.25270026129416379</v>
      </c>
      <c r="M407">
        <v>-4.0757032923322702</v>
      </c>
      <c r="N407">
        <f>(Table2[[#This Row],[1W Return vs Nifty]]-AVERAGE(Table2[1W Return vs Nifty]))/_xlfn.STDEV.P(Table2[1W Return vs Nifty])</f>
        <v>-0.88986034953954452</v>
      </c>
      <c r="O407">
        <v>426.85</v>
      </c>
      <c r="P407">
        <v>424.51681756000499</v>
      </c>
      <c r="Q407">
        <v>350.94570055272499</v>
      </c>
      <c r="R407">
        <v>33.112756944549503</v>
      </c>
      <c r="S407" s="1">
        <f>(Table2[[#This Row],[Close Price]]-Table2[[#This Row],[20D EMA]])/Table2[[#This Row],[20D EMA]]</f>
        <v>-5.6108703291554513E-2</v>
      </c>
      <c r="T407" s="1">
        <f>(Table2[[#This Row],[Close Price]]-Table2[[#This Row],[50D EMA]])/Table2[[#This Row],[50D EMA]]</f>
        <v>-5.0920992210042426E-2</v>
      </c>
      <c r="U407" s="1">
        <f>(Table2[[#This Row],[Close Price]]-Table2[[#This Row],[200D EMA]])/Table2[[#This Row],[200D EMA]]</f>
        <v>0.14804084895597558</v>
      </c>
      <c r="V407">
        <v>1.72312003389992</v>
      </c>
      <c r="W407">
        <v>395.1</v>
      </c>
      <c r="X407">
        <v>407.5</v>
      </c>
      <c r="Y407">
        <v>382.9</v>
      </c>
      <c r="Z407">
        <v>415.5</v>
      </c>
      <c r="AA407">
        <v>382.9</v>
      </c>
      <c r="AB407">
        <v>441.5</v>
      </c>
      <c r="AC407" s="1">
        <f>(Table2[[#This Row],[Close Price]]/Table2[[#This Row],[Day Low]])-1</f>
        <v>1.97418375094911E-2</v>
      </c>
      <c r="AD407" s="1">
        <f>(Table2[[#This Row],[Day High]]/Table2[[#This Row],[Close Price]])-1</f>
        <v>1.1417225117895224E-2</v>
      </c>
      <c r="AE407" s="1">
        <f>(Table2[[#This Row],[Close Price]]/Table2[[#This Row],[Current Week Low]])-1</f>
        <v>5.2232958997127099E-2</v>
      </c>
      <c r="AF407" s="1">
        <f>(Table2[[#This Row],[Current Week High]]/Table2[[#This Row],[Close Price]])-1</f>
        <v>3.1273268801191412E-2</v>
      </c>
      <c r="AG407" s="1">
        <f>(Table2[[#This Row],[Close Price]]/Table2[[#This Row],[Current Month Low]])-1</f>
        <v>5.2232958997127099E-2</v>
      </c>
      <c r="AH407" s="1">
        <f>(Table2[[#This Row],[Current Month High]]/Table2[[#This Row],[Close Price]])-1</f>
        <v>9.5805410771903743E-2</v>
      </c>
      <c r="AI407">
        <v>20.451724993794901</v>
      </c>
      <c r="AJ407">
        <v>67.805081216159905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-0.02</v>
      </c>
      <c r="AM407" t="s">
        <v>3188</v>
      </c>
      <c r="AN407">
        <v>-13.64</v>
      </c>
      <c r="AO407" t="s">
        <v>3188</v>
      </c>
      <c r="AQ407">
        <f>(Table2[[#This Row],[Sharpe Ratio]]-AVERAGE(Table2[Sharpe Ratio]))/_xlfn.STDEV.P(Table2[Sharpe Ratio])</f>
        <v>-0.71886351506777824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-2.789220374649906</v>
      </c>
      <c r="AS407">
        <f>_xlfn.RANK.AVG(Table2[[#This Row],[1Y Return vs Nifty Z-Score]],Table2[1Y Return vs Nifty Z-Score])</f>
        <v>424</v>
      </c>
      <c r="AT407">
        <f>_xlfn.RANK.AVG(Table2[[#This Row],[6M Return vs Nifty Z-Score]],Table2[6M Return vs Nifty Z-Score])</f>
        <v>231</v>
      </c>
      <c r="AU407">
        <f>_xlfn.RANK.AVG(Table2[[#This Row],[Sharpe Ratio Z-Score]],Table2[Sharpe Ratio Z-Score])</f>
        <v>530</v>
      </c>
      <c r="AV407">
        <f>(Table2[[#This Row],[Rank 1Y]]+Table2[[#This Row],[Rank 6M]]+Table2[[#This Row],[Rank Sharpe]])/3</f>
        <v>395</v>
      </c>
    </row>
    <row r="408" spans="1:48" x14ac:dyDescent="0.3">
      <c r="A408" t="s">
        <v>1521</v>
      </c>
      <c r="B408" t="s">
        <v>1522</v>
      </c>
      <c r="C408" t="s">
        <v>3153</v>
      </c>
      <c r="D408" t="s">
        <v>135</v>
      </c>
      <c r="E408">
        <v>6667.6260148000001</v>
      </c>
      <c r="F408">
        <v>946.3</v>
      </c>
      <c r="G408">
        <v>14.3491061385495</v>
      </c>
      <c r="H408">
        <f>(Table2[[#This Row],[1Y Return vs Nifty]]-AVERAGE(Table2[1Y Return vs Nifty]))/_xlfn.STDEV.P(Table2[1Y Return vs Nifty])</f>
        <v>-0.20606007344682051</v>
      </c>
      <c r="I408">
        <v>-6.4670901440055397</v>
      </c>
      <c r="J408">
        <f>(Table2[[#This Row],[1M Return vs Nifty]]-AVERAGE(Table2[1M Return vs Nifty]))/_xlfn.STDEV.P(Table2[1M Return vs Nifty])</f>
        <v>-0.52307447001635621</v>
      </c>
      <c r="K408">
        <v>4.6902431701267204</v>
      </c>
      <c r="L408">
        <f>(Table2[[#This Row],[6M Return vs Nifty]]-AVERAGE(Table2[6M Return vs Nifty]))/_xlfn.STDEV.P(Table2[6M Return vs Nifty])</f>
        <v>-0.2003854798987301</v>
      </c>
      <c r="M408">
        <v>2.91479596456209</v>
      </c>
      <c r="N408">
        <f>(Table2[[#This Row],[1W Return vs Nifty]]-AVERAGE(Table2[1W Return vs Nifty]))/_xlfn.STDEV.P(Table2[1W Return vs Nifty])</f>
        <v>0.7441608815527575</v>
      </c>
      <c r="O408">
        <v>941.15</v>
      </c>
      <c r="P408">
        <v>937.80864780314903</v>
      </c>
      <c r="Q408">
        <v>878.00530867029795</v>
      </c>
      <c r="R408">
        <v>54.652862079504601</v>
      </c>
      <c r="S408" s="1">
        <f>(Table2[[#This Row],[Close Price]]-Table2[[#This Row],[20D EMA]])/Table2[[#This Row],[20D EMA]]</f>
        <v>5.4720289008128109E-3</v>
      </c>
      <c r="T408" s="1">
        <f>(Table2[[#This Row],[Close Price]]-Table2[[#This Row],[50D EMA]])/Table2[[#This Row],[50D EMA]]</f>
        <v>9.0544613943817093E-3</v>
      </c>
      <c r="U408" s="1">
        <f>(Table2[[#This Row],[Close Price]]-Table2[[#This Row],[200D EMA]])/Table2[[#This Row],[200D EMA]]</f>
        <v>7.7783916173731843E-2</v>
      </c>
      <c r="V408">
        <v>0.73178337913807401</v>
      </c>
      <c r="W408">
        <v>936.8</v>
      </c>
      <c r="X408">
        <v>954.9</v>
      </c>
      <c r="Y408">
        <v>892</v>
      </c>
      <c r="Z408">
        <v>958.85</v>
      </c>
      <c r="AA408">
        <v>892</v>
      </c>
      <c r="AB408">
        <v>958.85</v>
      </c>
      <c r="AC408" s="1">
        <f>(Table2[[#This Row],[Close Price]]/Table2[[#This Row],[Day Low]])-1</f>
        <v>1.014090520922295E-2</v>
      </c>
      <c r="AD408" s="1">
        <f>(Table2[[#This Row],[Day High]]/Table2[[#This Row],[Close Price]])-1</f>
        <v>9.0880270527318174E-3</v>
      </c>
      <c r="AE408" s="1">
        <f>(Table2[[#This Row],[Close Price]]/Table2[[#This Row],[Current Week Low]])-1</f>
        <v>6.0874439461883423E-2</v>
      </c>
      <c r="AF408" s="1">
        <f>(Table2[[#This Row],[Current Week High]]/Table2[[#This Row],[Close Price]])-1</f>
        <v>1.3262179012998088E-2</v>
      </c>
      <c r="AG408" s="1">
        <f>(Table2[[#This Row],[Close Price]]/Table2[[#This Row],[Current Month Low]])-1</f>
        <v>6.0874439461883423E-2</v>
      </c>
      <c r="AH408" s="1">
        <f>(Table2[[#This Row],[Current Month High]]/Table2[[#This Row],[Close Price]])-1</f>
        <v>1.3262179012998088E-2</v>
      </c>
      <c r="AI408">
        <v>8.8344076931205802</v>
      </c>
      <c r="AJ408">
        <v>53.607661715769801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0.04</v>
      </c>
      <c r="AM408" t="s">
        <v>3189</v>
      </c>
      <c r="AN408">
        <v>-2.36</v>
      </c>
      <c r="AO408" t="s">
        <v>3188</v>
      </c>
      <c r="AP408">
        <v>2.6320903676253001E-2</v>
      </c>
      <c r="AQ408">
        <f>(Table2[[#This Row],[Sharpe Ratio]]-AVERAGE(Table2[Sharpe Ratio]))/_xlfn.STDEV.P(Table2[Sharpe Ratio])</f>
        <v>-0.41361287713289513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-0.59897201894204433</v>
      </c>
      <c r="AS408">
        <f>_xlfn.RANK.AVG(Table2[[#This Row],[1Y Return vs Nifty Z-Score]],Table2[1Y Return vs Nifty Z-Score])</f>
        <v>365</v>
      </c>
      <c r="AT408">
        <f>_xlfn.RANK.AVG(Table2[[#This Row],[6M Return vs Nifty Z-Score]],Table2[6M Return vs Nifty Z-Score])</f>
        <v>383</v>
      </c>
      <c r="AU408">
        <f>_xlfn.RANK.AVG(Table2[[#This Row],[Sharpe Ratio Z-Score]],Table2[Sharpe Ratio Z-Score])</f>
        <v>438</v>
      </c>
      <c r="AV408">
        <f>(Table2[[#This Row],[Rank 1Y]]+Table2[[#This Row],[Rank 6M]]+Table2[[#This Row],[Rank Sharpe]])/3</f>
        <v>395.33333333333331</v>
      </c>
    </row>
    <row r="409" spans="1:48" x14ac:dyDescent="0.3">
      <c r="A409" t="s">
        <v>1139</v>
      </c>
      <c r="B409" t="s">
        <v>1140</v>
      </c>
      <c r="C409" t="s">
        <v>3146</v>
      </c>
      <c r="D409" t="s">
        <v>48</v>
      </c>
      <c r="E409">
        <v>11280.752468483</v>
      </c>
      <c r="F409">
        <v>200.71</v>
      </c>
      <c r="G409">
        <v>17.047895633366402</v>
      </c>
      <c r="H409">
        <f>(Table2[[#This Row],[1Y Return vs Nifty]]-AVERAGE(Table2[1Y Return vs Nifty]))/_xlfn.STDEV.P(Table2[1Y Return vs Nifty])</f>
        <v>-0.16064980640807552</v>
      </c>
      <c r="I409">
        <v>-6.2025788968686202</v>
      </c>
      <c r="J409">
        <f>(Table2[[#This Row],[1M Return vs Nifty]]-AVERAGE(Table2[1M Return vs Nifty]))/_xlfn.STDEV.P(Table2[1M Return vs Nifty])</f>
        <v>-0.49476923373813453</v>
      </c>
      <c r="K409">
        <v>-17.793413683719599</v>
      </c>
      <c r="L409">
        <f>(Table2[[#This Row],[6M Return vs Nifty]]-AVERAGE(Table2[6M Return vs Nifty]))/_xlfn.STDEV.P(Table2[6M Return vs Nifty])</f>
        <v>-0.90987233570774706</v>
      </c>
      <c r="M409">
        <v>-0.87111685708089004</v>
      </c>
      <c r="N409">
        <f>(Table2[[#This Row],[1W Return vs Nifty]]-AVERAGE(Table2[1W Return vs Nifty]))/_xlfn.STDEV.P(Table2[1W Return vs Nifty])</f>
        <v>-0.14079192400372825</v>
      </c>
      <c r="O409">
        <v>207.41</v>
      </c>
      <c r="P409">
        <v>218.16802046039399</v>
      </c>
      <c r="Q409">
        <v>215.240361102896</v>
      </c>
      <c r="R409">
        <v>42.458085919441899</v>
      </c>
      <c r="S409" s="1">
        <f>(Table2[[#This Row],[Close Price]]-Table2[[#This Row],[20D EMA]])/Table2[[#This Row],[20D EMA]]</f>
        <v>-3.2303167638975887E-2</v>
      </c>
      <c r="T409" s="1">
        <f>(Table2[[#This Row],[Close Price]]-Table2[[#This Row],[50D EMA]])/Table2[[#This Row],[50D EMA]]</f>
        <v>-8.0020987601907928E-2</v>
      </c>
      <c r="U409" s="1">
        <f>(Table2[[#This Row],[Close Price]]-Table2[[#This Row],[200D EMA]])/Table2[[#This Row],[200D EMA]]</f>
        <v>-6.7507604189298548E-2</v>
      </c>
      <c r="V409">
        <v>0.56629790871425401</v>
      </c>
      <c r="W409">
        <v>199.1</v>
      </c>
      <c r="X409">
        <v>204.4</v>
      </c>
      <c r="Y409">
        <v>187.47</v>
      </c>
      <c r="Z409">
        <v>206.4</v>
      </c>
      <c r="AA409">
        <v>187.47</v>
      </c>
      <c r="AB409">
        <v>213.2</v>
      </c>
      <c r="AC409" s="1">
        <f>(Table2[[#This Row],[Close Price]]/Table2[[#This Row],[Day Low]])-1</f>
        <v>8.0863887493722864E-3</v>
      </c>
      <c r="AD409" s="1">
        <f>(Table2[[#This Row],[Day High]]/Table2[[#This Row],[Close Price]])-1</f>
        <v>1.8384734193612751E-2</v>
      </c>
      <c r="AE409" s="1">
        <f>(Table2[[#This Row],[Close Price]]/Table2[[#This Row],[Current Week Low]])-1</f>
        <v>7.06246332746574E-2</v>
      </c>
      <c r="AF409" s="1">
        <f>(Table2[[#This Row],[Current Week High]]/Table2[[#This Row],[Close Price]])-1</f>
        <v>2.8349359772806615E-2</v>
      </c>
      <c r="AG409" s="1">
        <f>(Table2[[#This Row],[Close Price]]/Table2[[#This Row],[Current Month Low]])-1</f>
        <v>7.06246332746574E-2</v>
      </c>
      <c r="AH409" s="1">
        <f>(Table2[[#This Row],[Current Month High]]/Table2[[#This Row],[Close Price]])-1</f>
        <v>6.222908674206562E-2</v>
      </c>
      <c r="AI409">
        <v>51.412485675850697</v>
      </c>
      <c r="AJ409">
        <v>72.357234864748804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-0.22</v>
      </c>
      <c r="AM409" t="s">
        <v>3188</v>
      </c>
      <c r="AN409">
        <v>-8.4499999999999993</v>
      </c>
      <c r="AO409" t="s">
        <v>3188</v>
      </c>
      <c r="AP409">
        <v>0.10446684837017101</v>
      </c>
      <c r="AQ409">
        <f>(Table2[[#This Row],[Sharpe Ratio]]-AVERAGE(Table2[Sharpe Ratio]))/_xlfn.STDEV.P(Table2[Sharpe Ratio])</f>
        <v>0.49266677660726033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350</v>
      </c>
      <c r="AT409">
        <f>_xlfn.RANK.AVG(Table2[[#This Row],[6M Return vs Nifty Z-Score]],Table2[6M Return vs Nifty Z-Score])</f>
        <v>625</v>
      </c>
      <c r="AU409">
        <f>_xlfn.RANK.AVG(Table2[[#This Row],[Sharpe Ratio Z-Score]],Table2[Sharpe Ratio Z-Score])</f>
        <v>213</v>
      </c>
      <c r="AV409">
        <f>(Table2[[#This Row],[Rank 1Y]]+Table2[[#This Row],[Rank 6M]]+Table2[[#This Row],[Rank Sharpe]])/3</f>
        <v>396</v>
      </c>
    </row>
    <row r="410" spans="1:48" x14ac:dyDescent="0.3">
      <c r="A410" t="s">
        <v>160</v>
      </c>
      <c r="B410" t="s">
        <v>161</v>
      </c>
      <c r="C410" t="s">
        <v>3143</v>
      </c>
      <c r="D410" t="s">
        <v>43</v>
      </c>
      <c r="E410">
        <v>173838.81563877</v>
      </c>
      <c r="F410">
        <v>1735.05</v>
      </c>
      <c r="G410">
        <v>6.5024774759346098</v>
      </c>
      <c r="H410">
        <f>(Table2[[#This Row],[1Y Return vs Nifty]]-AVERAGE(Table2[1Y Return vs Nifty]))/_xlfn.STDEV.P(Table2[1Y Return vs Nifty])</f>
        <v>-0.33808871206703517</v>
      </c>
      <c r="I410">
        <v>-6.3687253188101298</v>
      </c>
      <c r="J410">
        <f>(Table2[[#This Row],[1M Return vs Nifty]]-AVERAGE(Table2[1M Return vs Nifty]))/_xlfn.STDEV.P(Table2[1M Return vs Nifty])</f>
        <v>-0.5125484918254144</v>
      </c>
      <c r="K410">
        <v>6.4860085623834998</v>
      </c>
      <c r="L410">
        <f>(Table2[[#This Row],[6M Return vs Nifty]]-AVERAGE(Table2[6M Return vs Nifty]))/_xlfn.STDEV.P(Table2[6M Return vs Nifty])</f>
        <v>-0.14371889980435584</v>
      </c>
      <c r="M410">
        <v>-4.0149695852879397</v>
      </c>
      <c r="N410">
        <f>(Table2[[#This Row],[1W Return vs Nifty]]-AVERAGE(Table2[1W Return vs Nifty]))/_xlfn.STDEV.P(Table2[1W Return vs Nifty])</f>
        <v>-0.87566391476337302</v>
      </c>
      <c r="O410">
        <v>1804.35</v>
      </c>
      <c r="P410">
        <v>1779.9380641329601</v>
      </c>
      <c r="Q410">
        <v>1592.6849455701899</v>
      </c>
      <c r="R410">
        <v>25.470873894673499</v>
      </c>
      <c r="S410" s="1">
        <f>(Table2[[#This Row],[Close Price]]-Table2[[#This Row],[20D EMA]])/Table2[[#This Row],[20D EMA]]</f>
        <v>-3.8407182641948603E-2</v>
      </c>
      <c r="T410" s="1">
        <f>(Table2[[#This Row],[Close Price]]-Table2[[#This Row],[50D EMA]])/Table2[[#This Row],[50D EMA]]</f>
        <v>-2.5218891060024572E-2</v>
      </c>
      <c r="U410" s="1">
        <f>(Table2[[#This Row],[Close Price]]-Table2[[#This Row],[200D EMA]])/Table2[[#This Row],[200D EMA]]</f>
        <v>8.9386827461248181E-2</v>
      </c>
      <c r="V410">
        <v>0.87150040798822204</v>
      </c>
      <c r="W410">
        <v>1718.6</v>
      </c>
      <c r="X410">
        <v>1746.75</v>
      </c>
      <c r="Y410">
        <v>1718.6</v>
      </c>
      <c r="Z410">
        <v>1819.85</v>
      </c>
      <c r="AA410">
        <v>1718.6</v>
      </c>
      <c r="AB410">
        <v>1859.3</v>
      </c>
      <c r="AC410" s="1">
        <f>(Table2[[#This Row],[Close Price]]/Table2[[#This Row],[Day Low]])-1</f>
        <v>9.5717444431513421E-3</v>
      </c>
      <c r="AD410" s="1">
        <f>(Table2[[#This Row],[Day High]]/Table2[[#This Row],[Close Price]])-1</f>
        <v>6.7433215181118555E-3</v>
      </c>
      <c r="AE410" s="1">
        <f>(Table2[[#This Row],[Close Price]]/Table2[[#This Row],[Current Week Low]])-1</f>
        <v>9.5717444431513421E-3</v>
      </c>
      <c r="AF410" s="1">
        <f>(Table2[[#This Row],[Current Week High]]/Table2[[#This Row],[Close Price]])-1</f>
        <v>4.8874672199648472E-2</v>
      </c>
      <c r="AG410" s="1">
        <f>(Table2[[#This Row],[Close Price]]/Table2[[#This Row],[Current Month Low]])-1</f>
        <v>9.5717444431513421E-3</v>
      </c>
      <c r="AH410" s="1">
        <f>(Table2[[#This Row],[Current Month High]]/Table2[[#This Row],[Close Price]])-1</f>
        <v>7.1611769113282042E-2</v>
      </c>
      <c r="AI410">
        <v>11.581798795423699</v>
      </c>
      <c r="AJ410">
        <v>34.4218477629285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0.04</v>
      </c>
      <c r="AM410" t="s">
        <v>3189</v>
      </c>
      <c r="AN410">
        <v>-6.94</v>
      </c>
      <c r="AO410" t="s">
        <v>3188</v>
      </c>
      <c r="AP410">
        <v>3.4612320211982003E-2</v>
      </c>
      <c r="AQ410">
        <f>(Table2[[#This Row],[Sharpe Ratio]]-AVERAGE(Table2[Sharpe Ratio]))/_xlfn.STDEV.P(Table2[Sharpe Ratio])</f>
        <v>-0.31745507730786204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-2.1874750957680407</v>
      </c>
      <c r="AS410">
        <f>_xlfn.RANK.AVG(Table2[[#This Row],[1Y Return vs Nifty Z-Score]],Table2[1Y Return vs Nifty Z-Score])</f>
        <v>407</v>
      </c>
      <c r="AT410">
        <f>_xlfn.RANK.AVG(Table2[[#This Row],[6M Return vs Nifty Z-Score]],Table2[6M Return vs Nifty Z-Score])</f>
        <v>363</v>
      </c>
      <c r="AU410">
        <f>_xlfn.RANK.AVG(Table2[[#This Row],[Sharpe Ratio Z-Score]],Table2[Sharpe Ratio Z-Score])</f>
        <v>420</v>
      </c>
      <c r="AV410">
        <f>(Table2[[#This Row],[Rank 1Y]]+Table2[[#This Row],[Rank 6M]]+Table2[[#This Row],[Rank Sharpe]])/3</f>
        <v>396.66666666666669</v>
      </c>
    </row>
    <row r="411" spans="1:48" x14ac:dyDescent="0.3">
      <c r="A411" t="s">
        <v>38</v>
      </c>
      <c r="B411" t="s">
        <v>39</v>
      </c>
      <c r="C411" t="s">
        <v>3145</v>
      </c>
      <c r="D411" t="s">
        <v>40</v>
      </c>
      <c r="E411">
        <v>610620.96858282003</v>
      </c>
      <c r="F411">
        <v>488.2</v>
      </c>
      <c r="G411">
        <v>-17.0974005390058</v>
      </c>
      <c r="H411">
        <f>(Table2[[#This Row],[1Y Return vs Nifty]]-AVERAGE(Table2[1Y Return vs Nifty]))/_xlfn.STDEV.P(Table2[1Y Return vs Nifty])</f>
        <v>-0.73518406344528653</v>
      </c>
      <c r="I411">
        <v>-4.2208546492211898</v>
      </c>
      <c r="J411">
        <f>(Table2[[#This Row],[1M Return vs Nifty]]-AVERAGE(Table2[1M Return vs Nifty]))/_xlfn.STDEV.P(Table2[1M Return vs Nifty])</f>
        <v>-0.28270576318595037</v>
      </c>
      <c r="K411">
        <v>3.7938453275699602</v>
      </c>
      <c r="L411">
        <f>(Table2[[#This Row],[6M Return vs Nifty]]-AVERAGE(Table2[6M Return vs Nifty]))/_xlfn.STDEV.P(Table2[6M Return vs Nifty])</f>
        <v>-0.22867191439663001</v>
      </c>
      <c r="M411">
        <v>-3.6294612213837301</v>
      </c>
      <c r="N411">
        <f>(Table2[[#This Row],[1W Return vs Nifty]]-AVERAGE(Table2[1W Return vs Nifty]))/_xlfn.STDEV.P(Table2[1W Return vs Nifty])</f>
        <v>-0.78555177423751998</v>
      </c>
      <c r="O411">
        <v>506.19</v>
      </c>
      <c r="P411">
        <v>499.66099229054203</v>
      </c>
      <c r="Q411">
        <v>463.76045159225902</v>
      </c>
      <c r="R411">
        <v>23.452105859840401</v>
      </c>
      <c r="S411" s="1">
        <f>(Table2[[#This Row],[Close Price]]-Table2[[#This Row],[20D EMA]])/Table2[[#This Row],[20D EMA]]</f>
        <v>-3.554001461901659E-2</v>
      </c>
      <c r="T411" s="1">
        <f>(Table2[[#This Row],[Close Price]]-Table2[[#This Row],[50D EMA]])/Table2[[#This Row],[50D EMA]]</f>
        <v>-2.2937536584560356E-2</v>
      </c>
      <c r="U411" s="1">
        <f>(Table2[[#This Row],[Close Price]]-Table2[[#This Row],[200D EMA]])/Table2[[#This Row],[200D EMA]]</f>
        <v>5.2698647165430074E-2</v>
      </c>
      <c r="V411">
        <v>0.99780715846816204</v>
      </c>
      <c r="W411">
        <v>487.4</v>
      </c>
      <c r="X411">
        <v>493.95</v>
      </c>
      <c r="Y411">
        <v>487.4</v>
      </c>
      <c r="Z411">
        <v>514.95000000000005</v>
      </c>
      <c r="AA411">
        <v>487.4</v>
      </c>
      <c r="AB411">
        <v>519.75</v>
      </c>
      <c r="AC411" s="1">
        <f>(Table2[[#This Row],[Close Price]]/Table2[[#This Row],[Day Low]])-1</f>
        <v>1.6413623307345304E-3</v>
      </c>
      <c r="AD411" s="1">
        <f>(Table2[[#This Row],[Day High]]/Table2[[#This Row],[Close Price]])-1</f>
        <v>1.1777959852519393E-2</v>
      </c>
      <c r="AE411" s="1">
        <f>(Table2[[#This Row],[Close Price]]/Table2[[#This Row],[Current Week Low]])-1</f>
        <v>1.6413623307345304E-3</v>
      </c>
      <c r="AF411" s="1">
        <f>(Table2[[#This Row],[Current Week High]]/Table2[[#This Row],[Close Price]])-1</f>
        <v>5.4793117574764461E-2</v>
      </c>
      <c r="AG411" s="1">
        <f>(Table2[[#This Row],[Close Price]]/Table2[[#This Row],[Current Month Low]])-1</f>
        <v>1.6413623307345304E-3</v>
      </c>
      <c r="AH411" s="1">
        <f>(Table2[[#This Row],[Current Month High]]/Table2[[#This Row],[Close Price]])-1</f>
        <v>6.4625153625563314E-2</v>
      </c>
      <c r="AI411">
        <v>8.2548136009832103</v>
      </c>
      <c r="AJ411">
        <v>22.248654062852101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-0.01</v>
      </c>
      <c r="AM411" t="s">
        <v>3188</v>
      </c>
      <c r="AN411">
        <v>-5.25</v>
      </c>
      <c r="AO411" t="s">
        <v>3188</v>
      </c>
      <c r="AP411">
        <v>9.8116038178598999E-2</v>
      </c>
      <c r="AQ411">
        <f>(Table2[[#This Row],[Sharpe Ratio]]-AVERAGE(Table2[Sharpe Ratio]))/_xlfn.STDEV.P(Table2[Sharpe Ratio])</f>
        <v>0.4190147133564941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-1.6130988019088928</v>
      </c>
      <c r="AS411">
        <f>_xlfn.RANK.AVG(Table2[[#This Row],[1Y Return vs Nifty Z-Score]],Table2[1Y Return vs Nifty Z-Score])</f>
        <v>567</v>
      </c>
      <c r="AT411">
        <f>_xlfn.RANK.AVG(Table2[[#This Row],[6M Return vs Nifty Z-Score]],Table2[6M Return vs Nifty Z-Score])</f>
        <v>393</v>
      </c>
      <c r="AU411">
        <f>_xlfn.RANK.AVG(Table2[[#This Row],[Sharpe Ratio Z-Score]],Table2[Sharpe Ratio Z-Score])</f>
        <v>231</v>
      </c>
      <c r="AV411">
        <f>(Table2[[#This Row],[Rank 1Y]]+Table2[[#This Row],[Rank 6M]]+Table2[[#This Row],[Rank Sharpe]])/3</f>
        <v>397</v>
      </c>
    </row>
    <row r="412" spans="1:48" x14ac:dyDescent="0.3">
      <c r="A412" t="s">
        <v>1812</v>
      </c>
      <c r="B412" t="s">
        <v>1813</v>
      </c>
      <c r="C412" t="s">
        <v>3146</v>
      </c>
      <c r="D412" t="s">
        <v>48</v>
      </c>
      <c r="E412">
        <v>4413.781098935</v>
      </c>
      <c r="F412">
        <v>637.85</v>
      </c>
      <c r="G412">
        <v>-18.018641655155399</v>
      </c>
      <c r="H412">
        <f>(Table2[[#This Row],[1Y Return vs Nifty]]-AVERAGE(Table2[1Y Return vs Nifty]))/_xlfn.STDEV.P(Table2[1Y Return vs Nifty])</f>
        <v>-0.75068501495401574</v>
      </c>
      <c r="I412">
        <v>-9.2410218159570494</v>
      </c>
      <c r="J412">
        <f>(Table2[[#This Row],[1M Return vs Nifty]]-AVERAGE(Table2[1M Return vs Nifty]))/_xlfn.STDEV.P(Table2[1M Return vs Nifty])</f>
        <v>-0.81991172077260577</v>
      </c>
      <c r="K412">
        <v>-2.54898246879146</v>
      </c>
      <c r="L412">
        <f>(Table2[[#This Row],[6M Return vs Nifty]]-AVERAGE(Table2[6M Return vs Nifty]))/_xlfn.STDEV.P(Table2[6M Return vs Nifty])</f>
        <v>-0.42882409513090636</v>
      </c>
      <c r="M412">
        <v>-3.6413938599821498</v>
      </c>
      <c r="N412">
        <f>(Table2[[#This Row],[1W Return vs Nifty]]-AVERAGE(Table2[1W Return vs Nifty]))/_xlfn.STDEV.P(Table2[1W Return vs Nifty])</f>
        <v>-0.78834101490492137</v>
      </c>
      <c r="O412">
        <v>664.46</v>
      </c>
      <c r="P412">
        <v>672.23809374603297</v>
      </c>
      <c r="Q412">
        <v>627.82432293829299</v>
      </c>
      <c r="R412">
        <v>37.923309821816503</v>
      </c>
      <c r="S412" s="1">
        <f>(Table2[[#This Row],[Close Price]]-Table2[[#This Row],[20D EMA]])/Table2[[#This Row],[20D EMA]]</f>
        <v>-4.0047557415043816E-2</v>
      </c>
      <c r="T412" s="1">
        <f>(Table2[[#This Row],[Close Price]]-Table2[[#This Row],[50D EMA]])/Table2[[#This Row],[50D EMA]]</f>
        <v>-5.1154634148157248E-2</v>
      </c>
      <c r="U412" s="1">
        <f>(Table2[[#This Row],[Close Price]]-Table2[[#This Row],[200D EMA]])/Table2[[#This Row],[200D EMA]]</f>
        <v>1.5968921074586057E-2</v>
      </c>
      <c r="V412">
        <v>0.33304343353183202</v>
      </c>
      <c r="W412">
        <v>627.35</v>
      </c>
      <c r="X412">
        <v>645</v>
      </c>
      <c r="Y412">
        <v>601</v>
      </c>
      <c r="Z412">
        <v>662.15</v>
      </c>
      <c r="AA412">
        <v>601</v>
      </c>
      <c r="AB412">
        <v>684.5</v>
      </c>
      <c r="AC412" s="1">
        <f>(Table2[[#This Row],[Close Price]]/Table2[[#This Row],[Day Low]])-1</f>
        <v>1.6737068621981432E-2</v>
      </c>
      <c r="AD412" s="1">
        <f>(Table2[[#This Row],[Day High]]/Table2[[#This Row],[Close Price]])-1</f>
        <v>1.1209532021635216E-2</v>
      </c>
      <c r="AE412" s="1">
        <f>(Table2[[#This Row],[Close Price]]/Table2[[#This Row],[Current Week Low]])-1</f>
        <v>6.1314475873544216E-2</v>
      </c>
      <c r="AF412" s="1">
        <f>(Table2[[#This Row],[Current Week High]]/Table2[[#This Row],[Close Price]])-1</f>
        <v>3.809673120639645E-2</v>
      </c>
      <c r="AG412" s="1">
        <f>(Table2[[#This Row],[Close Price]]/Table2[[#This Row],[Current Month Low]])-1</f>
        <v>6.1314475873544216E-2</v>
      </c>
      <c r="AH412" s="1">
        <f>(Table2[[#This Row],[Current Month High]]/Table2[[#This Row],[Close Price]])-1</f>
        <v>7.3136317315983357E-2</v>
      </c>
      <c r="AI412">
        <v>58.195500509524102</v>
      </c>
      <c r="AJ412">
        <v>49.466900995899202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-0.15</v>
      </c>
      <c r="AM412" t="s">
        <v>3188</v>
      </c>
      <c r="AN412">
        <v>-8.2200000000000006</v>
      </c>
      <c r="AO412" t="s">
        <v>3188</v>
      </c>
      <c r="AP412">
        <v>0.13170297412409901</v>
      </c>
      <c r="AQ412">
        <f>(Table2[[#This Row],[Sharpe Ratio]]-AVERAGE(Table2[Sharpe Ratio]))/_xlfn.STDEV.P(Table2[Sharpe Ratio])</f>
        <v>0.80853149248181666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574</v>
      </c>
      <c r="AT412">
        <f>_xlfn.RANK.AVG(Table2[[#This Row],[6M Return vs Nifty Z-Score]],Table2[6M Return vs Nifty Z-Score])</f>
        <v>471</v>
      </c>
      <c r="AU412">
        <f>_xlfn.RANK.AVG(Table2[[#This Row],[Sharpe Ratio Z-Score]],Table2[Sharpe Ratio Z-Score])</f>
        <v>146</v>
      </c>
      <c r="AV412">
        <f>(Table2[[#This Row],[Rank 1Y]]+Table2[[#This Row],[Rank 6M]]+Table2[[#This Row],[Rank Sharpe]])/3</f>
        <v>397</v>
      </c>
    </row>
    <row r="413" spans="1:48" x14ac:dyDescent="0.3">
      <c r="A413" t="s">
        <v>1104</v>
      </c>
      <c r="B413" t="s">
        <v>1105</v>
      </c>
      <c r="C413" t="s">
        <v>3147</v>
      </c>
      <c r="D413" t="s">
        <v>275</v>
      </c>
      <c r="E413">
        <v>11652.602642745</v>
      </c>
      <c r="F413">
        <v>2274.0500000000002</v>
      </c>
      <c r="G413">
        <v>30.067718828196998</v>
      </c>
      <c r="H413">
        <f>(Table2[[#This Row],[1Y Return vs Nifty]]-AVERAGE(Table2[1Y Return vs Nifty]))/_xlfn.STDEV.P(Table2[1Y Return vs Nifty])</f>
        <v>5.8423837242154844E-2</v>
      </c>
      <c r="I413">
        <v>4.0389864237141602</v>
      </c>
      <c r="J413">
        <f>(Table2[[#This Row],[1M Return vs Nifty]]-AVERAGE(Table2[1M Return vs Nifty]))/_xlfn.STDEV.P(Table2[1M Return vs Nifty])</f>
        <v>0.60117632394879672</v>
      </c>
      <c r="K413">
        <v>13.777715495893901</v>
      </c>
      <c r="L413">
        <f>(Table2[[#This Row],[6M Return vs Nifty]]-AVERAGE(Table2[6M Return vs Nifty]))/_xlfn.STDEV.P(Table2[6M Return vs Nifty])</f>
        <v>8.6375797840528637E-2</v>
      </c>
      <c r="M413">
        <v>1.3812036403733301</v>
      </c>
      <c r="N413">
        <f>(Table2[[#This Row],[1W Return vs Nifty]]-AVERAGE(Table2[1W Return vs Nifty]))/_xlfn.STDEV.P(Table2[1W Return vs Nifty])</f>
        <v>0.38568542429651603</v>
      </c>
      <c r="O413">
        <v>2210.92</v>
      </c>
      <c r="P413">
        <v>2148.6317460301202</v>
      </c>
      <c r="Q413">
        <v>1923.4214714202301</v>
      </c>
      <c r="R413">
        <v>63.5723481472751</v>
      </c>
      <c r="S413" s="1">
        <f>(Table2[[#This Row],[Close Price]]-Table2[[#This Row],[20D EMA]])/Table2[[#This Row],[20D EMA]]</f>
        <v>2.8553724241492277E-2</v>
      </c>
      <c r="T413" s="1">
        <f>(Table2[[#This Row],[Close Price]]-Table2[[#This Row],[50D EMA]])/Table2[[#This Row],[50D EMA]]</f>
        <v>5.8371218893887557E-2</v>
      </c>
      <c r="U413" s="1">
        <f>(Table2[[#This Row],[Close Price]]-Table2[[#This Row],[200D EMA]])/Table2[[#This Row],[200D EMA]]</f>
        <v>0.1822941741005264</v>
      </c>
      <c r="V413">
        <v>1.1303335487542201</v>
      </c>
      <c r="W413">
        <v>2236.3000000000002</v>
      </c>
      <c r="X413">
        <v>2295.9</v>
      </c>
      <c r="Y413">
        <v>2172.6</v>
      </c>
      <c r="Z413">
        <v>2318.3000000000002</v>
      </c>
      <c r="AA413">
        <v>2172.6</v>
      </c>
      <c r="AB413">
        <v>2318.3000000000002</v>
      </c>
      <c r="AC413" s="1">
        <f>(Table2[[#This Row],[Close Price]]/Table2[[#This Row],[Day Low]])-1</f>
        <v>1.6880561641998026E-2</v>
      </c>
      <c r="AD413" s="1">
        <f>(Table2[[#This Row],[Day High]]/Table2[[#This Row],[Close Price]])-1</f>
        <v>9.6084079065983374E-3</v>
      </c>
      <c r="AE413" s="1">
        <f>(Table2[[#This Row],[Close Price]]/Table2[[#This Row],[Current Week Low]])-1</f>
        <v>4.6695203903157623E-2</v>
      </c>
      <c r="AF413" s="1">
        <f>(Table2[[#This Row],[Current Week High]]/Table2[[#This Row],[Close Price]])-1</f>
        <v>1.9458675051120311E-2</v>
      </c>
      <c r="AG413" s="1">
        <f>(Table2[[#This Row],[Close Price]]/Table2[[#This Row],[Current Month Low]])-1</f>
        <v>4.6695203903157623E-2</v>
      </c>
      <c r="AH413" s="1">
        <f>(Table2[[#This Row],[Current Month High]]/Table2[[#This Row],[Close Price]])-1</f>
        <v>1.9458675051120311E-2</v>
      </c>
      <c r="AI413">
        <v>1.94586750511203</v>
      </c>
      <c r="AJ413">
        <v>67.203411639277903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-0.03</v>
      </c>
      <c r="AM413" t="s">
        <v>3188</v>
      </c>
      <c r="AN413">
        <v>3.58</v>
      </c>
      <c r="AO413" t="s">
        <v>3189</v>
      </c>
      <c r="AP413">
        <v>-3.5701430640534999E-2</v>
      </c>
      <c r="AQ413">
        <f>(Table2[[#This Row],[Sharpe Ratio]]-AVERAGE(Table2[Sharpe Ratio]))/_xlfn.STDEV.P(Table2[Sharpe Ratio])</f>
        <v>-1.1329026609973867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-1.2412776693904726E-3</v>
      </c>
      <c r="AS413">
        <f>_xlfn.RANK.AVG(Table2[[#This Row],[1Y Return vs Nifty Z-Score]],Table2[1Y Return vs Nifty Z-Score])</f>
        <v>273</v>
      </c>
      <c r="AT413">
        <f>_xlfn.RANK.AVG(Table2[[#This Row],[6M Return vs Nifty Z-Score]],Table2[6M Return vs Nifty Z-Score])</f>
        <v>283</v>
      </c>
      <c r="AU413">
        <f>_xlfn.RANK.AVG(Table2[[#This Row],[Sharpe Ratio Z-Score]],Table2[Sharpe Ratio Z-Score])</f>
        <v>637</v>
      </c>
      <c r="AV413">
        <f>(Table2[[#This Row],[Rank 1Y]]+Table2[[#This Row],[Rank 6M]]+Table2[[#This Row],[Rank Sharpe]])/3</f>
        <v>397.66666666666669</v>
      </c>
    </row>
    <row r="414" spans="1:48" x14ac:dyDescent="0.3">
      <c r="A414" t="s">
        <v>1392</v>
      </c>
      <c r="B414" t="s">
        <v>1393</v>
      </c>
      <c r="C414" t="s">
        <v>3143</v>
      </c>
      <c r="D414" t="s">
        <v>589</v>
      </c>
      <c r="E414">
        <v>7944.5857817300002</v>
      </c>
      <c r="F414">
        <v>739.7</v>
      </c>
      <c r="G414">
        <v>9.7896848780296608</v>
      </c>
      <c r="H414">
        <f>(Table2[[#This Row],[1Y Return vs Nifty]]-AVERAGE(Table2[1Y Return vs Nifty]))/_xlfn.STDEV.P(Table2[1Y Return vs Nifty])</f>
        <v>-0.2827776304774714</v>
      </c>
      <c r="I414">
        <v>-4.7487346190806798</v>
      </c>
      <c r="J414">
        <f>(Table2[[#This Row],[1M Return vs Nifty]]-AVERAGE(Table2[1M Return vs Nifty]))/_xlfn.STDEV.P(Table2[1M Return vs Nifty])</f>
        <v>-0.33919397468978513</v>
      </c>
      <c r="K414">
        <v>13.960329669736799</v>
      </c>
      <c r="L414">
        <f>(Table2[[#This Row],[6M Return vs Nifty]]-AVERAGE(Table2[6M Return vs Nifty]))/_xlfn.STDEV.P(Table2[6M Return vs Nifty])</f>
        <v>9.213831044549195E-2</v>
      </c>
      <c r="M414">
        <v>0.92085481946963399</v>
      </c>
      <c r="N414">
        <f>(Table2[[#This Row],[1W Return vs Nifty]]-AVERAGE(Table2[1W Return vs Nifty]))/_xlfn.STDEV.P(Table2[1W Return vs Nifty])</f>
        <v>0.27807941227626259</v>
      </c>
      <c r="O414">
        <v>738.67</v>
      </c>
      <c r="P414">
        <v>734.09681058268802</v>
      </c>
      <c r="Q414">
        <v>651.11015492809497</v>
      </c>
      <c r="R414">
        <v>51.709215833670399</v>
      </c>
      <c r="S414" s="1">
        <f>(Table2[[#This Row],[Close Price]]-Table2[[#This Row],[20D EMA]])/Table2[[#This Row],[20D EMA]]</f>
        <v>1.3943980397201545E-3</v>
      </c>
      <c r="T414" s="1">
        <f>(Table2[[#This Row],[Close Price]]-Table2[[#This Row],[50D EMA]])/Table2[[#This Row],[50D EMA]]</f>
        <v>7.6327663280058421E-3</v>
      </c>
      <c r="U414" s="1">
        <f>(Table2[[#This Row],[Close Price]]-Table2[[#This Row],[200D EMA]])/Table2[[#This Row],[200D EMA]]</f>
        <v>0.1360596888274434</v>
      </c>
      <c r="V414">
        <v>0.37139398917591698</v>
      </c>
      <c r="W414">
        <v>726.6</v>
      </c>
      <c r="X414">
        <v>741.9</v>
      </c>
      <c r="Y414">
        <v>712</v>
      </c>
      <c r="Z414">
        <v>755</v>
      </c>
      <c r="AA414">
        <v>712</v>
      </c>
      <c r="AB414">
        <v>759.5</v>
      </c>
      <c r="AC414" s="1">
        <f>(Table2[[#This Row],[Close Price]]/Table2[[#This Row],[Day Low]])-1</f>
        <v>1.8029176988714646E-2</v>
      </c>
      <c r="AD414" s="1">
        <f>(Table2[[#This Row],[Day High]]/Table2[[#This Row],[Close Price]])-1</f>
        <v>2.9741787211030601E-3</v>
      </c>
      <c r="AE414" s="1">
        <f>(Table2[[#This Row],[Close Price]]/Table2[[#This Row],[Current Week Low]])-1</f>
        <v>3.8904494382022481E-2</v>
      </c>
      <c r="AF414" s="1">
        <f>(Table2[[#This Row],[Current Week High]]/Table2[[#This Row],[Close Price]])-1</f>
        <v>2.0684061105853635E-2</v>
      </c>
      <c r="AG414" s="1">
        <f>(Table2[[#This Row],[Close Price]]/Table2[[#This Row],[Current Month Low]])-1</f>
        <v>3.8904494382022481E-2</v>
      </c>
      <c r="AH414" s="1">
        <f>(Table2[[#This Row],[Current Month High]]/Table2[[#This Row],[Close Price]])-1</f>
        <v>2.6767608489928207E-2</v>
      </c>
      <c r="AI414">
        <v>8.0167635527916605</v>
      </c>
      <c r="AJ414">
        <v>42.482904748145998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-0.01</v>
      </c>
      <c r="AM414" t="s">
        <v>3188</v>
      </c>
      <c r="AN414">
        <v>-0.1</v>
      </c>
      <c r="AO414" t="s">
        <v>3188</v>
      </c>
      <c r="AQ414">
        <f>(Table2[[#This Row],[Sharpe Ratio]]-AVERAGE(Table2[Sharpe Ratio]))/_xlfn.STDEV.P(Table2[Sharpe Ratio])</f>
        <v>-0.71886351506777824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-0.97061739751328013</v>
      </c>
      <c r="AS414">
        <f>_xlfn.RANK.AVG(Table2[[#This Row],[1Y Return vs Nifty Z-Score]],Table2[1Y Return vs Nifty Z-Score])</f>
        <v>388</v>
      </c>
      <c r="AT414">
        <f>_xlfn.RANK.AVG(Table2[[#This Row],[6M Return vs Nifty Z-Score]],Table2[6M Return vs Nifty Z-Score])</f>
        <v>277</v>
      </c>
      <c r="AU414">
        <f>_xlfn.RANK.AVG(Table2[[#This Row],[Sharpe Ratio Z-Score]],Table2[Sharpe Ratio Z-Score])</f>
        <v>530</v>
      </c>
      <c r="AV414">
        <f>(Table2[[#This Row],[Rank 1Y]]+Table2[[#This Row],[Rank 6M]]+Table2[[#This Row],[Rank Sharpe]])/3</f>
        <v>398.33333333333331</v>
      </c>
    </row>
    <row r="415" spans="1:48" x14ac:dyDescent="0.3">
      <c r="A415" t="s">
        <v>788</v>
      </c>
      <c r="B415" t="s">
        <v>789</v>
      </c>
      <c r="C415" t="s">
        <v>3149</v>
      </c>
      <c r="D415" t="s">
        <v>182</v>
      </c>
      <c r="E415">
        <v>20531.091843239999</v>
      </c>
      <c r="F415">
        <v>541.20000000000005</v>
      </c>
      <c r="G415">
        <v>-8.8162474961706803</v>
      </c>
      <c r="H415">
        <f>(Table2[[#This Row],[1Y Return vs Nifty]]-AVERAGE(Table2[1Y Return vs Nifty]))/_xlfn.STDEV.P(Table2[1Y Return vs Nifty])</f>
        <v>-0.5958440475655481</v>
      </c>
      <c r="I415">
        <v>-2.43512254275447</v>
      </c>
      <c r="J415">
        <f>(Table2[[#This Row],[1M Return vs Nifty]]-AVERAGE(Table2[1M Return vs Nifty]))/_xlfn.STDEV.P(Table2[1M Return vs Nifty])</f>
        <v>-9.161532846812892E-2</v>
      </c>
      <c r="K415">
        <v>1.1756365645461699</v>
      </c>
      <c r="L415">
        <f>(Table2[[#This Row],[6M Return vs Nifty]]-AVERAGE(Table2[6M Return vs Nifty]))/_xlfn.STDEV.P(Table2[6M Return vs Nifty])</f>
        <v>-0.31129124608295144</v>
      </c>
      <c r="M415">
        <v>-2.6772488741452398</v>
      </c>
      <c r="N415">
        <f>(Table2[[#This Row],[1W Return vs Nifty]]-AVERAGE(Table2[1W Return vs Nifty]))/_xlfn.STDEV.P(Table2[1W Return vs Nifty])</f>
        <v>-0.56297322373393577</v>
      </c>
      <c r="O415">
        <v>555.03</v>
      </c>
      <c r="P415">
        <v>561.19940263172805</v>
      </c>
      <c r="Q415">
        <v>530.22025402779695</v>
      </c>
      <c r="R415">
        <v>40.438438012772501</v>
      </c>
      <c r="S415" s="1">
        <f>(Table2[[#This Row],[Close Price]]-Table2[[#This Row],[20D EMA]])/Table2[[#This Row],[20D EMA]]</f>
        <v>-2.4917572023133754E-2</v>
      </c>
      <c r="T415" s="1">
        <f>(Table2[[#This Row],[Close Price]]-Table2[[#This Row],[50D EMA]])/Table2[[#This Row],[50D EMA]]</f>
        <v>-3.5636892231070444E-2</v>
      </c>
      <c r="U415" s="1">
        <f>(Table2[[#This Row],[Close Price]]-Table2[[#This Row],[200D EMA]])/Table2[[#This Row],[200D EMA]]</f>
        <v>2.0707896178608586E-2</v>
      </c>
      <c r="V415">
        <v>1.0263636994120799</v>
      </c>
      <c r="W415">
        <v>538.6</v>
      </c>
      <c r="X415">
        <v>551.95000000000005</v>
      </c>
      <c r="Y415">
        <v>521.9</v>
      </c>
      <c r="Z415">
        <v>566.95000000000005</v>
      </c>
      <c r="AA415">
        <v>521.9</v>
      </c>
      <c r="AB415">
        <v>578</v>
      </c>
      <c r="AC415" s="1">
        <f>(Table2[[#This Row],[Close Price]]/Table2[[#This Row],[Day Low]])-1</f>
        <v>4.8273301151133818E-3</v>
      </c>
      <c r="AD415" s="1">
        <f>(Table2[[#This Row],[Day High]]/Table2[[#This Row],[Close Price]])-1</f>
        <v>1.9863266814486247E-2</v>
      </c>
      <c r="AE415" s="1">
        <f>(Table2[[#This Row],[Close Price]]/Table2[[#This Row],[Current Week Low]])-1</f>
        <v>3.6980264418471132E-2</v>
      </c>
      <c r="AF415" s="1">
        <f>(Table2[[#This Row],[Current Week High]]/Table2[[#This Row],[Close Price]])-1</f>
        <v>4.7579453067257971E-2</v>
      </c>
      <c r="AG415" s="1">
        <f>(Table2[[#This Row],[Close Price]]/Table2[[#This Row],[Current Month Low]])-1</f>
        <v>3.6980264418471132E-2</v>
      </c>
      <c r="AH415" s="1">
        <f>(Table2[[#This Row],[Current Month High]]/Table2[[#This Row],[Close Price]])-1</f>
        <v>6.799704360679959E-2</v>
      </c>
      <c r="AI415">
        <v>15.0036954915003</v>
      </c>
      <c r="AJ415">
        <v>33.038348082595803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-0.12</v>
      </c>
      <c r="AM415" t="s">
        <v>3188</v>
      </c>
      <c r="AN415">
        <v>-7.54</v>
      </c>
      <c r="AO415" t="s">
        <v>3188</v>
      </c>
      <c r="AP415">
        <v>8.6707682602493993E-2</v>
      </c>
      <c r="AQ415">
        <f>(Table2[[#This Row],[Sharpe Ratio]]-AVERAGE(Table2[Sharpe Ratio]))/_xlfn.STDEV.P(Table2[Sharpe Ratio])</f>
        <v>0.28670892856173047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514</v>
      </c>
      <c r="AT415">
        <f>_xlfn.RANK.AVG(Table2[[#This Row],[6M Return vs Nifty Z-Score]],Table2[6M Return vs Nifty Z-Score])</f>
        <v>419</v>
      </c>
      <c r="AU415">
        <f>_xlfn.RANK.AVG(Table2[[#This Row],[Sharpe Ratio Z-Score]],Table2[Sharpe Ratio Z-Score])</f>
        <v>265</v>
      </c>
      <c r="AV415">
        <f>(Table2[[#This Row],[Rank 1Y]]+Table2[[#This Row],[Rank 6M]]+Table2[[#This Row],[Rank Sharpe]])/3</f>
        <v>399.33333333333331</v>
      </c>
    </row>
    <row r="416" spans="1:48" x14ac:dyDescent="0.3">
      <c r="A416" t="s">
        <v>2041</v>
      </c>
      <c r="B416" t="s">
        <v>2042</v>
      </c>
      <c r="C416" t="s">
        <v>3157</v>
      </c>
      <c r="D416" t="s">
        <v>258</v>
      </c>
      <c r="E416">
        <v>3252.3586317999998</v>
      </c>
      <c r="F416">
        <v>317.64999999999998</v>
      </c>
      <c r="G416">
        <v>21.975254215247801</v>
      </c>
      <c r="H416">
        <f>(Table2[[#This Row],[1Y Return vs Nifty]]-AVERAGE(Table2[1Y Return vs Nifty]))/_xlfn.STDEV.P(Table2[1Y Return vs Nifty])</f>
        <v>-7.7741276702958037E-2</v>
      </c>
      <c r="I416">
        <v>-4.4015680255784702</v>
      </c>
      <c r="J416">
        <f>(Table2[[#This Row],[1M Return vs Nifty]]-AVERAGE(Table2[1M Return vs Nifty]))/_xlfn.STDEV.P(Table2[1M Return vs Nifty])</f>
        <v>-0.302043824881982</v>
      </c>
      <c r="K416">
        <v>9.3668959487393408</v>
      </c>
      <c r="L416">
        <f>(Table2[[#This Row],[6M Return vs Nifty]]-AVERAGE(Table2[6M Return vs Nifty]))/_xlfn.STDEV.P(Table2[6M Return vs Nifty])</f>
        <v>-5.2810568167200478E-2</v>
      </c>
      <c r="M416">
        <v>-0.295920780772432</v>
      </c>
      <c r="N416">
        <f>(Table2[[#This Row],[1W Return vs Nifty]]-AVERAGE(Table2[1W Return vs Nifty]))/_xlfn.STDEV.P(Table2[1W Return vs Nifty])</f>
        <v>-6.3404969755296962E-3</v>
      </c>
      <c r="O416">
        <v>324.57</v>
      </c>
      <c r="P416">
        <v>324.69884453784198</v>
      </c>
      <c r="Q416">
        <v>286.53121198851198</v>
      </c>
      <c r="R416">
        <v>43.879345167545502</v>
      </c>
      <c r="S416" s="1">
        <f>(Table2[[#This Row],[Close Price]]-Table2[[#This Row],[20D EMA]])/Table2[[#This Row],[20D EMA]]</f>
        <v>-2.1320516375512265E-2</v>
      </c>
      <c r="T416" s="1">
        <f>(Table2[[#This Row],[Close Price]]-Table2[[#This Row],[50D EMA]])/Table2[[#This Row],[50D EMA]]</f>
        <v>-2.1708868560573195E-2</v>
      </c>
      <c r="U416" s="1">
        <f>(Table2[[#This Row],[Close Price]]-Table2[[#This Row],[200D EMA]])/Table2[[#This Row],[200D EMA]]</f>
        <v>0.10860522941122258</v>
      </c>
      <c r="V416">
        <v>0.50584350437560699</v>
      </c>
      <c r="W416">
        <v>316.25</v>
      </c>
      <c r="X416">
        <v>322.39999999999998</v>
      </c>
      <c r="Y416">
        <v>302.55</v>
      </c>
      <c r="Z416">
        <v>326.75</v>
      </c>
      <c r="AA416">
        <v>302.55</v>
      </c>
      <c r="AB416">
        <v>337</v>
      </c>
      <c r="AC416" s="1">
        <f>(Table2[[#This Row],[Close Price]]/Table2[[#This Row],[Day Low]])-1</f>
        <v>4.4268774703557501E-3</v>
      </c>
      <c r="AD416" s="1">
        <f>(Table2[[#This Row],[Day High]]/Table2[[#This Row],[Close Price]])-1</f>
        <v>1.495356524476632E-2</v>
      </c>
      <c r="AE416" s="1">
        <f>(Table2[[#This Row],[Close Price]]/Table2[[#This Row],[Current Week Low]])-1</f>
        <v>4.9909105932903541E-2</v>
      </c>
      <c r="AF416" s="1">
        <f>(Table2[[#This Row],[Current Week High]]/Table2[[#This Row],[Close Price]])-1</f>
        <v>2.864788288997322E-2</v>
      </c>
      <c r="AG416" s="1">
        <f>(Table2[[#This Row],[Close Price]]/Table2[[#This Row],[Current Month Low]])-1</f>
        <v>4.9909105932903541E-2</v>
      </c>
      <c r="AH416" s="1">
        <f>(Table2[[#This Row],[Current Month High]]/Table2[[#This Row],[Close Price]])-1</f>
        <v>6.0916102628679525E-2</v>
      </c>
      <c r="AI416">
        <v>14.2294978750196</v>
      </c>
      <c r="AJ416">
        <v>68.380598992843801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-0.02</v>
      </c>
      <c r="AM416" t="s">
        <v>3188</v>
      </c>
      <c r="AN416">
        <v>-6.01</v>
      </c>
      <c r="AO416" t="s">
        <v>3188</v>
      </c>
      <c r="AP416">
        <v>-1.0154299758209999E-3</v>
      </c>
      <c r="AQ416">
        <f>(Table2[[#This Row],[Sharpe Ratio]]-AVERAGE(Table2[Sharpe Ratio]))/_xlfn.STDEV.P(Table2[Sharpe Ratio])</f>
        <v>-0.73063973110162261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317</v>
      </c>
      <c r="AT416">
        <f>_xlfn.RANK.AVG(Table2[[#This Row],[6M Return vs Nifty Z-Score]],Table2[6M Return vs Nifty Z-Score])</f>
        <v>327</v>
      </c>
      <c r="AU416">
        <f>_xlfn.RANK.AVG(Table2[[#This Row],[Sharpe Ratio Z-Score]],Table2[Sharpe Ratio Z-Score])</f>
        <v>560</v>
      </c>
      <c r="AV416">
        <f>(Table2[[#This Row],[Rank 1Y]]+Table2[[#This Row],[Rank 6M]]+Table2[[#This Row],[Rank Sharpe]])/3</f>
        <v>401.33333333333331</v>
      </c>
    </row>
    <row r="417" spans="1:48" x14ac:dyDescent="0.3">
      <c r="A417" t="s">
        <v>1415</v>
      </c>
      <c r="B417" t="s">
        <v>1416</v>
      </c>
      <c r="C417" t="s">
        <v>3141</v>
      </c>
      <c r="D417" t="s">
        <v>1417</v>
      </c>
      <c r="E417">
        <v>7812.5145356699904</v>
      </c>
      <c r="F417">
        <v>482.15</v>
      </c>
      <c r="G417">
        <v>44.250888471845798</v>
      </c>
      <c r="H417">
        <f>(Table2[[#This Row],[1Y Return vs Nifty]]-AVERAGE(Table2[1Y Return vs Nifty]))/_xlfn.STDEV.P(Table2[1Y Return vs Nifty])</f>
        <v>0.29707213575185742</v>
      </c>
      <c r="I417">
        <v>-4.3724405277764404</v>
      </c>
      <c r="J417">
        <f>(Table2[[#This Row],[1M Return vs Nifty]]-AVERAGE(Table2[1M Return vs Nifty]))/_xlfn.STDEV.P(Table2[1M Return vs Nifty])</f>
        <v>-0.29892690370602509</v>
      </c>
      <c r="K417">
        <v>-2.1518970664802</v>
      </c>
      <c r="L417">
        <f>(Table2[[#This Row],[6M Return vs Nifty]]-AVERAGE(Table2[6M Return vs Nifty]))/_xlfn.STDEV.P(Table2[6M Return vs Nifty])</f>
        <v>-0.41629379921842102</v>
      </c>
      <c r="M417">
        <v>-3.00568476206616</v>
      </c>
      <c r="N417">
        <f>(Table2[[#This Row],[1W Return vs Nifty]]-AVERAGE(Table2[1W Return vs Nifty]))/_xlfn.STDEV.P(Table2[1W Return vs Nifty])</f>
        <v>-0.63974473806978893</v>
      </c>
      <c r="O417">
        <v>483.56</v>
      </c>
      <c r="P417">
        <v>498.25187905697101</v>
      </c>
      <c r="Q417">
        <v>466.95573882674898</v>
      </c>
      <c r="R417">
        <v>51.616622100246097</v>
      </c>
      <c r="S417" s="1">
        <f>(Table2[[#This Row],[Close Price]]-Table2[[#This Row],[20D EMA]])/Table2[[#This Row],[20D EMA]]</f>
        <v>-2.9158739349822668E-3</v>
      </c>
      <c r="T417" s="1">
        <f>(Table2[[#This Row],[Close Price]]-Table2[[#This Row],[50D EMA]])/Table2[[#This Row],[50D EMA]]</f>
        <v>-3.2316745272384435E-2</v>
      </c>
      <c r="U417" s="1">
        <f>(Table2[[#This Row],[Close Price]]-Table2[[#This Row],[200D EMA]])/Table2[[#This Row],[200D EMA]]</f>
        <v>3.2538975131620351E-2</v>
      </c>
      <c r="V417">
        <v>0.60568461513023997</v>
      </c>
      <c r="W417">
        <v>470.4</v>
      </c>
      <c r="X417">
        <v>486.55</v>
      </c>
      <c r="Y417">
        <v>447.3</v>
      </c>
      <c r="Z417">
        <v>495</v>
      </c>
      <c r="AA417">
        <v>447.3</v>
      </c>
      <c r="AB417">
        <v>504.65</v>
      </c>
      <c r="AC417" s="1">
        <f>(Table2[[#This Row],[Close Price]]/Table2[[#This Row],[Day Low]])-1</f>
        <v>2.4978741496598733E-2</v>
      </c>
      <c r="AD417" s="1">
        <f>(Table2[[#This Row],[Day High]]/Table2[[#This Row],[Close Price]])-1</f>
        <v>9.1257907290263063E-3</v>
      </c>
      <c r="AE417" s="1">
        <f>(Table2[[#This Row],[Close Price]]/Table2[[#This Row],[Current Week Low]])-1</f>
        <v>7.7911915940084953E-2</v>
      </c>
      <c r="AF417" s="1">
        <f>(Table2[[#This Row],[Current Week High]]/Table2[[#This Row],[Close Price]])-1</f>
        <v>2.6651457015451685E-2</v>
      </c>
      <c r="AG417" s="1">
        <f>(Table2[[#This Row],[Close Price]]/Table2[[#This Row],[Current Month Low]])-1</f>
        <v>7.7911915940084953E-2</v>
      </c>
      <c r="AH417" s="1">
        <f>(Table2[[#This Row],[Current Month High]]/Table2[[#This Row],[Close Price]])-1</f>
        <v>4.6665975318884056E-2</v>
      </c>
      <c r="AI417">
        <v>31.6602716996785</v>
      </c>
      <c r="AJ417">
        <v>101.79268973214199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-0.2</v>
      </c>
      <c r="AM417" t="s">
        <v>3188</v>
      </c>
      <c r="AN417">
        <v>-2.5099999999999998</v>
      </c>
      <c r="AO417" t="s">
        <v>3188</v>
      </c>
      <c r="AQ417">
        <f>(Table2[[#This Row],[Sharpe Ratio]]-AVERAGE(Table2[Sharpe Ratio]))/_xlfn.STDEV.P(Table2[Sharpe Ratio])</f>
        <v>-0.71886351506777824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217</v>
      </c>
      <c r="AT417">
        <f>_xlfn.RANK.AVG(Table2[[#This Row],[6M Return vs Nifty Z-Score]],Table2[6M Return vs Nifty Z-Score])</f>
        <v>465</v>
      </c>
      <c r="AU417">
        <f>_xlfn.RANK.AVG(Table2[[#This Row],[Sharpe Ratio Z-Score]],Table2[Sharpe Ratio Z-Score])</f>
        <v>530</v>
      </c>
      <c r="AV417">
        <f>(Table2[[#This Row],[Rank 1Y]]+Table2[[#This Row],[Rank 6M]]+Table2[[#This Row],[Rank Sharpe]])/3</f>
        <v>404</v>
      </c>
    </row>
    <row r="418" spans="1:48" x14ac:dyDescent="0.3">
      <c r="A418" t="s">
        <v>1496</v>
      </c>
      <c r="B418" t="s">
        <v>1497</v>
      </c>
      <c r="C418" t="s">
        <v>3149</v>
      </c>
      <c r="D418" t="s">
        <v>182</v>
      </c>
      <c r="E418">
        <v>6927.4867179000003</v>
      </c>
      <c r="F418">
        <v>505.4</v>
      </c>
      <c r="G418">
        <v>4.0300438465784696</v>
      </c>
      <c r="H418">
        <f>(Table2[[#This Row],[1Y Return vs Nifty]]-AVERAGE(Table2[1Y Return vs Nifty]))/_xlfn.STDEV.P(Table2[1Y Return vs Nifty])</f>
        <v>-0.37969027882882256</v>
      </c>
      <c r="I418">
        <v>-8.6392164468929504</v>
      </c>
      <c r="J418">
        <f>(Table2[[#This Row],[1M Return vs Nifty]]-AVERAGE(Table2[1M Return vs Nifty]))/_xlfn.STDEV.P(Table2[1M Return vs Nifty])</f>
        <v>-0.75551278367922658</v>
      </c>
      <c r="K418">
        <v>8.1354230540434092</v>
      </c>
      <c r="L418">
        <f>(Table2[[#This Row],[6M Return vs Nifty]]-AVERAGE(Table2[6M Return vs Nifty]))/_xlfn.STDEV.P(Table2[6M Return vs Nifty])</f>
        <v>-9.1670520431699556E-2</v>
      </c>
      <c r="M418">
        <v>-1.03774193919532</v>
      </c>
      <c r="N418">
        <f>(Table2[[#This Row],[1W Return vs Nifty]]-AVERAGE(Table2[1W Return vs Nifty]))/_xlfn.STDEV.P(Table2[1W Return vs Nifty])</f>
        <v>-0.17974034697065042</v>
      </c>
      <c r="O418">
        <v>516.66999999999996</v>
      </c>
      <c r="P418">
        <v>520.46829067519695</v>
      </c>
      <c r="Q418">
        <v>473.65845799920299</v>
      </c>
      <c r="R418">
        <v>33.760266346552903</v>
      </c>
      <c r="S418" s="1">
        <f>(Table2[[#This Row],[Close Price]]-Table2[[#This Row],[20D EMA]])/Table2[[#This Row],[20D EMA]]</f>
        <v>-2.181276249830643E-2</v>
      </c>
      <c r="T418" s="1">
        <f>(Table2[[#This Row],[Close Price]]-Table2[[#This Row],[50D EMA]])/Table2[[#This Row],[50D EMA]]</f>
        <v>-2.8951409615462016E-2</v>
      </c>
      <c r="U418" s="1">
        <f>(Table2[[#This Row],[Close Price]]-Table2[[#This Row],[200D EMA]])/Table2[[#This Row],[200D EMA]]</f>
        <v>6.7013565291069693E-2</v>
      </c>
      <c r="V418">
        <v>0.24581708900938201</v>
      </c>
      <c r="W418">
        <v>500.5</v>
      </c>
      <c r="X418">
        <v>509</v>
      </c>
      <c r="Y418">
        <v>486</v>
      </c>
      <c r="Z418">
        <v>512.95000000000005</v>
      </c>
      <c r="AA418">
        <v>486</v>
      </c>
      <c r="AB418">
        <v>528.54999999999995</v>
      </c>
      <c r="AC418" s="1">
        <f>(Table2[[#This Row],[Close Price]]/Table2[[#This Row],[Day Low]])-1</f>
        <v>9.7902097902098362E-3</v>
      </c>
      <c r="AD418" s="1">
        <f>(Table2[[#This Row],[Day High]]/Table2[[#This Row],[Close Price]])-1</f>
        <v>7.1230708349823146E-3</v>
      </c>
      <c r="AE418" s="1">
        <f>(Table2[[#This Row],[Close Price]]/Table2[[#This Row],[Current Week Low]])-1</f>
        <v>3.9917695473250969E-2</v>
      </c>
      <c r="AF418" s="1">
        <f>(Table2[[#This Row],[Current Week High]]/Table2[[#This Row],[Close Price]])-1</f>
        <v>1.4938662445587836E-2</v>
      </c>
      <c r="AG418" s="1">
        <f>(Table2[[#This Row],[Close Price]]/Table2[[#This Row],[Current Month Low]])-1</f>
        <v>3.9917695473250969E-2</v>
      </c>
      <c r="AH418" s="1">
        <f>(Table2[[#This Row],[Current Month High]]/Table2[[#This Row],[Close Price]])-1</f>
        <v>4.5805302730510533E-2</v>
      </c>
      <c r="AI418">
        <v>26.553225168183602</v>
      </c>
      <c r="AJ418">
        <v>42.869257950529999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-0.09</v>
      </c>
      <c r="AM418" t="s">
        <v>3188</v>
      </c>
      <c r="AN418">
        <v>-4.5</v>
      </c>
      <c r="AO418" t="s">
        <v>3188</v>
      </c>
      <c r="AP418">
        <v>2.1739421917057002E-2</v>
      </c>
      <c r="AQ418">
        <f>(Table2[[#This Row],[Sharpe Ratio]]-AVERAGE(Table2[Sharpe Ratio]))/_xlfn.STDEV.P(Table2[Sharpe Ratio])</f>
        <v>-0.46674556007126067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421</v>
      </c>
      <c r="AT418">
        <f>_xlfn.RANK.AVG(Table2[[#This Row],[6M Return vs Nifty Z-Score]],Table2[6M Return vs Nifty Z-Score])</f>
        <v>337</v>
      </c>
      <c r="AU418">
        <f>_xlfn.RANK.AVG(Table2[[#This Row],[Sharpe Ratio Z-Score]],Table2[Sharpe Ratio Z-Score])</f>
        <v>454</v>
      </c>
      <c r="AV418">
        <f>(Table2[[#This Row],[Rank 1Y]]+Table2[[#This Row],[Rank 6M]]+Table2[[#This Row],[Rank Sharpe]])/3</f>
        <v>404</v>
      </c>
    </row>
    <row r="419" spans="1:48" x14ac:dyDescent="0.3">
      <c r="A419" t="s">
        <v>32</v>
      </c>
      <c r="B419" t="s">
        <v>33</v>
      </c>
      <c r="C419" t="s">
        <v>3143</v>
      </c>
      <c r="D419" t="s">
        <v>34</v>
      </c>
      <c r="E419">
        <v>713745.87940914999</v>
      </c>
      <c r="F419">
        <v>799.75</v>
      </c>
      <c r="G419">
        <v>9.9211556612746605</v>
      </c>
      <c r="H419">
        <f>(Table2[[#This Row],[1Y Return vs Nifty]]-AVERAGE(Table2[1Y Return vs Nifty]))/_xlfn.STDEV.P(Table2[1Y Return vs Nifty])</f>
        <v>-0.28056548188773728</v>
      </c>
      <c r="I419">
        <v>2.2185642690815102</v>
      </c>
      <c r="J419">
        <f>(Table2[[#This Row],[1M Return vs Nifty]]-AVERAGE(Table2[1M Return vs Nifty]))/_xlfn.STDEV.P(Table2[1M Return vs Nifty])</f>
        <v>0.40637372190173021</v>
      </c>
      <c r="K419">
        <v>-5.3495099212617099</v>
      </c>
      <c r="L419">
        <f>(Table2[[#This Row],[6M Return vs Nifty]]-AVERAGE(Table2[6M Return vs Nifty]))/_xlfn.STDEV.P(Table2[6M Return vs Nifty])</f>
        <v>-0.51719661521409055</v>
      </c>
      <c r="M419">
        <v>0.19501010581870601</v>
      </c>
      <c r="N419">
        <f>(Table2[[#This Row],[1W Return vs Nifty]]-AVERAGE(Table2[1W Return vs Nifty]))/_xlfn.STDEV.P(Table2[1W Return vs Nifty])</f>
        <v>0.10841403803106908</v>
      </c>
      <c r="O419">
        <v>794.36</v>
      </c>
      <c r="P419">
        <v>804.15937312958101</v>
      </c>
      <c r="Q419">
        <v>769.24639028145998</v>
      </c>
      <c r="R419">
        <v>56.080100656462101</v>
      </c>
      <c r="S419" s="1">
        <f>(Table2[[#This Row],[Close Price]]-Table2[[#This Row],[20D EMA]])/Table2[[#This Row],[20D EMA]]</f>
        <v>6.7853366231934971E-3</v>
      </c>
      <c r="T419" s="1">
        <f>(Table2[[#This Row],[Close Price]]-Table2[[#This Row],[50D EMA]])/Table2[[#This Row],[50D EMA]]</f>
        <v>-5.4832080268129805E-3</v>
      </c>
      <c r="U419" s="1">
        <f>(Table2[[#This Row],[Close Price]]-Table2[[#This Row],[200D EMA]])/Table2[[#This Row],[200D EMA]]</f>
        <v>3.9653887368101964E-2</v>
      </c>
      <c r="V419">
        <v>1.0339930552529899</v>
      </c>
      <c r="W419">
        <v>793</v>
      </c>
      <c r="X419">
        <v>802.7</v>
      </c>
      <c r="Y419">
        <v>765.4</v>
      </c>
      <c r="Z419">
        <v>804.45</v>
      </c>
      <c r="AA419">
        <v>765.4</v>
      </c>
      <c r="AB419">
        <v>809.85</v>
      </c>
      <c r="AC419" s="1">
        <f>(Table2[[#This Row],[Close Price]]/Table2[[#This Row],[Day Low]])-1</f>
        <v>8.5119798234551958E-3</v>
      </c>
      <c r="AD419" s="1">
        <f>(Table2[[#This Row],[Day High]]/Table2[[#This Row],[Close Price]])-1</f>
        <v>3.6886527039701189E-3</v>
      </c>
      <c r="AE419" s="1">
        <f>(Table2[[#This Row],[Close Price]]/Table2[[#This Row],[Current Week Low]])-1</f>
        <v>4.4878494904625033E-2</v>
      </c>
      <c r="AF419" s="1">
        <f>(Table2[[#This Row],[Current Week High]]/Table2[[#This Row],[Close Price]])-1</f>
        <v>5.8768365114099108E-3</v>
      </c>
      <c r="AG419" s="1">
        <f>(Table2[[#This Row],[Close Price]]/Table2[[#This Row],[Current Month Low]])-1</f>
        <v>4.4878494904625033E-2</v>
      </c>
      <c r="AH419" s="1">
        <f>(Table2[[#This Row],[Current Month High]]/Table2[[#This Row],[Close Price]])-1</f>
        <v>1.2628946545795605E-2</v>
      </c>
      <c r="AI419">
        <v>14.035636136292499</v>
      </c>
      <c r="AJ419">
        <v>47.229381443298898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-0.06</v>
      </c>
      <c r="AM419" t="s">
        <v>3188</v>
      </c>
      <c r="AN419">
        <v>0.19</v>
      </c>
      <c r="AO419" t="s">
        <v>3189</v>
      </c>
      <c r="AP419">
        <v>6.4174597883054005E-2</v>
      </c>
      <c r="AQ419">
        <f>(Table2[[#This Row],[Sharpe Ratio]]-AVERAGE(Table2[Sharpe Ratio]))/_xlfn.STDEV.P(Table2[Sharpe Ratio])</f>
        <v>2.5386651414557867E-2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387</v>
      </c>
      <c r="AT419">
        <f>_xlfn.RANK.AVG(Table2[[#This Row],[6M Return vs Nifty Z-Score]],Table2[6M Return vs Nifty Z-Score])</f>
        <v>491</v>
      </c>
      <c r="AU419">
        <f>_xlfn.RANK.AVG(Table2[[#This Row],[Sharpe Ratio Z-Score]],Table2[Sharpe Ratio Z-Score])</f>
        <v>335</v>
      </c>
      <c r="AV419">
        <f>(Table2[[#This Row],[Rank 1Y]]+Table2[[#This Row],[Rank 6M]]+Table2[[#This Row],[Rank Sharpe]])/3</f>
        <v>404.33333333333331</v>
      </c>
    </row>
    <row r="420" spans="1:48" x14ac:dyDescent="0.3">
      <c r="A420" t="s">
        <v>273</v>
      </c>
      <c r="B420" t="s">
        <v>274</v>
      </c>
      <c r="C420" t="s">
        <v>3147</v>
      </c>
      <c r="D420" t="s">
        <v>275</v>
      </c>
      <c r="E420">
        <v>100410.57736938</v>
      </c>
      <c r="F420">
        <v>6983.4</v>
      </c>
      <c r="G420">
        <v>11.111813147005501</v>
      </c>
      <c r="H420">
        <f>(Table2[[#This Row],[1Y Return vs Nifty]]-AVERAGE(Table2[1Y Return vs Nifty]))/_xlfn.STDEV.P(Table2[1Y Return vs Nifty])</f>
        <v>-0.26053128711909845</v>
      </c>
      <c r="I420">
        <v>0.51843238510045697</v>
      </c>
      <c r="J420">
        <f>(Table2[[#This Row],[1M Return vs Nifty]]-AVERAGE(Table2[1M Return vs Nifty]))/_xlfn.STDEV.P(Table2[1M Return vs Nifty])</f>
        <v>0.22444333065711106</v>
      </c>
      <c r="K420">
        <v>-0.71057491989347199</v>
      </c>
      <c r="L420">
        <f>(Table2[[#This Row],[6M Return vs Nifty]]-AVERAGE(Table2[6M Return vs Nifty]))/_xlfn.STDEV.P(Table2[6M Return vs Nifty])</f>
        <v>-0.37081191321397494</v>
      </c>
      <c r="M420">
        <v>0.93341366981895102</v>
      </c>
      <c r="N420">
        <f>(Table2[[#This Row],[1W Return vs Nifty]]-AVERAGE(Table2[1W Return vs Nifty]))/_xlfn.STDEV.P(Table2[1W Return vs Nifty])</f>
        <v>0.28101502922646193</v>
      </c>
      <c r="O420">
        <v>6982.49</v>
      </c>
      <c r="P420">
        <v>6857.1554121485697</v>
      </c>
      <c r="Q420">
        <v>6307.59701348211</v>
      </c>
      <c r="R420">
        <v>49.732454034107903</v>
      </c>
      <c r="S420" s="1">
        <f>(Table2[[#This Row],[Close Price]]-Table2[[#This Row],[20D EMA]])/Table2[[#This Row],[20D EMA]]</f>
        <v>1.3032600118293824E-4</v>
      </c>
      <c r="T420" s="1">
        <f>(Table2[[#This Row],[Close Price]]-Table2[[#This Row],[50D EMA]])/Table2[[#This Row],[50D EMA]]</f>
        <v>1.8410635352928868E-2</v>
      </c>
      <c r="U420" s="1">
        <f>(Table2[[#This Row],[Close Price]]-Table2[[#This Row],[200D EMA]])/Table2[[#This Row],[200D EMA]]</f>
        <v>0.10714111650972649</v>
      </c>
      <c r="V420">
        <v>1.0087991265410401</v>
      </c>
      <c r="W420">
        <v>6930.1</v>
      </c>
      <c r="X420">
        <v>7018.95</v>
      </c>
      <c r="Y420">
        <v>6743.15</v>
      </c>
      <c r="Z420">
        <v>7070</v>
      </c>
      <c r="AA420">
        <v>6727.35</v>
      </c>
      <c r="AB420">
        <v>7243.95</v>
      </c>
      <c r="AC420" s="1">
        <f>(Table2[[#This Row],[Close Price]]/Table2[[#This Row],[Day Low]])-1</f>
        <v>7.6910867087054413E-3</v>
      </c>
      <c r="AD420" s="1">
        <f>(Table2[[#This Row],[Day High]]/Table2[[#This Row],[Close Price]])-1</f>
        <v>5.0906435260762439E-3</v>
      </c>
      <c r="AE420" s="1">
        <f>(Table2[[#This Row],[Close Price]]/Table2[[#This Row],[Current Week Low]])-1</f>
        <v>3.5628749175088847E-2</v>
      </c>
      <c r="AF420" s="1">
        <f>(Table2[[#This Row],[Current Week High]]/Table2[[#This Row],[Close Price]])-1</f>
        <v>1.2400836268866122E-2</v>
      </c>
      <c r="AG420" s="1">
        <f>(Table2[[#This Row],[Close Price]]/Table2[[#This Row],[Current Month Low]])-1</f>
        <v>3.8061049298757865E-2</v>
      </c>
      <c r="AH420" s="1">
        <f>(Table2[[#This Row],[Current Month High]]/Table2[[#This Row],[Close Price]])-1</f>
        <v>3.7309906349342725E-2</v>
      </c>
      <c r="AI420">
        <v>4.7763267176446904</v>
      </c>
      <c r="AJ420">
        <v>47.765552264070998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-0.04</v>
      </c>
      <c r="AM420" t="s">
        <v>3188</v>
      </c>
      <c r="AN420">
        <v>-1.95</v>
      </c>
      <c r="AO420" t="s">
        <v>3188</v>
      </c>
      <c r="AP420">
        <v>4.7877944991827001E-2</v>
      </c>
      <c r="AQ420">
        <f>(Table2[[#This Row],[Sharpe Ratio]]-AVERAGE(Table2[Sharpe Ratio]))/_xlfn.STDEV.P(Table2[Sharpe Ratio])</f>
        <v>-0.16361003929323506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-0.28949487974273547</v>
      </c>
      <c r="AS420">
        <f>_xlfn.RANK.AVG(Table2[[#This Row],[1Y Return vs Nifty Z-Score]],Table2[1Y Return vs Nifty Z-Score])</f>
        <v>382</v>
      </c>
      <c r="AT420">
        <f>_xlfn.RANK.AVG(Table2[[#This Row],[6M Return vs Nifty Z-Score]],Table2[6M Return vs Nifty Z-Score])</f>
        <v>446</v>
      </c>
      <c r="AU420">
        <f>_xlfn.RANK.AVG(Table2[[#This Row],[Sharpe Ratio Z-Score]],Table2[Sharpe Ratio Z-Score])</f>
        <v>385</v>
      </c>
      <c r="AV420">
        <f>(Table2[[#This Row],[Rank 1Y]]+Table2[[#This Row],[Rank 6M]]+Table2[[#This Row],[Rank Sharpe]])/3</f>
        <v>404.33333333333331</v>
      </c>
    </row>
    <row r="421" spans="1:48" x14ac:dyDescent="0.3">
      <c r="A421" t="s">
        <v>1149</v>
      </c>
      <c r="B421" t="s">
        <v>1150</v>
      </c>
      <c r="C421" t="s">
        <v>3149</v>
      </c>
      <c r="D421" t="s">
        <v>403</v>
      </c>
      <c r="E421">
        <v>11021.085485939901</v>
      </c>
      <c r="F421">
        <v>402.2</v>
      </c>
      <c r="G421">
        <v>3.1902906984133401</v>
      </c>
      <c r="H421">
        <f>(Table2[[#This Row],[1Y Return vs Nifty]]-AVERAGE(Table2[1Y Return vs Nifty]))/_xlfn.STDEV.P(Table2[1Y Return vs Nifty])</f>
        <v>-0.39382010065377099</v>
      </c>
      <c r="I421">
        <v>-7.9136045680731897</v>
      </c>
      <c r="J421">
        <f>(Table2[[#This Row],[1M Return vs Nifty]]-AVERAGE(Table2[1M Return vs Nifty]))/_xlfn.STDEV.P(Table2[1M Return vs Nifty])</f>
        <v>-0.67786536452942292</v>
      </c>
      <c r="K421">
        <v>-12.6937750716656</v>
      </c>
      <c r="L421">
        <f>(Table2[[#This Row],[6M Return vs Nifty]]-AVERAGE(Table2[6M Return vs Nifty]))/_xlfn.STDEV.P(Table2[6M Return vs Nifty])</f>
        <v>-0.74894982260643672</v>
      </c>
      <c r="M421">
        <v>-3.09515350564768</v>
      </c>
      <c r="N421">
        <f>(Table2[[#This Row],[1W Return vs Nifty]]-AVERAGE(Table2[1W Return vs Nifty]))/_xlfn.STDEV.P(Table2[1W Return vs Nifty])</f>
        <v>-0.66065795487432166</v>
      </c>
      <c r="O421">
        <v>413.25</v>
      </c>
      <c r="P421">
        <v>417.52811637448701</v>
      </c>
      <c r="Q421">
        <v>403.54187041249799</v>
      </c>
      <c r="R421">
        <v>40.610812838995898</v>
      </c>
      <c r="S421" s="1">
        <f>(Table2[[#This Row],[Close Price]]-Table2[[#This Row],[20D EMA]])/Table2[[#This Row],[20D EMA]]</f>
        <v>-2.6739261947973408E-2</v>
      </c>
      <c r="T421" s="1">
        <f>(Table2[[#This Row],[Close Price]]-Table2[[#This Row],[50D EMA]])/Table2[[#This Row],[50D EMA]]</f>
        <v>-3.6711578869431188E-2</v>
      </c>
      <c r="U421" s="1">
        <f>(Table2[[#This Row],[Close Price]]-Table2[[#This Row],[200D EMA]])/Table2[[#This Row],[200D EMA]]</f>
        <v>-3.3252321775838162E-3</v>
      </c>
      <c r="V421">
        <v>0.62190315525539897</v>
      </c>
      <c r="W421">
        <v>395.7</v>
      </c>
      <c r="X421">
        <v>404.05</v>
      </c>
      <c r="Y421">
        <v>384.7</v>
      </c>
      <c r="Z421">
        <v>408</v>
      </c>
      <c r="AA421">
        <v>384.7</v>
      </c>
      <c r="AB421">
        <v>433.2</v>
      </c>
      <c r="AC421" s="1">
        <f>(Table2[[#This Row],[Close Price]]/Table2[[#This Row],[Day Low]])-1</f>
        <v>1.6426585797321147E-2</v>
      </c>
      <c r="AD421" s="1">
        <f>(Table2[[#This Row],[Day High]]/Table2[[#This Row],[Close Price]])-1</f>
        <v>4.5997016409746738E-3</v>
      </c>
      <c r="AE421" s="1">
        <f>(Table2[[#This Row],[Close Price]]/Table2[[#This Row],[Current Week Low]])-1</f>
        <v>4.5489992201715568E-2</v>
      </c>
      <c r="AF421" s="1">
        <f>(Table2[[#This Row],[Current Week High]]/Table2[[#This Row],[Close Price]])-1</f>
        <v>1.4420686225758317E-2</v>
      </c>
      <c r="AG421" s="1">
        <f>(Table2[[#This Row],[Close Price]]/Table2[[#This Row],[Current Month Low]])-1</f>
        <v>4.5489992201715568E-2</v>
      </c>
      <c r="AH421" s="1">
        <f>(Table2[[#This Row],[Current Month High]]/Table2[[#This Row],[Close Price]])-1</f>
        <v>7.7076081551466835E-2</v>
      </c>
      <c r="AI421">
        <v>37.729985082048699</v>
      </c>
      <c r="AJ421">
        <v>47.704737421960999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-0.13</v>
      </c>
      <c r="AM421" t="s">
        <v>3188</v>
      </c>
      <c r="AN421">
        <v>-3.56</v>
      </c>
      <c r="AO421" t="s">
        <v>3188</v>
      </c>
      <c r="AP421">
        <v>0.107224614346344</v>
      </c>
      <c r="AQ421">
        <f>(Table2[[#This Row],[Sharpe Ratio]]-AVERAGE(Table2[Sharpe Ratio]))/_xlfn.STDEV.P(Table2[Sharpe Ratio])</f>
        <v>0.52464933441971917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433</v>
      </c>
      <c r="AT421">
        <f>_xlfn.RANK.AVG(Table2[[#This Row],[6M Return vs Nifty Z-Score]],Table2[6M Return vs Nifty Z-Score])</f>
        <v>576</v>
      </c>
      <c r="AU421">
        <f>_xlfn.RANK.AVG(Table2[[#This Row],[Sharpe Ratio Z-Score]],Table2[Sharpe Ratio Z-Score])</f>
        <v>204</v>
      </c>
      <c r="AV421">
        <f>(Table2[[#This Row],[Rank 1Y]]+Table2[[#This Row],[Rank 6M]]+Table2[[#This Row],[Rank Sharpe]])/3</f>
        <v>404.33333333333331</v>
      </c>
    </row>
    <row r="422" spans="1:48" x14ac:dyDescent="0.3">
      <c r="A422" t="s">
        <v>1165</v>
      </c>
      <c r="B422" t="s">
        <v>1166</v>
      </c>
      <c r="C422" t="s">
        <v>3153</v>
      </c>
      <c r="D422" t="s">
        <v>1167</v>
      </c>
      <c r="E422">
        <v>10806.573047379999</v>
      </c>
      <c r="F422">
        <v>727.1</v>
      </c>
      <c r="G422">
        <v>44.630856877610697</v>
      </c>
      <c r="H422">
        <f>(Table2[[#This Row],[1Y Return vs Nifty]]-AVERAGE(Table2[1Y Return vs Nifty]))/_xlfn.STDEV.P(Table2[1Y Return vs Nifty])</f>
        <v>0.30346554539170073</v>
      </c>
      <c r="I422">
        <v>-11.9905757223982</v>
      </c>
      <c r="J422">
        <f>(Table2[[#This Row],[1M Return vs Nifty]]-AVERAGE(Table2[1M Return vs Nifty]))/_xlfn.STDEV.P(Table2[1M Return vs Nifty])</f>
        <v>-1.1141403171892965</v>
      </c>
      <c r="K422">
        <v>9.2383241642318197</v>
      </c>
      <c r="L422">
        <f>(Table2[[#This Row],[6M Return vs Nifty]]-AVERAGE(Table2[6M Return vs Nifty]))/_xlfn.STDEV.P(Table2[6M Return vs Nifty])</f>
        <v>-5.6867736968920141E-2</v>
      </c>
      <c r="M422">
        <v>-3.2938760580375002</v>
      </c>
      <c r="N422">
        <f>(Table2[[#This Row],[1W Return vs Nifty]]-AVERAGE(Table2[1W Return vs Nifty]))/_xlfn.STDEV.P(Table2[1W Return vs Nifty])</f>
        <v>-0.70710912492223599</v>
      </c>
      <c r="O422">
        <v>769.89</v>
      </c>
      <c r="P422">
        <v>755.14925426254695</v>
      </c>
      <c r="Q422">
        <v>640.71682672702798</v>
      </c>
      <c r="R422">
        <v>26.7075053064329</v>
      </c>
      <c r="S422" s="1">
        <f>(Table2[[#This Row],[Close Price]]-Table2[[#This Row],[20D EMA]])/Table2[[#This Row],[20D EMA]]</f>
        <v>-5.5579368481211554E-2</v>
      </c>
      <c r="T422" s="1">
        <f>(Table2[[#This Row],[Close Price]]-Table2[[#This Row],[50D EMA]])/Table2[[#This Row],[50D EMA]]</f>
        <v>-3.7143987237250035E-2</v>
      </c>
      <c r="U422" s="1">
        <f>(Table2[[#This Row],[Close Price]]-Table2[[#This Row],[200D EMA]])/Table2[[#This Row],[200D EMA]]</f>
        <v>0.13482270118336515</v>
      </c>
      <c r="V422">
        <v>0.50429739024158504</v>
      </c>
      <c r="W422">
        <v>716.05</v>
      </c>
      <c r="X422">
        <v>736.15</v>
      </c>
      <c r="Y422">
        <v>706.35</v>
      </c>
      <c r="Z422">
        <v>772.4</v>
      </c>
      <c r="AA422">
        <v>706.35</v>
      </c>
      <c r="AB422">
        <v>783.45</v>
      </c>
      <c r="AC422" s="1">
        <f>(Table2[[#This Row],[Close Price]]/Table2[[#This Row],[Day Low]])-1</f>
        <v>1.5431883248376632E-2</v>
      </c>
      <c r="AD422" s="1">
        <f>(Table2[[#This Row],[Day High]]/Table2[[#This Row],[Close Price]])-1</f>
        <v>1.2446706092696935E-2</v>
      </c>
      <c r="AE422" s="1">
        <f>(Table2[[#This Row],[Close Price]]/Table2[[#This Row],[Current Week Low]])-1</f>
        <v>2.9376371487223052E-2</v>
      </c>
      <c r="AF422" s="1">
        <f>(Table2[[#This Row],[Current Week High]]/Table2[[#This Row],[Close Price]])-1</f>
        <v>6.2302296795488932E-2</v>
      </c>
      <c r="AG422" s="1">
        <f>(Table2[[#This Row],[Close Price]]/Table2[[#This Row],[Current Month Low]])-1</f>
        <v>2.9376371487223052E-2</v>
      </c>
      <c r="AH422" s="1">
        <f>(Table2[[#This Row],[Current Month High]]/Table2[[#This Row],[Close Price]])-1</f>
        <v>7.7499656168340092E-2</v>
      </c>
      <c r="AI422">
        <v>20.341081006739099</v>
      </c>
      <c r="AJ422">
        <v>81.616085924815707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</v>
      </c>
      <c r="AM422" t="s">
        <v>3190</v>
      </c>
      <c r="AN422">
        <v>-12.25</v>
      </c>
      <c r="AO422" t="s">
        <v>3188</v>
      </c>
      <c r="AP422">
        <v>-5.6652546483167997E-2</v>
      </c>
      <c r="AQ422">
        <f>(Table2[[#This Row],[Sharpe Ratio]]-AVERAGE(Table2[Sharpe Ratio]))/_xlfn.STDEV.P(Table2[Sharpe Ratio])</f>
        <v>-1.3758784172660177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-2.9505300509547698</v>
      </c>
      <c r="AS422">
        <f>_xlfn.RANK.AVG(Table2[[#This Row],[1Y Return vs Nifty Z-Score]],Table2[1Y Return vs Nifty Z-Score])</f>
        <v>213</v>
      </c>
      <c r="AT422">
        <f>_xlfn.RANK.AVG(Table2[[#This Row],[6M Return vs Nifty Z-Score]],Table2[6M Return vs Nifty Z-Score])</f>
        <v>329</v>
      </c>
      <c r="AU422">
        <f>_xlfn.RANK.AVG(Table2[[#This Row],[Sharpe Ratio Z-Score]],Table2[Sharpe Ratio Z-Score])</f>
        <v>671</v>
      </c>
      <c r="AV422">
        <f>(Table2[[#This Row],[Rank 1Y]]+Table2[[#This Row],[Rank 6M]]+Table2[[#This Row],[Rank Sharpe]])/3</f>
        <v>404.33333333333331</v>
      </c>
    </row>
    <row r="423" spans="1:48" x14ac:dyDescent="0.3">
      <c r="A423" t="s">
        <v>73</v>
      </c>
      <c r="B423" t="s">
        <v>74</v>
      </c>
      <c r="C423" t="s">
        <v>3149</v>
      </c>
      <c r="D423" t="s">
        <v>60</v>
      </c>
      <c r="E423">
        <v>342579.88504840003</v>
      </c>
      <c r="F423">
        <v>930.7</v>
      </c>
      <c r="G423">
        <v>20.7882694605191</v>
      </c>
      <c r="H423">
        <f>(Table2[[#This Row],[1Y Return vs Nifty]]-AVERAGE(Table2[1Y Return vs Nifty]))/_xlfn.STDEV.P(Table2[1Y Return vs Nifty])</f>
        <v>-9.7713673507773088E-2</v>
      </c>
      <c r="I423">
        <v>-7.7543535335393701</v>
      </c>
      <c r="J423">
        <f>(Table2[[#This Row],[1M Return vs Nifty]]-AVERAGE(Table2[1M Return vs Nifty]))/_xlfn.STDEV.P(Table2[1M Return vs Nifty])</f>
        <v>-0.66082397892173372</v>
      </c>
      <c r="K423">
        <v>-18.335161444039599</v>
      </c>
      <c r="L423">
        <f>(Table2[[#This Row],[6M Return vs Nifty]]-AVERAGE(Table2[6M Return vs Nifty]))/_xlfn.STDEV.P(Table2[6M Return vs Nifty])</f>
        <v>-0.92696754924927827</v>
      </c>
      <c r="M423">
        <v>2.4325558478484601E-3</v>
      </c>
      <c r="N423">
        <f>(Table2[[#This Row],[1W Return vs Nifty]]-AVERAGE(Table2[1W Return vs Nifty]))/_xlfn.STDEV.P(Table2[1W Return vs Nifty])</f>
        <v>6.3399255292372433E-2</v>
      </c>
      <c r="O423">
        <v>963.04</v>
      </c>
      <c r="P423">
        <v>996.897117698275</v>
      </c>
      <c r="Q423">
        <v>939.28232281361795</v>
      </c>
      <c r="R423">
        <v>36.398281035536897</v>
      </c>
      <c r="S423" s="1">
        <f>(Table2[[#This Row],[Close Price]]-Table2[[#This Row],[20D EMA]])/Table2[[#This Row],[20D EMA]]</f>
        <v>-3.3581159661073182E-2</v>
      </c>
      <c r="T423" s="1">
        <f>(Table2[[#This Row],[Close Price]]-Table2[[#This Row],[50D EMA]])/Table2[[#This Row],[50D EMA]]</f>
        <v>-6.6403158884757091E-2</v>
      </c>
      <c r="U423" s="1">
        <f>(Table2[[#This Row],[Close Price]]-Table2[[#This Row],[200D EMA]])/Table2[[#This Row],[200D EMA]]</f>
        <v>-9.1371067092049386E-3</v>
      </c>
      <c r="V423">
        <v>1.01055615314897</v>
      </c>
      <c r="W423">
        <v>928.5</v>
      </c>
      <c r="X423">
        <v>937</v>
      </c>
      <c r="Y423">
        <v>893.85</v>
      </c>
      <c r="Z423">
        <v>948.45</v>
      </c>
      <c r="AA423">
        <v>893.85</v>
      </c>
      <c r="AB423">
        <v>984.5</v>
      </c>
      <c r="AC423" s="1">
        <f>(Table2[[#This Row],[Close Price]]/Table2[[#This Row],[Day Low]])-1</f>
        <v>2.3694130317717388E-3</v>
      </c>
      <c r="AD423" s="1">
        <f>(Table2[[#This Row],[Day High]]/Table2[[#This Row],[Close Price]])-1</f>
        <v>6.7690985279895699E-3</v>
      </c>
      <c r="AE423" s="1">
        <f>(Table2[[#This Row],[Close Price]]/Table2[[#This Row],[Current Week Low]])-1</f>
        <v>4.1226156513956447E-2</v>
      </c>
      <c r="AF423" s="1">
        <f>(Table2[[#This Row],[Current Week High]]/Table2[[#This Row],[Close Price]])-1</f>
        <v>1.9071666487590067E-2</v>
      </c>
      <c r="AG423" s="1">
        <f>(Table2[[#This Row],[Close Price]]/Table2[[#This Row],[Current Month Low]])-1</f>
        <v>4.1226156513956447E-2</v>
      </c>
      <c r="AH423" s="1">
        <f>(Table2[[#This Row],[Current Month High]]/Table2[[#This Row],[Close Price]])-1</f>
        <v>5.7805952508864333E-2</v>
      </c>
      <c r="AI423">
        <v>26.678843880949799</v>
      </c>
      <c r="AJ423">
        <v>49.666318243949497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-0.13</v>
      </c>
      <c r="AM423" t="s">
        <v>3188</v>
      </c>
      <c r="AN423">
        <v>-4.7699999999999996</v>
      </c>
      <c r="AO423" t="s">
        <v>3188</v>
      </c>
      <c r="AP423">
        <v>8.7581770852309004E-2</v>
      </c>
      <c r="AQ423">
        <f>(Table2[[#This Row],[Sharpe Ratio]]-AVERAGE(Table2[Sharpe Ratio]))/_xlfn.STDEV.P(Table2[Sharpe Ratio])</f>
        <v>0.29684596637582883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322</v>
      </c>
      <c r="AT423">
        <f>_xlfn.RANK.AVG(Table2[[#This Row],[6M Return vs Nifty Z-Score]],Table2[6M Return vs Nifty Z-Score])</f>
        <v>631</v>
      </c>
      <c r="AU423">
        <f>_xlfn.RANK.AVG(Table2[[#This Row],[Sharpe Ratio Z-Score]],Table2[Sharpe Ratio Z-Score])</f>
        <v>261</v>
      </c>
      <c r="AV423">
        <f>(Table2[[#This Row],[Rank 1Y]]+Table2[[#This Row],[Rank 6M]]+Table2[[#This Row],[Rank Sharpe]])/3</f>
        <v>404.66666666666669</v>
      </c>
    </row>
    <row r="424" spans="1:48" x14ac:dyDescent="0.3">
      <c r="A424" t="s">
        <v>1283</v>
      </c>
      <c r="B424" t="s">
        <v>1284</v>
      </c>
      <c r="C424" t="s">
        <v>3143</v>
      </c>
      <c r="D424" t="s">
        <v>547</v>
      </c>
      <c r="E424">
        <v>9083.1169824999997</v>
      </c>
      <c r="F424">
        <v>275</v>
      </c>
      <c r="G424">
        <v>-7.4498033048094996</v>
      </c>
      <c r="H424">
        <f>(Table2[[#This Row],[1Y Return vs Nifty]]-AVERAGE(Table2[1Y Return vs Nifty]))/_xlfn.STDEV.P(Table2[1Y Return vs Nifty])</f>
        <v>-0.57285203735414658</v>
      </c>
      <c r="I424">
        <v>-5.64455040738794</v>
      </c>
      <c r="J424">
        <f>(Table2[[#This Row],[1M Return vs Nifty]]-AVERAGE(Table2[1M Return vs Nifty]))/_xlfn.STDEV.P(Table2[1M Return vs Nifty])</f>
        <v>-0.43505484194687077</v>
      </c>
      <c r="K424">
        <v>9.3845360620159806</v>
      </c>
      <c r="L424">
        <f>(Table2[[#This Row],[6M Return vs Nifty]]-AVERAGE(Table2[6M Return vs Nifty]))/_xlfn.STDEV.P(Table2[6M Return vs Nifty])</f>
        <v>-5.2253922574087501E-2</v>
      </c>
      <c r="M424">
        <v>-3.5345993908280402</v>
      </c>
      <c r="N424">
        <f>(Table2[[#This Row],[1W Return vs Nifty]]-AVERAGE(Table2[1W Return vs Nifty]))/_xlfn.STDEV.P(Table2[1W Return vs Nifty])</f>
        <v>-0.7633779295016947</v>
      </c>
      <c r="O424">
        <v>276.83999999999997</v>
      </c>
      <c r="P424">
        <v>268.89780597716901</v>
      </c>
      <c r="Q424">
        <v>241.33776808401899</v>
      </c>
      <c r="R424">
        <v>47.267505246082301</v>
      </c>
      <c r="S424" s="1">
        <f>(Table2[[#This Row],[Close Price]]-Table2[[#This Row],[20D EMA]])/Table2[[#This Row],[20D EMA]]</f>
        <v>-6.6464383759571415E-3</v>
      </c>
      <c r="T424" s="1">
        <f>(Table2[[#This Row],[Close Price]]-Table2[[#This Row],[50D EMA]])/Table2[[#This Row],[50D EMA]]</f>
        <v>2.2693357428692065E-2</v>
      </c>
      <c r="U424" s="1">
        <f>(Table2[[#This Row],[Close Price]]-Table2[[#This Row],[200D EMA]])/Table2[[#This Row],[200D EMA]]</f>
        <v>0.13948182326879682</v>
      </c>
      <c r="V424">
        <v>0.75843524053696498</v>
      </c>
      <c r="W424">
        <v>273.8</v>
      </c>
      <c r="X424">
        <v>279.7</v>
      </c>
      <c r="Y424">
        <v>260.2</v>
      </c>
      <c r="Z424">
        <v>282.05</v>
      </c>
      <c r="AA424">
        <v>260.2</v>
      </c>
      <c r="AB424">
        <v>297.60000000000002</v>
      </c>
      <c r="AC424" s="1">
        <f>(Table2[[#This Row],[Close Price]]/Table2[[#This Row],[Day Low]])-1</f>
        <v>4.3827611395179655E-3</v>
      </c>
      <c r="AD424" s="1">
        <f>(Table2[[#This Row],[Day High]]/Table2[[#This Row],[Close Price]])-1</f>
        <v>1.7090909090909046E-2</v>
      </c>
      <c r="AE424" s="1">
        <f>(Table2[[#This Row],[Close Price]]/Table2[[#This Row],[Current Week Low]])-1</f>
        <v>5.6879323597232911E-2</v>
      </c>
      <c r="AF424" s="1">
        <f>(Table2[[#This Row],[Current Week High]]/Table2[[#This Row],[Close Price]])-1</f>
        <v>2.5636363636363679E-2</v>
      </c>
      <c r="AG424" s="1">
        <f>(Table2[[#This Row],[Close Price]]/Table2[[#This Row],[Current Month Low]])-1</f>
        <v>5.6879323597232911E-2</v>
      </c>
      <c r="AH424" s="1">
        <f>(Table2[[#This Row],[Current Month High]]/Table2[[#This Row],[Close Price]])-1</f>
        <v>8.2181818181818356E-2</v>
      </c>
      <c r="AI424">
        <v>8.2181818181818294</v>
      </c>
      <c r="AJ424">
        <v>36.408730158730101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0.09</v>
      </c>
      <c r="AM424" t="s">
        <v>3189</v>
      </c>
      <c r="AN424">
        <v>-0.65</v>
      </c>
      <c r="AO424" t="s">
        <v>3188</v>
      </c>
      <c r="AP424">
        <v>4.5978692863433999E-2</v>
      </c>
      <c r="AQ424">
        <f>(Table2[[#This Row],[Sharpe Ratio]]-AVERAGE(Table2[Sharpe Ratio]))/_xlfn.STDEV.P(Table2[Sharpe Ratio])</f>
        <v>-0.18563617984380448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-2.0091749112206037</v>
      </c>
      <c r="AS424">
        <f>_xlfn.RANK.AVG(Table2[[#This Row],[1Y Return vs Nifty Z-Score]],Table2[1Y Return vs Nifty Z-Score])</f>
        <v>502</v>
      </c>
      <c r="AT424">
        <f>_xlfn.RANK.AVG(Table2[[#This Row],[6M Return vs Nifty Z-Score]],Table2[6M Return vs Nifty Z-Score])</f>
        <v>326</v>
      </c>
      <c r="AU424">
        <f>_xlfn.RANK.AVG(Table2[[#This Row],[Sharpe Ratio Z-Score]],Table2[Sharpe Ratio Z-Score])</f>
        <v>393</v>
      </c>
      <c r="AV424">
        <f>(Table2[[#This Row],[Rank 1Y]]+Table2[[#This Row],[Rank 6M]]+Table2[[#This Row],[Rank Sharpe]])/3</f>
        <v>407</v>
      </c>
    </row>
    <row r="425" spans="1:48" x14ac:dyDescent="0.3">
      <c r="A425" t="s">
        <v>360</v>
      </c>
      <c r="B425" t="s">
        <v>361</v>
      </c>
      <c r="C425" t="s">
        <v>3157</v>
      </c>
      <c r="D425" t="s">
        <v>172</v>
      </c>
      <c r="E425">
        <v>68623.443551439996</v>
      </c>
      <c r="F425">
        <v>4523.6000000000004</v>
      </c>
      <c r="G425">
        <v>3.6693755754083002</v>
      </c>
      <c r="H425">
        <f>(Table2[[#This Row],[1Y Return vs Nifty]]-AVERAGE(Table2[1Y Return vs Nifty]))/_xlfn.STDEV.P(Table2[1Y Return vs Nifty])</f>
        <v>-0.3857589412931216</v>
      </c>
      <c r="I425">
        <v>-2.7167027248147702</v>
      </c>
      <c r="J425">
        <f>(Table2[[#This Row],[1M Return vs Nifty]]-AVERAGE(Table2[1M Return vs Nifty]))/_xlfn.STDEV.P(Table2[1M Return vs Nifty])</f>
        <v>-0.12174710422719845</v>
      </c>
      <c r="K425">
        <v>7.4694791285269497</v>
      </c>
      <c r="L425">
        <f>(Table2[[#This Row],[6M Return vs Nifty]]-AVERAGE(Table2[6M Return vs Nifty]))/_xlfn.STDEV.P(Table2[6M Return vs Nifty])</f>
        <v>-0.1126848271759763</v>
      </c>
      <c r="M425">
        <v>-1.7387016421566299</v>
      </c>
      <c r="N425">
        <f>(Table2[[#This Row],[1W Return vs Nifty]]-AVERAGE(Table2[1W Return vs Nifty]))/_xlfn.STDEV.P(Table2[1W Return vs Nifty])</f>
        <v>-0.3435888783397516</v>
      </c>
      <c r="O425">
        <v>4594.99</v>
      </c>
      <c r="P425">
        <v>4478.8589055620696</v>
      </c>
      <c r="Q425">
        <v>4014.8060515565899</v>
      </c>
      <c r="R425">
        <v>38.311352524326701</v>
      </c>
      <c r="S425" s="1">
        <f>(Table2[[#This Row],[Close Price]]-Table2[[#This Row],[20D EMA]])/Table2[[#This Row],[20D EMA]]</f>
        <v>-1.553648647766359E-2</v>
      </c>
      <c r="T425" s="1">
        <f>(Table2[[#This Row],[Close Price]]-Table2[[#This Row],[50D EMA]])/Table2[[#This Row],[50D EMA]]</f>
        <v>9.9893958218619152E-3</v>
      </c>
      <c r="U425" s="1">
        <f>(Table2[[#This Row],[Close Price]]-Table2[[#This Row],[200D EMA]])/Table2[[#This Row],[200D EMA]]</f>
        <v>0.1267293966158452</v>
      </c>
      <c r="V425">
        <v>0.45755540849306398</v>
      </c>
      <c r="W425">
        <v>4495.3500000000004</v>
      </c>
      <c r="X425">
        <v>4591.95</v>
      </c>
      <c r="Y425">
        <v>4472.8</v>
      </c>
      <c r="Z425">
        <v>4657.6000000000004</v>
      </c>
      <c r="AA425">
        <v>4472.8</v>
      </c>
      <c r="AB425">
        <v>4759</v>
      </c>
      <c r="AC425" s="1">
        <f>(Table2[[#This Row],[Close Price]]/Table2[[#This Row],[Day Low]])-1</f>
        <v>6.2842715250202019E-3</v>
      </c>
      <c r="AD425" s="1">
        <f>(Table2[[#This Row],[Day High]]/Table2[[#This Row],[Close Price]])-1</f>
        <v>1.5109647183658925E-2</v>
      </c>
      <c r="AE425" s="1">
        <f>(Table2[[#This Row],[Close Price]]/Table2[[#This Row],[Current Week Low]])-1</f>
        <v>1.1357538901806574E-2</v>
      </c>
      <c r="AF425" s="1">
        <f>(Table2[[#This Row],[Current Week High]]/Table2[[#This Row],[Close Price]])-1</f>
        <v>2.9622424617561149E-2</v>
      </c>
      <c r="AG425" s="1">
        <f>(Table2[[#This Row],[Close Price]]/Table2[[#This Row],[Current Month Low]])-1</f>
        <v>1.1357538901806574E-2</v>
      </c>
      <c r="AH425" s="1">
        <f>(Table2[[#This Row],[Current Month High]]/Table2[[#This Row],[Close Price]])-1</f>
        <v>5.2038199663984264E-2</v>
      </c>
      <c r="AI425">
        <v>6.1997081970112298</v>
      </c>
      <c r="AJ425">
        <v>40.484472049689401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0.11</v>
      </c>
      <c r="AM425" t="s">
        <v>3189</v>
      </c>
      <c r="AN425">
        <v>-2.0299999999999998</v>
      </c>
      <c r="AO425" t="s">
        <v>3188</v>
      </c>
      <c r="AP425">
        <v>2.1038944603634001E-2</v>
      </c>
      <c r="AQ425">
        <f>(Table2[[#This Row],[Sharpe Ratio]]-AVERAGE(Table2[Sharpe Ratio]))/_xlfn.STDEV.P(Table2[Sharpe Ratio])</f>
        <v>-0.47486918490615548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-1.4386489359422034</v>
      </c>
      <c r="AS425">
        <f>_xlfn.RANK.AVG(Table2[[#This Row],[1Y Return vs Nifty Z-Score]],Table2[1Y Return vs Nifty Z-Score])</f>
        <v>426</v>
      </c>
      <c r="AT425">
        <f>_xlfn.RANK.AVG(Table2[[#This Row],[6M Return vs Nifty Z-Score]],Table2[6M Return vs Nifty Z-Score])</f>
        <v>343</v>
      </c>
      <c r="AU425">
        <f>_xlfn.RANK.AVG(Table2[[#This Row],[Sharpe Ratio Z-Score]],Table2[Sharpe Ratio Z-Score])</f>
        <v>456</v>
      </c>
      <c r="AV425">
        <f>(Table2[[#This Row],[Rank 1Y]]+Table2[[#This Row],[Rank 6M]]+Table2[[#This Row],[Rank Sharpe]])/3</f>
        <v>408.33333333333331</v>
      </c>
    </row>
    <row r="426" spans="1:48" x14ac:dyDescent="0.3">
      <c r="A426" t="s">
        <v>1315</v>
      </c>
      <c r="B426" t="s">
        <v>1316</v>
      </c>
      <c r="C426" t="s">
        <v>3142</v>
      </c>
      <c r="D426" t="s">
        <v>280</v>
      </c>
      <c r="E426">
        <v>8702.1929634000007</v>
      </c>
      <c r="F426">
        <v>738.3</v>
      </c>
      <c r="G426">
        <v>-6.3889693568937798</v>
      </c>
      <c r="H426">
        <f>(Table2[[#This Row],[1Y Return vs Nifty]]-AVERAGE(Table2[1Y Return vs Nifty]))/_xlfn.STDEV.P(Table2[1Y Return vs Nifty])</f>
        <v>-0.55500227435813076</v>
      </c>
      <c r="I426">
        <v>1.87542909599212</v>
      </c>
      <c r="J426">
        <f>(Table2[[#This Row],[1M Return vs Nifty]]-AVERAGE(Table2[1M Return vs Nifty]))/_xlfn.STDEV.P(Table2[1M Return vs Nifty])</f>
        <v>0.3696549726810735</v>
      </c>
      <c r="K426">
        <v>-0.42591336758917397</v>
      </c>
      <c r="L426">
        <f>(Table2[[#This Row],[6M Return vs Nifty]]-AVERAGE(Table2[6M Return vs Nifty]))/_xlfn.STDEV.P(Table2[6M Return vs Nifty])</f>
        <v>-0.36182922721111771</v>
      </c>
      <c r="M426">
        <v>0.404135923223847</v>
      </c>
      <c r="N426">
        <f>(Table2[[#This Row],[1W Return vs Nifty]]-AVERAGE(Table2[1W Return vs Nifty]))/_xlfn.STDEV.P(Table2[1W Return vs Nifty])</f>
        <v>0.15729695941504834</v>
      </c>
      <c r="O426">
        <v>739.49</v>
      </c>
      <c r="P426">
        <v>746.47152129594997</v>
      </c>
      <c r="Q426">
        <v>721.02263498665604</v>
      </c>
      <c r="R426">
        <v>50.021203866706898</v>
      </c>
      <c r="S426" s="1">
        <f>(Table2[[#This Row],[Close Price]]-Table2[[#This Row],[20D EMA]])/Table2[[#This Row],[20D EMA]]</f>
        <v>-1.6092171631801034E-3</v>
      </c>
      <c r="T426" s="1">
        <f>(Table2[[#This Row],[Close Price]]-Table2[[#This Row],[50D EMA]])/Table2[[#This Row],[50D EMA]]</f>
        <v>-1.0946862757420978E-2</v>
      </c>
      <c r="U426" s="1">
        <f>(Table2[[#This Row],[Close Price]]-Table2[[#This Row],[200D EMA]])/Table2[[#This Row],[200D EMA]]</f>
        <v>2.3962306001202947E-2</v>
      </c>
      <c r="V426">
        <v>0.73397372755333701</v>
      </c>
      <c r="W426">
        <v>733.45</v>
      </c>
      <c r="X426">
        <v>745</v>
      </c>
      <c r="Y426">
        <v>711.7</v>
      </c>
      <c r="Z426">
        <v>749</v>
      </c>
      <c r="AA426">
        <v>711.7</v>
      </c>
      <c r="AB426">
        <v>749</v>
      </c>
      <c r="AC426" s="1">
        <f>(Table2[[#This Row],[Close Price]]/Table2[[#This Row],[Day Low]])-1</f>
        <v>6.6125843615787439E-3</v>
      </c>
      <c r="AD426" s="1">
        <f>(Table2[[#This Row],[Day High]]/Table2[[#This Row],[Close Price]])-1</f>
        <v>9.0749018014357752E-3</v>
      </c>
      <c r="AE426" s="1">
        <f>(Table2[[#This Row],[Close Price]]/Table2[[#This Row],[Current Week Low]])-1</f>
        <v>3.7375298580862637E-2</v>
      </c>
      <c r="AF426" s="1">
        <f>(Table2[[#This Row],[Current Week High]]/Table2[[#This Row],[Close Price]])-1</f>
        <v>1.449275362318847E-2</v>
      </c>
      <c r="AG426" s="1">
        <f>(Table2[[#This Row],[Close Price]]/Table2[[#This Row],[Current Month Low]])-1</f>
        <v>3.7375298580862637E-2</v>
      </c>
      <c r="AH426" s="1">
        <f>(Table2[[#This Row],[Current Month High]]/Table2[[#This Row],[Close Price]])-1</f>
        <v>1.449275362318847E-2</v>
      </c>
      <c r="AI426">
        <v>24.840850602736001</v>
      </c>
      <c r="AJ426">
        <v>27.6341948310139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-0.14000000000000001</v>
      </c>
      <c r="AM426" t="s">
        <v>3188</v>
      </c>
      <c r="AN426">
        <v>0.39</v>
      </c>
      <c r="AO426" t="s">
        <v>3189</v>
      </c>
      <c r="AP426">
        <v>8.0074924566469002E-2</v>
      </c>
      <c r="AQ426">
        <f>(Table2[[#This Row],[Sharpe Ratio]]-AVERAGE(Table2[Sharpe Ratio]))/_xlfn.STDEV.P(Table2[Sharpe Ratio])</f>
        <v>0.20978703991126538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494</v>
      </c>
      <c r="AT426">
        <f>_xlfn.RANK.AVG(Table2[[#This Row],[6M Return vs Nifty Z-Score]],Table2[6M Return vs Nifty Z-Score])</f>
        <v>440</v>
      </c>
      <c r="AU426">
        <f>_xlfn.RANK.AVG(Table2[[#This Row],[Sharpe Ratio Z-Score]],Table2[Sharpe Ratio Z-Score])</f>
        <v>291</v>
      </c>
      <c r="AV426">
        <f>(Table2[[#This Row],[Rank 1Y]]+Table2[[#This Row],[Rank 6M]]+Table2[[#This Row],[Rank Sharpe]])/3</f>
        <v>408.33333333333331</v>
      </c>
    </row>
    <row r="427" spans="1:48" x14ac:dyDescent="0.3">
      <c r="A427" t="s">
        <v>1465</v>
      </c>
      <c r="B427" t="s">
        <v>1466</v>
      </c>
      <c r="C427" t="s">
        <v>3145</v>
      </c>
      <c r="D427" t="s">
        <v>122</v>
      </c>
      <c r="E427">
        <v>7202.6538363449999</v>
      </c>
      <c r="F427">
        <v>628.65</v>
      </c>
      <c r="G427">
        <v>-9.5284592513660193</v>
      </c>
      <c r="H427">
        <f>(Table2[[#This Row],[1Y Return vs Nifty]]-AVERAGE(Table2[1Y Return vs Nifty]))/_xlfn.STDEV.P(Table2[1Y Return vs Nifty])</f>
        <v>-0.60782783735488377</v>
      </c>
      <c r="I427">
        <v>4.6993390101281598</v>
      </c>
      <c r="J427">
        <f>(Table2[[#This Row],[1M Return vs Nifty]]-AVERAGE(Table2[1M Return vs Nifty]))/_xlfn.STDEV.P(Table2[1M Return vs Nifty])</f>
        <v>0.67184037391907192</v>
      </c>
      <c r="K427">
        <v>11.1912152613976</v>
      </c>
      <c r="L427">
        <f>(Table2[[#This Row],[6M Return vs Nifty]]-AVERAGE(Table2[6M Return vs Nifty]))/_xlfn.STDEV.P(Table2[6M Return vs Nifty])</f>
        <v>4.757050016233594E-3</v>
      </c>
      <c r="M427">
        <v>-0.86170967493566997</v>
      </c>
      <c r="N427">
        <f>(Table2[[#This Row],[1W Return vs Nifty]]-AVERAGE(Table2[1W Return vs Nifty]))/_xlfn.STDEV.P(Table2[1W Return vs Nifty])</f>
        <v>-0.13859300590286702</v>
      </c>
      <c r="O427">
        <v>627.52</v>
      </c>
      <c r="P427">
        <v>603.862742983712</v>
      </c>
      <c r="Q427">
        <v>558.07159895832899</v>
      </c>
      <c r="R427">
        <v>47.677226979655799</v>
      </c>
      <c r="S427" s="1">
        <f>(Table2[[#This Row],[Close Price]]-Table2[[#This Row],[20D EMA]])/Table2[[#This Row],[20D EMA]]</f>
        <v>1.8007394186639399E-3</v>
      </c>
      <c r="T427" s="1">
        <f>(Table2[[#This Row],[Close Price]]-Table2[[#This Row],[50D EMA]])/Table2[[#This Row],[50D EMA]]</f>
        <v>4.1047832979085729E-2</v>
      </c>
      <c r="U427" s="1">
        <f>(Table2[[#This Row],[Close Price]]-Table2[[#This Row],[200D EMA]])/Table2[[#This Row],[200D EMA]]</f>
        <v>0.12646836207649595</v>
      </c>
      <c r="V427">
        <v>0.72065404819453505</v>
      </c>
      <c r="W427">
        <v>624.5</v>
      </c>
      <c r="X427">
        <v>634.75</v>
      </c>
      <c r="Y427">
        <v>595.5</v>
      </c>
      <c r="Z427">
        <v>639.95000000000005</v>
      </c>
      <c r="AA427">
        <v>595.5</v>
      </c>
      <c r="AB427">
        <v>677.05</v>
      </c>
      <c r="AC427" s="1">
        <f>(Table2[[#This Row],[Close Price]]/Table2[[#This Row],[Day Low]])-1</f>
        <v>6.6453162530024645E-3</v>
      </c>
      <c r="AD427" s="1">
        <f>(Table2[[#This Row],[Day High]]/Table2[[#This Row],[Close Price]])-1</f>
        <v>9.703332537978282E-3</v>
      </c>
      <c r="AE427" s="1">
        <f>(Table2[[#This Row],[Close Price]]/Table2[[#This Row],[Current Week Low]])-1</f>
        <v>5.5667506297229163E-2</v>
      </c>
      <c r="AF427" s="1">
        <f>(Table2[[#This Row],[Current Week High]]/Table2[[#This Row],[Close Price]])-1</f>
        <v>1.7975025849041648E-2</v>
      </c>
      <c r="AG427" s="1">
        <f>(Table2[[#This Row],[Close Price]]/Table2[[#This Row],[Current Month Low]])-1</f>
        <v>5.5667506297229163E-2</v>
      </c>
      <c r="AH427" s="1">
        <f>(Table2[[#This Row],[Current Month High]]/Table2[[#This Row],[Close Price]])-1</f>
        <v>7.6990376202974664E-2</v>
      </c>
      <c r="AI427">
        <v>9.1863517060367403</v>
      </c>
      <c r="AJ427">
        <v>34.614561027837198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0.05</v>
      </c>
      <c r="AM427" t="s">
        <v>3189</v>
      </c>
      <c r="AN427">
        <v>-3.43</v>
      </c>
      <c r="AO427" t="s">
        <v>3188</v>
      </c>
      <c r="AP427">
        <v>4.5680829924338001E-2</v>
      </c>
      <c r="AQ427">
        <f>(Table2[[#This Row],[Sharpe Ratio]]-AVERAGE(Table2[Sharpe Ratio]))/_xlfn.STDEV.P(Table2[Sharpe Ratio])</f>
        <v>-0.18909057690002123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-0.25891399622246658</v>
      </c>
      <c r="AS427">
        <f>_xlfn.RANK.AVG(Table2[[#This Row],[1Y Return vs Nifty Z-Score]],Table2[1Y Return vs Nifty Z-Score])</f>
        <v>522</v>
      </c>
      <c r="AT427">
        <f>_xlfn.RANK.AVG(Table2[[#This Row],[6M Return vs Nifty Z-Score]],Table2[6M Return vs Nifty Z-Score])</f>
        <v>309</v>
      </c>
      <c r="AU427">
        <f>_xlfn.RANK.AVG(Table2[[#This Row],[Sharpe Ratio Z-Score]],Table2[Sharpe Ratio Z-Score])</f>
        <v>394</v>
      </c>
      <c r="AV427">
        <f>(Table2[[#This Row],[Rank 1Y]]+Table2[[#This Row],[Rank 6M]]+Table2[[#This Row],[Rank Sharpe]])/3</f>
        <v>408.33333333333331</v>
      </c>
    </row>
    <row r="428" spans="1:48" x14ac:dyDescent="0.3">
      <c r="A428" t="s">
        <v>228</v>
      </c>
      <c r="B428" t="s">
        <v>229</v>
      </c>
      <c r="C428" t="s">
        <v>3156</v>
      </c>
      <c r="D428" t="s">
        <v>135</v>
      </c>
      <c r="E428">
        <v>116428.20439420499</v>
      </c>
      <c r="F428">
        <v>1169.8499999999999</v>
      </c>
      <c r="G428">
        <v>17.7152067409037</v>
      </c>
      <c r="H428">
        <f>(Table2[[#This Row],[1Y Return vs Nifty]]-AVERAGE(Table2[1Y Return vs Nifty]))/_xlfn.STDEV.P(Table2[1Y Return vs Nifty])</f>
        <v>-0.14942152215345444</v>
      </c>
      <c r="I428">
        <v>0.59086631799193901</v>
      </c>
      <c r="J428">
        <f>(Table2[[#This Row],[1M Return vs Nifty]]-AVERAGE(Table2[1M Return vs Nifty]))/_xlfn.STDEV.P(Table2[1M Return vs Nifty])</f>
        <v>0.23219445506957498</v>
      </c>
      <c r="K428">
        <v>-12.088837849711901</v>
      </c>
      <c r="L428">
        <f>(Table2[[#This Row],[6M Return vs Nifty]]-AVERAGE(Table2[6M Return vs Nifty]))/_xlfn.STDEV.P(Table2[6M Return vs Nifty])</f>
        <v>-0.7298606232668573</v>
      </c>
      <c r="M428">
        <v>1.4326831693656501</v>
      </c>
      <c r="N428">
        <f>(Table2[[#This Row],[1W Return vs Nifty]]-AVERAGE(Table2[1W Return vs Nifty]))/_xlfn.STDEV.P(Table2[1W Return vs Nifty])</f>
        <v>0.39771870550416666</v>
      </c>
      <c r="O428">
        <v>1236.02</v>
      </c>
      <c r="P428">
        <v>1267.4241396826601</v>
      </c>
      <c r="Q428">
        <v>1197.7810981641001</v>
      </c>
      <c r="R428">
        <v>34.272477066168904</v>
      </c>
      <c r="S428" s="1">
        <f>(Table2[[#This Row],[Close Price]]-Table2[[#This Row],[20D EMA]])/Table2[[#This Row],[20D EMA]]</f>
        <v>-5.3534732447695084E-2</v>
      </c>
      <c r="T428" s="1">
        <f>(Table2[[#This Row],[Close Price]]-Table2[[#This Row],[50D EMA]])/Table2[[#This Row],[50D EMA]]</f>
        <v>-7.6986177418942786E-2</v>
      </c>
      <c r="U428" s="1">
        <f>(Table2[[#This Row],[Close Price]]-Table2[[#This Row],[200D EMA]])/Table2[[#This Row],[200D EMA]]</f>
        <v>-2.3319034009562818E-2</v>
      </c>
      <c r="V428">
        <v>1.3854501686205301</v>
      </c>
      <c r="W428">
        <v>1167.3499999999999</v>
      </c>
      <c r="X428">
        <v>1190.9000000000001</v>
      </c>
      <c r="Y428">
        <v>1147.75</v>
      </c>
      <c r="Z428">
        <v>1225</v>
      </c>
      <c r="AA428">
        <v>1123</v>
      </c>
      <c r="AB428">
        <v>1252</v>
      </c>
      <c r="AC428" s="1">
        <f>(Table2[[#This Row],[Close Price]]/Table2[[#This Row],[Day Low]])-1</f>
        <v>2.1416027755172262E-3</v>
      </c>
      <c r="AD428" s="1">
        <f>(Table2[[#This Row],[Day High]]/Table2[[#This Row],[Close Price]])-1</f>
        <v>1.7993759883745852E-2</v>
      </c>
      <c r="AE428" s="1">
        <f>(Table2[[#This Row],[Close Price]]/Table2[[#This Row],[Current Week Low]])-1</f>
        <v>1.9255064256153309E-2</v>
      </c>
      <c r="AF428" s="1">
        <f>(Table2[[#This Row],[Current Week High]]/Table2[[#This Row],[Close Price]])-1</f>
        <v>4.7142796084968186E-2</v>
      </c>
      <c r="AG428" s="1">
        <f>(Table2[[#This Row],[Close Price]]/Table2[[#This Row],[Current Month Low]])-1</f>
        <v>4.1718610863757721E-2</v>
      </c>
      <c r="AH428" s="1">
        <f>(Table2[[#This Row],[Current Month High]]/Table2[[#This Row],[Close Price]])-1</f>
        <v>7.0222678121126814E-2</v>
      </c>
      <c r="AI428">
        <v>41.039449502072898</v>
      </c>
      <c r="AJ428">
        <v>66.716545532278701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-0.14000000000000001</v>
      </c>
      <c r="AM428" t="s">
        <v>3188</v>
      </c>
      <c r="AN428">
        <v>-15.72</v>
      </c>
      <c r="AO428" t="s">
        <v>3188</v>
      </c>
      <c r="AP428">
        <v>7.1974163469966004E-2</v>
      </c>
      <c r="AQ428">
        <f>(Table2[[#This Row],[Sharpe Ratio]]-AVERAGE(Table2[Sharpe Ratio]))/_xlfn.STDEV.P(Table2[Sharpe Ratio])</f>
        <v>0.11584032277417199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344</v>
      </c>
      <c r="AT428">
        <f>_xlfn.RANK.AVG(Table2[[#This Row],[6M Return vs Nifty Z-Score]],Table2[6M Return vs Nifty Z-Score])</f>
        <v>571</v>
      </c>
      <c r="AU428">
        <f>_xlfn.RANK.AVG(Table2[[#This Row],[Sharpe Ratio Z-Score]],Table2[Sharpe Ratio Z-Score])</f>
        <v>311</v>
      </c>
      <c r="AV428">
        <f>(Table2[[#This Row],[Rank 1Y]]+Table2[[#This Row],[Rank 6M]]+Table2[[#This Row],[Rank Sharpe]])/3</f>
        <v>408.66666666666669</v>
      </c>
    </row>
    <row r="429" spans="1:48" x14ac:dyDescent="0.3">
      <c r="A429" t="s">
        <v>311</v>
      </c>
      <c r="B429" t="s">
        <v>312</v>
      </c>
      <c r="C429" t="s">
        <v>3145</v>
      </c>
      <c r="D429" t="s">
        <v>195</v>
      </c>
      <c r="E429">
        <v>88754.613661650001</v>
      </c>
      <c r="F429">
        <v>685.5</v>
      </c>
      <c r="G429">
        <v>1.85809729173618</v>
      </c>
      <c r="H429">
        <f>(Table2[[#This Row],[1Y Return vs Nifty]]-AVERAGE(Table2[1Y Return vs Nifty]))/_xlfn.STDEV.P(Table2[1Y Return vs Nifty])</f>
        <v>-0.41623580164143525</v>
      </c>
      <c r="I429">
        <v>0.91558803531797395</v>
      </c>
      <c r="J429">
        <f>(Table2[[#This Row],[1M Return vs Nifty]]-AVERAGE(Table2[1M Return vs Nifty]))/_xlfn.STDEV.P(Table2[1M Return vs Nifty])</f>
        <v>0.26694278820501105</v>
      </c>
      <c r="K429">
        <v>23.508563671065499</v>
      </c>
      <c r="L429">
        <f>(Table2[[#This Row],[6M Return vs Nifty]]-AVERAGE(Table2[6M Return vs Nifty]))/_xlfn.STDEV.P(Table2[6M Return vs Nifty])</f>
        <v>0.39343923156200283</v>
      </c>
      <c r="M429">
        <v>-1.2302692358803999</v>
      </c>
      <c r="N429">
        <f>(Table2[[#This Row],[1W Return vs Nifty]]-AVERAGE(Table2[1W Return vs Nifty]))/_xlfn.STDEV.P(Table2[1W Return vs Nifty])</f>
        <v>-0.22474338306109276</v>
      </c>
      <c r="O429">
        <v>688.93</v>
      </c>
      <c r="P429">
        <v>675.76893668259197</v>
      </c>
      <c r="Q429">
        <v>613.492900761888</v>
      </c>
      <c r="R429">
        <v>44.4599120919749</v>
      </c>
      <c r="S429" s="1">
        <f>(Table2[[#This Row],[Close Price]]-Table2[[#This Row],[20D EMA]])/Table2[[#This Row],[20D EMA]]</f>
        <v>-4.9787351399996375E-3</v>
      </c>
      <c r="T429" s="1">
        <f>(Table2[[#This Row],[Close Price]]-Table2[[#This Row],[50D EMA]])/Table2[[#This Row],[50D EMA]]</f>
        <v>1.439998613309848E-2</v>
      </c>
      <c r="U429" s="1">
        <f>(Table2[[#This Row],[Close Price]]-Table2[[#This Row],[200D EMA]])/Table2[[#This Row],[200D EMA]]</f>
        <v>0.1173723431007717</v>
      </c>
      <c r="V429">
        <v>1.19618017497929</v>
      </c>
      <c r="W429">
        <v>681.3</v>
      </c>
      <c r="X429">
        <v>693.45</v>
      </c>
      <c r="Y429">
        <v>673.8</v>
      </c>
      <c r="Z429">
        <v>704.65</v>
      </c>
      <c r="AA429">
        <v>673.8</v>
      </c>
      <c r="AB429">
        <v>719.85</v>
      </c>
      <c r="AC429" s="1">
        <f>(Table2[[#This Row],[Close Price]]/Table2[[#This Row],[Day Low]])-1</f>
        <v>6.1646851607222164E-3</v>
      </c>
      <c r="AD429" s="1">
        <f>(Table2[[#This Row],[Day High]]/Table2[[#This Row],[Close Price]])-1</f>
        <v>1.1597374179431075E-2</v>
      </c>
      <c r="AE429" s="1">
        <f>(Table2[[#This Row],[Close Price]]/Table2[[#This Row],[Current Week Low]])-1</f>
        <v>1.7364203027604663E-2</v>
      </c>
      <c r="AF429" s="1">
        <f>(Table2[[#This Row],[Current Week High]]/Table2[[#This Row],[Close Price]])-1</f>
        <v>2.7935813274981625E-2</v>
      </c>
      <c r="AG429" s="1">
        <f>(Table2[[#This Row],[Close Price]]/Table2[[#This Row],[Current Month Low]])-1</f>
        <v>1.7364203027604663E-2</v>
      </c>
      <c r="AH429" s="1">
        <f>(Table2[[#This Row],[Current Month High]]/Table2[[#This Row],[Close Price]])-1</f>
        <v>5.010940919037199E-2</v>
      </c>
      <c r="AI429">
        <v>5.0109409190371901</v>
      </c>
      <c r="AJ429">
        <v>40.962368908081402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0.04</v>
      </c>
      <c r="AM429" t="s">
        <v>3189</v>
      </c>
      <c r="AN429">
        <v>-2.78</v>
      </c>
      <c r="AO429" t="s">
        <v>3188</v>
      </c>
      <c r="AP429">
        <v>-1.5034906370128999E-2</v>
      </c>
      <c r="AQ429">
        <f>(Table2[[#This Row],[Sharpe Ratio]]-AVERAGE(Table2[Sharpe Ratio]))/_xlfn.STDEV.P(Table2[Sharpe Ratio])</f>
        <v>-0.89322739015439734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-0.87382455508991153</v>
      </c>
      <c r="AS429">
        <f>_xlfn.RANK.AVG(Table2[[#This Row],[1Y Return vs Nifty Z-Score]],Table2[1Y Return vs Nifty Z-Score])</f>
        <v>443</v>
      </c>
      <c r="AT429">
        <f>_xlfn.RANK.AVG(Table2[[#This Row],[6M Return vs Nifty Z-Score]],Table2[6M Return vs Nifty Z-Score])</f>
        <v>193</v>
      </c>
      <c r="AU429">
        <f>_xlfn.RANK.AVG(Table2[[#This Row],[Sharpe Ratio Z-Score]],Table2[Sharpe Ratio Z-Score])</f>
        <v>596</v>
      </c>
      <c r="AV429">
        <f>(Table2[[#This Row],[Rank 1Y]]+Table2[[#This Row],[Rank 6M]]+Table2[[#This Row],[Rank Sharpe]])/3</f>
        <v>410.66666666666669</v>
      </c>
    </row>
    <row r="430" spans="1:48" x14ac:dyDescent="0.3">
      <c r="A430" t="s">
        <v>551</v>
      </c>
      <c r="B430" t="s">
        <v>552</v>
      </c>
      <c r="C430" t="s">
        <v>3155</v>
      </c>
      <c r="D430" t="s">
        <v>283</v>
      </c>
      <c r="E430">
        <v>38021.984950949998</v>
      </c>
      <c r="F430">
        <v>4074.35</v>
      </c>
      <c r="G430">
        <v>-7.2448987172889998</v>
      </c>
      <c r="H430">
        <f>(Table2[[#This Row],[1Y Return vs Nifty]]-AVERAGE(Table2[1Y Return vs Nifty]))/_xlfn.STDEV.P(Table2[1Y Return vs Nifty])</f>
        <v>-0.56940427973739283</v>
      </c>
      <c r="I430">
        <v>-6.8551782905509002</v>
      </c>
      <c r="J430">
        <f>(Table2[[#This Row],[1M Return vs Nifty]]-AVERAGE(Table2[1M Return vs Nifty]))/_xlfn.STDEV.P(Table2[1M Return vs Nifty])</f>
        <v>-0.56460361784520985</v>
      </c>
      <c r="K430">
        <v>-5.8725062967550201</v>
      </c>
      <c r="L430">
        <f>(Table2[[#This Row],[6M Return vs Nifty]]-AVERAGE(Table2[6M Return vs Nifty]))/_xlfn.STDEV.P(Table2[6M Return vs Nifty])</f>
        <v>-0.53370011624420788</v>
      </c>
      <c r="M430">
        <v>-4.3326168422788296</v>
      </c>
      <c r="N430">
        <f>(Table2[[#This Row],[1W Return vs Nifty]]-AVERAGE(Table2[1W Return vs Nifty]))/_xlfn.STDEV.P(Table2[1W Return vs Nifty])</f>
        <v>-0.94991359891997207</v>
      </c>
      <c r="O430">
        <v>4238.87</v>
      </c>
      <c r="P430">
        <v>4287.5836937777003</v>
      </c>
      <c r="Q430">
        <v>4031.7054028243901</v>
      </c>
      <c r="R430">
        <v>22.480041445953201</v>
      </c>
      <c r="S430" s="1">
        <f>(Table2[[#This Row],[Close Price]]-Table2[[#This Row],[20D EMA]])/Table2[[#This Row],[20D EMA]]</f>
        <v>-3.8812230618065657E-2</v>
      </c>
      <c r="T430" s="1">
        <f>(Table2[[#This Row],[Close Price]]-Table2[[#This Row],[50D EMA]])/Table2[[#This Row],[50D EMA]]</f>
        <v>-4.9732835323343778E-2</v>
      </c>
      <c r="U430" s="1">
        <f>(Table2[[#This Row],[Close Price]]-Table2[[#This Row],[200D EMA]])/Table2[[#This Row],[200D EMA]]</f>
        <v>1.0577309826689051E-2</v>
      </c>
      <c r="V430">
        <v>1.04191065614828</v>
      </c>
      <c r="W430">
        <v>4060</v>
      </c>
      <c r="X430">
        <v>4127.95</v>
      </c>
      <c r="Y430">
        <v>4060</v>
      </c>
      <c r="Z430">
        <v>4270</v>
      </c>
      <c r="AA430">
        <v>4060</v>
      </c>
      <c r="AB430">
        <v>4397.95</v>
      </c>
      <c r="AC430" s="1">
        <f>(Table2[[#This Row],[Close Price]]/Table2[[#This Row],[Day Low]])-1</f>
        <v>3.5344827586205607E-3</v>
      </c>
      <c r="AD430" s="1">
        <f>(Table2[[#This Row],[Day High]]/Table2[[#This Row],[Close Price]])-1</f>
        <v>1.3155472652079503E-2</v>
      </c>
      <c r="AE430" s="1">
        <f>(Table2[[#This Row],[Close Price]]/Table2[[#This Row],[Current Week Low]])-1</f>
        <v>3.5344827586205607E-3</v>
      </c>
      <c r="AF430" s="1">
        <f>(Table2[[#This Row],[Current Week High]]/Table2[[#This Row],[Close Price]])-1</f>
        <v>4.8019929559316221E-2</v>
      </c>
      <c r="AG430" s="1">
        <f>(Table2[[#This Row],[Close Price]]/Table2[[#This Row],[Current Month Low]])-1</f>
        <v>3.5344827586205607E-3</v>
      </c>
      <c r="AH430" s="1">
        <f>(Table2[[#This Row],[Current Month High]]/Table2[[#This Row],[Close Price]])-1</f>
        <v>7.9423711757703686E-2</v>
      </c>
      <c r="AI430">
        <v>21.490544504031298</v>
      </c>
      <c r="AJ430">
        <v>21.984700827831901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</v>
      </c>
      <c r="AM430" t="s">
        <v>3188</v>
      </c>
      <c r="AN430">
        <v>-7.74</v>
      </c>
      <c r="AO430" t="s">
        <v>3188</v>
      </c>
      <c r="AP430">
        <v>9.5329633909839007E-2</v>
      </c>
      <c r="AQ430">
        <f>(Table2[[#This Row],[Sharpe Ratio]]-AVERAGE(Table2[Sharpe Ratio]))/_xlfn.STDEV.P(Table2[Sharpe Ratio])</f>
        <v>0.38670002952020754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498</v>
      </c>
      <c r="AT430">
        <f>_xlfn.RANK.AVG(Table2[[#This Row],[6M Return vs Nifty Z-Score]],Table2[6M Return vs Nifty Z-Score])</f>
        <v>498</v>
      </c>
      <c r="AU430">
        <f>_xlfn.RANK.AVG(Table2[[#This Row],[Sharpe Ratio Z-Score]],Table2[Sharpe Ratio Z-Score])</f>
        <v>240</v>
      </c>
      <c r="AV430">
        <f>(Table2[[#This Row],[Rank 1Y]]+Table2[[#This Row],[Rank 6M]]+Table2[[#This Row],[Rank Sharpe]])/3</f>
        <v>412</v>
      </c>
    </row>
    <row r="431" spans="1:48" x14ac:dyDescent="0.3">
      <c r="A431" t="s">
        <v>638</v>
      </c>
      <c r="B431" t="s">
        <v>639</v>
      </c>
      <c r="C431" t="s">
        <v>3157</v>
      </c>
      <c r="D431" t="s">
        <v>398</v>
      </c>
      <c r="E431">
        <v>30173.44643742</v>
      </c>
      <c r="F431">
        <v>6713.85</v>
      </c>
      <c r="G431">
        <v>0.76464812807122196</v>
      </c>
      <c r="H431">
        <f>(Table2[[#This Row],[1Y Return vs Nifty]]-AVERAGE(Table2[1Y Return vs Nifty]))/_xlfn.STDEV.P(Table2[1Y Return vs Nifty])</f>
        <v>-0.43463435351466567</v>
      </c>
      <c r="I431">
        <v>3.5328850861255199</v>
      </c>
      <c r="J431">
        <f>(Table2[[#This Row],[1M Return vs Nifty]]-AVERAGE(Table2[1M Return vs Nifty]))/_xlfn.STDEV.P(Table2[1M Return vs Nifty])</f>
        <v>0.54701863463982281</v>
      </c>
      <c r="K431">
        <v>12.892601574102599</v>
      </c>
      <c r="L431">
        <f>(Table2[[#This Row],[6M Return vs Nifty]]-AVERAGE(Table2[6M Return vs Nifty]))/_xlfn.STDEV.P(Table2[6M Return vs Nifty])</f>
        <v>5.84454350224771E-2</v>
      </c>
      <c r="M431">
        <v>4.4673275507883803</v>
      </c>
      <c r="N431">
        <f>(Table2[[#This Row],[1W Return vs Nifty]]-AVERAGE(Table2[1W Return vs Nifty]))/_xlfn.STDEV.P(Table2[1W Return vs Nifty])</f>
        <v>1.1070633697167018</v>
      </c>
      <c r="O431">
        <v>6523.54</v>
      </c>
      <c r="P431">
        <v>6446.2648889497204</v>
      </c>
      <c r="Q431">
        <v>5989.0132992384697</v>
      </c>
      <c r="R431">
        <v>68.4177976709219</v>
      </c>
      <c r="S431" s="1">
        <f>(Table2[[#This Row],[Close Price]]-Table2[[#This Row],[20D EMA]])/Table2[[#This Row],[20D EMA]]</f>
        <v>2.9172811081100199E-2</v>
      </c>
      <c r="T431" s="1">
        <f>(Table2[[#This Row],[Close Price]]-Table2[[#This Row],[50D EMA]])/Table2[[#This Row],[50D EMA]]</f>
        <v>4.1510101688340198E-2</v>
      </c>
      <c r="U431" s="1">
        <f>(Table2[[#This Row],[Close Price]]-Table2[[#This Row],[200D EMA]])/Table2[[#This Row],[200D EMA]]</f>
        <v>0.12102773270743897</v>
      </c>
      <c r="V431">
        <v>1.4117118628693099</v>
      </c>
      <c r="W431">
        <v>6685</v>
      </c>
      <c r="X431">
        <v>6793.2</v>
      </c>
      <c r="Y431">
        <v>6542.15</v>
      </c>
      <c r="Z431">
        <v>6919.6</v>
      </c>
      <c r="AA431">
        <v>6300.05</v>
      </c>
      <c r="AB431">
        <v>6919.6</v>
      </c>
      <c r="AC431" s="1">
        <f>(Table2[[#This Row],[Close Price]]/Table2[[#This Row],[Day Low]])-1</f>
        <v>4.3156320119670522E-3</v>
      </c>
      <c r="AD431" s="1">
        <f>(Table2[[#This Row],[Day High]]/Table2[[#This Row],[Close Price]])-1</f>
        <v>1.1818852074443109E-2</v>
      </c>
      <c r="AE431" s="1">
        <f>(Table2[[#This Row],[Close Price]]/Table2[[#This Row],[Current Week Low]])-1</f>
        <v>2.6245194622563028E-2</v>
      </c>
      <c r="AF431" s="1">
        <f>(Table2[[#This Row],[Current Week High]]/Table2[[#This Row],[Close Price]])-1</f>
        <v>3.0645605725478031E-2</v>
      </c>
      <c r="AG431" s="1">
        <f>(Table2[[#This Row],[Close Price]]/Table2[[#This Row],[Current Month Low]])-1</f>
        <v>6.5682018396679309E-2</v>
      </c>
      <c r="AH431" s="1">
        <f>(Table2[[#This Row],[Current Month High]]/Table2[[#This Row],[Close Price]])-1</f>
        <v>3.0645605725478031E-2</v>
      </c>
      <c r="AI431">
        <v>7.1940838714001698</v>
      </c>
      <c r="AJ431">
        <v>39.496976874649299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</v>
      </c>
      <c r="AM431" t="s">
        <v>3190</v>
      </c>
      <c r="AN431">
        <v>8.18</v>
      </c>
      <c r="AO431" t="s">
        <v>3189</v>
      </c>
      <c r="AP431">
        <v>4.096517061735E-3</v>
      </c>
      <c r="AQ431">
        <f>(Table2[[#This Row],[Sharpe Ratio]]-AVERAGE(Table2[Sharpe Ratio]))/_xlfn.STDEV.P(Table2[Sharpe Ratio])</f>
        <v>-0.67135509887559697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0.60653798698873906</v>
      </c>
      <c r="AS431">
        <f>_xlfn.RANK.AVG(Table2[[#This Row],[1Y Return vs Nifty Z-Score]],Table2[1Y Return vs Nifty Z-Score])</f>
        <v>451</v>
      </c>
      <c r="AT431">
        <f>_xlfn.RANK.AVG(Table2[[#This Row],[6M Return vs Nifty Z-Score]],Table2[6M Return vs Nifty Z-Score])</f>
        <v>290</v>
      </c>
      <c r="AU431">
        <f>_xlfn.RANK.AVG(Table2[[#This Row],[Sharpe Ratio Z-Score]],Table2[Sharpe Ratio Z-Score])</f>
        <v>498</v>
      </c>
      <c r="AV431">
        <f>(Table2[[#This Row],[Rank 1Y]]+Table2[[#This Row],[Rank 6M]]+Table2[[#This Row],[Rank Sharpe]])/3</f>
        <v>413</v>
      </c>
    </row>
    <row r="432" spans="1:48" x14ac:dyDescent="0.3">
      <c r="A432" t="s">
        <v>737</v>
      </c>
      <c r="B432" t="s">
        <v>738</v>
      </c>
      <c r="C432" t="s">
        <v>3141</v>
      </c>
      <c r="D432" t="s">
        <v>179</v>
      </c>
      <c r="E432">
        <v>23228.582349920001</v>
      </c>
      <c r="F432">
        <v>411.7</v>
      </c>
      <c r="G432">
        <v>17.239988231442599</v>
      </c>
      <c r="H432">
        <f>(Table2[[#This Row],[1Y Return vs Nifty]]-AVERAGE(Table2[1Y Return vs Nifty]))/_xlfn.STDEV.P(Table2[1Y Return vs Nifty])</f>
        <v>-0.15741762539078644</v>
      </c>
      <c r="I432">
        <v>-5.9269651870424704</v>
      </c>
      <c r="J432">
        <f>(Table2[[#This Row],[1M Return vs Nifty]]-AVERAGE(Table2[1M Return vs Nifty]))/_xlfn.STDEV.P(Table2[1M Return vs Nifty])</f>
        <v>-0.46527592764023468</v>
      </c>
      <c r="K432">
        <v>-0.452433003001454</v>
      </c>
      <c r="L432">
        <f>(Table2[[#This Row],[6M Return vs Nifty]]-AVERAGE(Table2[6M Return vs Nifty]))/_xlfn.STDEV.P(Table2[6M Return vs Nifty])</f>
        <v>-0.36266607207439627</v>
      </c>
      <c r="M432">
        <v>-3.5519429770536899</v>
      </c>
      <c r="N432">
        <f>(Table2[[#This Row],[1W Return vs Nifty]]-AVERAGE(Table2[1W Return vs Nifty]))/_xlfn.STDEV.P(Table2[1W Return vs Nifty])</f>
        <v>-0.76743197300767763</v>
      </c>
      <c r="O432">
        <v>412.65</v>
      </c>
      <c r="P432">
        <v>393.27909535686098</v>
      </c>
      <c r="Q432">
        <v>345.722012341278</v>
      </c>
      <c r="R432">
        <v>46.289141259730698</v>
      </c>
      <c r="S432" s="1">
        <f>(Table2[[#This Row],[Close Price]]-Table2[[#This Row],[20D EMA]])/Table2[[#This Row],[20D EMA]]</f>
        <v>-2.3021931418877708E-3</v>
      </c>
      <c r="T432" s="1">
        <f>(Table2[[#This Row],[Close Price]]-Table2[[#This Row],[50D EMA]])/Table2[[#This Row],[50D EMA]]</f>
        <v>4.6839267229355032E-2</v>
      </c>
      <c r="U432" s="1">
        <f>(Table2[[#This Row],[Close Price]]-Table2[[#This Row],[200D EMA]])/Table2[[#This Row],[200D EMA]]</f>
        <v>0.19084115359594778</v>
      </c>
      <c r="V432">
        <v>0.41088684864816699</v>
      </c>
      <c r="W432">
        <v>409</v>
      </c>
      <c r="X432">
        <v>413.4</v>
      </c>
      <c r="Y432">
        <v>403</v>
      </c>
      <c r="Z432">
        <v>429.35</v>
      </c>
      <c r="AA432">
        <v>403</v>
      </c>
      <c r="AB432">
        <v>433.75</v>
      </c>
      <c r="AC432" s="1">
        <f>(Table2[[#This Row],[Close Price]]/Table2[[#This Row],[Day Low]])-1</f>
        <v>6.6014669926650615E-3</v>
      </c>
      <c r="AD432" s="1">
        <f>(Table2[[#This Row],[Day High]]/Table2[[#This Row],[Close Price]])-1</f>
        <v>4.1292203060481203E-3</v>
      </c>
      <c r="AE432" s="1">
        <f>(Table2[[#This Row],[Close Price]]/Table2[[#This Row],[Current Week Low]])-1</f>
        <v>2.1588089330024873E-2</v>
      </c>
      <c r="AF432" s="1">
        <f>(Table2[[#This Row],[Current Week High]]/Table2[[#This Row],[Close Price]])-1</f>
        <v>4.2871022589264118E-2</v>
      </c>
      <c r="AG432" s="1">
        <f>(Table2[[#This Row],[Close Price]]/Table2[[#This Row],[Current Month Low]])-1</f>
        <v>2.1588089330024873E-2</v>
      </c>
      <c r="AH432" s="1">
        <f>(Table2[[#This Row],[Current Month High]]/Table2[[#This Row],[Close Price]])-1</f>
        <v>5.3558416322565083E-2</v>
      </c>
      <c r="AI432">
        <v>14.0879281029876</v>
      </c>
      <c r="AJ432">
        <v>61.768172888015698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0.28999999999999998</v>
      </c>
      <c r="AM432" t="s">
        <v>3189</v>
      </c>
      <c r="AN432">
        <v>2.17</v>
      </c>
      <c r="AO432" t="s">
        <v>3189</v>
      </c>
      <c r="AP432">
        <v>1.7080911859537001E-2</v>
      </c>
      <c r="AQ432">
        <f>(Table2[[#This Row],[Sharpe Ratio]]-AVERAGE(Table2[Sharpe Ratio]))/_xlfn.STDEV.P(Table2[Sharpe Ratio])</f>
        <v>-0.52077156101616762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-2.2735631591292629</v>
      </c>
      <c r="AS432">
        <f>_xlfn.RANK.AVG(Table2[[#This Row],[1Y Return vs Nifty Z-Score]],Table2[1Y Return vs Nifty Z-Score])</f>
        <v>346</v>
      </c>
      <c r="AT432">
        <f>_xlfn.RANK.AVG(Table2[[#This Row],[6M Return vs Nifty Z-Score]],Table2[6M Return vs Nifty Z-Score])</f>
        <v>441</v>
      </c>
      <c r="AU432">
        <f>_xlfn.RANK.AVG(Table2[[#This Row],[Sharpe Ratio Z-Score]],Table2[Sharpe Ratio Z-Score])</f>
        <v>469</v>
      </c>
      <c r="AV432">
        <f>(Table2[[#This Row],[Rank 1Y]]+Table2[[#This Row],[Rank 6M]]+Table2[[#This Row],[Rank Sharpe]])/3</f>
        <v>418.66666666666669</v>
      </c>
    </row>
    <row r="433" spans="1:48" x14ac:dyDescent="0.3">
      <c r="A433" t="s">
        <v>30</v>
      </c>
      <c r="B433" t="s">
        <v>31</v>
      </c>
      <c r="C433" t="s">
        <v>3142</v>
      </c>
      <c r="D433" t="s">
        <v>21</v>
      </c>
      <c r="E433">
        <v>801499.12802055001</v>
      </c>
      <c r="F433">
        <v>1935.1</v>
      </c>
      <c r="G433">
        <v>3.4802585647416699</v>
      </c>
      <c r="H433">
        <f>(Table2[[#This Row],[1Y Return vs Nifty]]-AVERAGE(Table2[1Y Return vs Nifty]))/_xlfn.STDEV.P(Table2[1Y Return vs Nifty])</f>
        <v>-0.38894105459704326</v>
      </c>
      <c r="I433">
        <v>-0.15513057658561299</v>
      </c>
      <c r="J433">
        <f>(Table2[[#This Row],[1M Return vs Nifty]]-AVERAGE(Table2[1M Return vs Nifty]))/_xlfn.STDEV.P(Table2[1M Return vs Nifty])</f>
        <v>0.15236564403642019</v>
      </c>
      <c r="K433">
        <v>20.617064603413901</v>
      </c>
      <c r="L433">
        <f>(Table2[[#This Row],[6M Return vs Nifty]]-AVERAGE(Table2[6M Return vs Nifty]))/_xlfn.STDEV.P(Table2[6M Return vs Nifty])</f>
        <v>0.30219604121185806</v>
      </c>
      <c r="M433">
        <v>1.6819804944118799</v>
      </c>
      <c r="N433">
        <f>(Table2[[#This Row],[1W Return vs Nifty]]-AVERAGE(Table2[1W Return vs Nifty]))/_xlfn.STDEV.P(Table2[1W Return vs Nifty])</f>
        <v>0.45599167099776905</v>
      </c>
      <c r="O433">
        <v>1916.48</v>
      </c>
      <c r="P433">
        <v>1870.9207905631699</v>
      </c>
      <c r="Q433">
        <v>1682.60867006276</v>
      </c>
      <c r="R433">
        <v>56.396190171597397</v>
      </c>
      <c r="S433" s="1">
        <f>(Table2[[#This Row],[Close Price]]-Table2[[#This Row],[20D EMA]])/Table2[[#This Row],[20D EMA]]</f>
        <v>9.7157288361996424E-3</v>
      </c>
      <c r="T433" s="1">
        <f>(Table2[[#This Row],[Close Price]]-Table2[[#This Row],[50D EMA]])/Table2[[#This Row],[50D EMA]]</f>
        <v>3.4303541742946399E-2</v>
      </c>
      <c r="U433" s="1">
        <f>(Table2[[#This Row],[Close Price]]-Table2[[#This Row],[200D EMA]])/Table2[[#This Row],[200D EMA]]</f>
        <v>0.15005944901485752</v>
      </c>
      <c r="V433">
        <v>1.01449089642874</v>
      </c>
      <c r="W433">
        <v>1910.1</v>
      </c>
      <c r="X433">
        <v>1947</v>
      </c>
      <c r="Y433">
        <v>1906.35</v>
      </c>
      <c r="Z433">
        <v>1977</v>
      </c>
      <c r="AA433">
        <v>1875</v>
      </c>
      <c r="AB433">
        <v>1977</v>
      </c>
      <c r="AC433" s="1">
        <f>(Table2[[#This Row],[Close Price]]/Table2[[#This Row],[Day Low]])-1</f>
        <v>1.3088319983246999E-2</v>
      </c>
      <c r="AD433" s="1">
        <f>(Table2[[#This Row],[Day High]]/Table2[[#This Row],[Close Price]])-1</f>
        <v>6.1495529946773431E-3</v>
      </c>
      <c r="AE433" s="1">
        <f>(Table2[[#This Row],[Close Price]]/Table2[[#This Row],[Current Week Low]])-1</f>
        <v>1.5081176069452029E-2</v>
      </c>
      <c r="AF433" s="1">
        <f>(Table2[[#This Row],[Current Week High]]/Table2[[#This Row],[Close Price]])-1</f>
        <v>2.1652627771174604E-2</v>
      </c>
      <c r="AG433" s="1">
        <f>(Table2[[#This Row],[Close Price]]/Table2[[#This Row],[Current Month Low]])-1</f>
        <v>3.2053333333333267E-2</v>
      </c>
      <c r="AH433" s="1">
        <f>(Table2[[#This Row],[Current Month High]]/Table2[[#This Row],[Close Price]])-1</f>
        <v>2.1652627771174604E-2</v>
      </c>
      <c r="AI433">
        <v>2.16526277711746</v>
      </c>
      <c r="AJ433">
        <v>43.1657603669588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0</v>
      </c>
      <c r="AM433" t="s">
        <v>3190</v>
      </c>
      <c r="AN433">
        <v>1.92</v>
      </c>
      <c r="AO433" t="s">
        <v>3189</v>
      </c>
      <c r="AP433">
        <v>-2.0966126123596999E-2</v>
      </c>
      <c r="AQ433">
        <f>(Table2[[#This Row],[Sharpe Ratio]]-AVERAGE(Table2[Sharpe Ratio]))/_xlfn.STDEV.P(Table2[Sharpe Ratio])</f>
        <v>-0.9620133496240012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-0.44040104797499702</v>
      </c>
      <c r="AS433">
        <f>_xlfn.RANK.AVG(Table2[[#This Row],[1Y Return vs Nifty Z-Score]],Table2[1Y Return vs Nifty Z-Score])</f>
        <v>427</v>
      </c>
      <c r="AT433">
        <f>_xlfn.RANK.AVG(Table2[[#This Row],[6M Return vs Nifty Z-Score]],Table2[6M Return vs Nifty Z-Score])</f>
        <v>218</v>
      </c>
      <c r="AU433">
        <f>_xlfn.RANK.AVG(Table2[[#This Row],[Sharpe Ratio Z-Score]],Table2[Sharpe Ratio Z-Score])</f>
        <v>612</v>
      </c>
      <c r="AV433">
        <f>(Table2[[#This Row],[Rank 1Y]]+Table2[[#This Row],[Rank 6M]]+Table2[[#This Row],[Rank Sharpe]])/3</f>
        <v>419</v>
      </c>
    </row>
    <row r="434" spans="1:48" x14ac:dyDescent="0.3">
      <c r="A434" t="s">
        <v>1311</v>
      </c>
      <c r="B434" t="s">
        <v>1312</v>
      </c>
      <c r="C434" t="s">
        <v>3149</v>
      </c>
      <c r="D434" t="s">
        <v>182</v>
      </c>
      <c r="E434">
        <v>8795.9130480000003</v>
      </c>
      <c r="F434">
        <v>575.70000000000005</v>
      </c>
      <c r="G434">
        <v>-10.5117938587991</v>
      </c>
      <c r="H434">
        <f>(Table2[[#This Row],[1Y Return vs Nifty]]-AVERAGE(Table2[1Y Return vs Nifty]))/_xlfn.STDEV.P(Table2[1Y Return vs Nifty])</f>
        <v>-0.62437358395636355</v>
      </c>
      <c r="I434">
        <v>1.84900449401351</v>
      </c>
      <c r="J434">
        <f>(Table2[[#This Row],[1M Return vs Nifty]]-AVERAGE(Table2[1M Return vs Nifty]))/_xlfn.STDEV.P(Table2[1M Return vs Nifty])</f>
        <v>0.36682728723987434</v>
      </c>
      <c r="K434">
        <v>2.2130346362612698</v>
      </c>
      <c r="L434">
        <f>(Table2[[#This Row],[6M Return vs Nifty]]-AVERAGE(Table2[6M Return vs Nifty]))/_xlfn.STDEV.P(Table2[6M Return vs Nifty])</f>
        <v>-0.27855545488546346</v>
      </c>
      <c r="M434">
        <v>0.38116937926512301</v>
      </c>
      <c r="N434">
        <f>(Table2[[#This Row],[1W Return vs Nifty]]-AVERAGE(Table2[1W Return vs Nifty]))/_xlfn.STDEV.P(Table2[1W Return vs Nifty])</f>
        <v>0.15192855594996563</v>
      </c>
      <c r="O434">
        <v>575.66</v>
      </c>
      <c r="P434">
        <v>579.08963387753295</v>
      </c>
      <c r="Q434">
        <v>553.22473180513896</v>
      </c>
      <c r="R434">
        <v>49.139188011906803</v>
      </c>
      <c r="S434" s="1">
        <f>(Table2[[#This Row],[Close Price]]-Table2[[#This Row],[20D EMA]])/Table2[[#This Row],[20D EMA]]</f>
        <v>6.9485460167594259E-5</v>
      </c>
      <c r="T434" s="1">
        <f>(Table2[[#This Row],[Close Price]]-Table2[[#This Row],[50D EMA]])/Table2[[#This Row],[50D EMA]]</f>
        <v>-5.8533837928270499E-3</v>
      </c>
      <c r="U434" s="1">
        <f>(Table2[[#This Row],[Close Price]]-Table2[[#This Row],[200D EMA]])/Table2[[#This Row],[200D EMA]]</f>
        <v>4.0625928131458697E-2</v>
      </c>
      <c r="V434">
        <v>0.533972933375365</v>
      </c>
      <c r="W434">
        <v>571.35</v>
      </c>
      <c r="X434">
        <v>587.5</v>
      </c>
      <c r="Y434">
        <v>531.65</v>
      </c>
      <c r="Z434">
        <v>593.9</v>
      </c>
      <c r="AA434">
        <v>531.65</v>
      </c>
      <c r="AB434">
        <v>601.5</v>
      </c>
      <c r="AC434" s="1">
        <f>(Table2[[#This Row],[Close Price]]/Table2[[#This Row],[Day Low]])-1</f>
        <v>7.6135468626936653E-3</v>
      </c>
      <c r="AD434" s="1">
        <f>(Table2[[#This Row],[Day High]]/Table2[[#This Row],[Close Price]])-1</f>
        <v>2.049678652075726E-2</v>
      </c>
      <c r="AE434" s="1">
        <f>(Table2[[#This Row],[Close Price]]/Table2[[#This Row],[Current Week Low]])-1</f>
        <v>8.2855261920436574E-2</v>
      </c>
      <c r="AF434" s="1">
        <f>(Table2[[#This Row],[Current Week High]]/Table2[[#This Row],[Close Price]])-1</f>
        <v>3.1613687684557856E-2</v>
      </c>
      <c r="AG434" s="1">
        <f>(Table2[[#This Row],[Close Price]]/Table2[[#This Row],[Current Month Low]])-1</f>
        <v>8.2855261920436574E-2</v>
      </c>
      <c r="AH434" s="1">
        <f>(Table2[[#This Row],[Current Month High]]/Table2[[#This Row],[Close Price]])-1</f>
        <v>4.4815007816570995E-2</v>
      </c>
      <c r="AI434">
        <v>22.945978808407101</v>
      </c>
      <c r="AJ434">
        <v>32.956120092378697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-0.15</v>
      </c>
      <c r="AM434" t="s">
        <v>3188</v>
      </c>
      <c r="AN434">
        <v>-2.17</v>
      </c>
      <c r="AO434" t="s">
        <v>3188</v>
      </c>
      <c r="AP434">
        <v>6.9117156899762E-2</v>
      </c>
      <c r="AQ434">
        <f>(Table2[[#This Row],[Sharpe Ratio]]-AVERAGE(Table2[Sharpe Ratio]))/_xlfn.STDEV.P(Table2[Sharpe Ratio])</f>
        <v>8.2706844954953146E-2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529</v>
      </c>
      <c r="AT434">
        <f>_xlfn.RANK.AVG(Table2[[#This Row],[6M Return vs Nifty Z-Score]],Table2[6M Return vs Nifty Z-Score])</f>
        <v>413</v>
      </c>
      <c r="AU434">
        <f>_xlfn.RANK.AVG(Table2[[#This Row],[Sharpe Ratio Z-Score]],Table2[Sharpe Ratio Z-Score])</f>
        <v>316</v>
      </c>
      <c r="AV434">
        <f>(Table2[[#This Row],[Rank 1Y]]+Table2[[#This Row],[Rank 6M]]+Table2[[#This Row],[Rank Sharpe]])/3</f>
        <v>419.33333333333331</v>
      </c>
    </row>
    <row r="435" spans="1:48" x14ac:dyDescent="0.3">
      <c r="A435" t="s">
        <v>949</v>
      </c>
      <c r="B435" t="s">
        <v>950</v>
      </c>
      <c r="C435" t="s">
        <v>3142</v>
      </c>
      <c r="D435" t="s">
        <v>21</v>
      </c>
      <c r="E435">
        <v>15762.19124982</v>
      </c>
      <c r="F435">
        <v>694.95</v>
      </c>
      <c r="G435">
        <v>1.85584757758374</v>
      </c>
      <c r="H435">
        <f>(Table2[[#This Row],[1Y Return vs Nifty]]-AVERAGE(Table2[1Y Return vs Nifty]))/_xlfn.STDEV.P(Table2[1Y Return vs Nifty])</f>
        <v>-0.41627365569437985</v>
      </c>
      <c r="I435">
        <v>-13.8917069975519</v>
      </c>
      <c r="J435">
        <f>(Table2[[#This Row],[1M Return vs Nifty]]-AVERAGE(Table2[1M Return vs Nifty]))/_xlfn.STDEV.P(Table2[1M Return vs Nifty])</f>
        <v>-1.3175795679644728</v>
      </c>
      <c r="K435">
        <v>4.4642794909572903</v>
      </c>
      <c r="L435">
        <f>(Table2[[#This Row],[6M Return vs Nifty]]-AVERAGE(Table2[6M Return vs Nifty]))/_xlfn.STDEV.P(Table2[6M Return vs Nifty])</f>
        <v>-0.2075159151879313</v>
      </c>
      <c r="M435">
        <v>3.85449124887925</v>
      </c>
      <c r="N435">
        <f>(Table2[[#This Row],[1W Return vs Nifty]]-AVERAGE(Table2[1W Return vs Nifty]))/_xlfn.STDEV.P(Table2[1W Return vs Nifty])</f>
        <v>0.96381358286979024</v>
      </c>
      <c r="O435">
        <v>703.8</v>
      </c>
      <c r="P435">
        <v>726.15792219668299</v>
      </c>
      <c r="Q435">
        <v>658.63370530676298</v>
      </c>
      <c r="R435">
        <v>50.754134294631797</v>
      </c>
      <c r="S435" s="1">
        <f>(Table2[[#This Row],[Close Price]]-Table2[[#This Row],[20D EMA]])/Table2[[#This Row],[20D EMA]]</f>
        <v>-1.2574595055413341E-2</v>
      </c>
      <c r="T435" s="1">
        <f>(Table2[[#This Row],[Close Price]]-Table2[[#This Row],[50D EMA]])/Table2[[#This Row],[50D EMA]]</f>
        <v>-4.2976770262695203E-2</v>
      </c>
      <c r="U435" s="1">
        <f>(Table2[[#This Row],[Close Price]]-Table2[[#This Row],[200D EMA]])/Table2[[#This Row],[200D EMA]]</f>
        <v>5.5138834227019276E-2</v>
      </c>
      <c r="V435">
        <v>0.73013142657915797</v>
      </c>
      <c r="W435">
        <v>684.3</v>
      </c>
      <c r="X435">
        <v>708.95</v>
      </c>
      <c r="Y435">
        <v>661.8</v>
      </c>
      <c r="Z435">
        <v>708.95</v>
      </c>
      <c r="AA435">
        <v>659.6</v>
      </c>
      <c r="AB435">
        <v>708.95</v>
      </c>
      <c r="AC435" s="1">
        <f>(Table2[[#This Row],[Close Price]]/Table2[[#This Row],[Day Low]])-1</f>
        <v>1.5563349408154403E-2</v>
      </c>
      <c r="AD435" s="1">
        <f>(Table2[[#This Row],[Day High]]/Table2[[#This Row],[Close Price]])-1</f>
        <v>2.0145334196704834E-2</v>
      </c>
      <c r="AE435" s="1">
        <f>(Table2[[#This Row],[Close Price]]/Table2[[#This Row],[Current Week Low]])-1</f>
        <v>5.0090661831369232E-2</v>
      </c>
      <c r="AF435" s="1">
        <f>(Table2[[#This Row],[Current Week High]]/Table2[[#This Row],[Close Price]])-1</f>
        <v>2.0145334196704834E-2</v>
      </c>
      <c r="AG435" s="1">
        <f>(Table2[[#This Row],[Close Price]]/Table2[[#This Row],[Current Month Low]])-1</f>
        <v>5.3593086719223804E-2</v>
      </c>
      <c r="AH435" s="1">
        <f>(Table2[[#This Row],[Current Month High]]/Table2[[#This Row],[Close Price]])-1</f>
        <v>2.0145334196704834E-2</v>
      </c>
      <c r="AI435">
        <v>20.800057558097699</v>
      </c>
      <c r="AJ435">
        <v>52.301117685732997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-0.14000000000000001</v>
      </c>
      <c r="AM435" t="s">
        <v>3188</v>
      </c>
      <c r="AN435">
        <v>-2.15</v>
      </c>
      <c r="AO435" t="s">
        <v>3188</v>
      </c>
      <c r="AP435">
        <v>2.5761203870159E-2</v>
      </c>
      <c r="AQ435">
        <f>(Table2[[#This Row],[Sharpe Ratio]]-AVERAGE(Table2[Sharpe Ratio]))/_xlfn.STDEV.P(Table2[Sharpe Ratio])</f>
        <v>-0.42010386714462367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444</v>
      </c>
      <c r="AT435">
        <f>_xlfn.RANK.AVG(Table2[[#This Row],[6M Return vs Nifty Z-Score]],Table2[6M Return vs Nifty Z-Score])</f>
        <v>386</v>
      </c>
      <c r="AU435">
        <f>_xlfn.RANK.AVG(Table2[[#This Row],[Sharpe Ratio Z-Score]],Table2[Sharpe Ratio Z-Score])</f>
        <v>440</v>
      </c>
      <c r="AV435">
        <f>(Table2[[#This Row],[Rank 1Y]]+Table2[[#This Row],[Rank 6M]]+Table2[[#This Row],[Rank Sharpe]])/3</f>
        <v>423.33333333333331</v>
      </c>
    </row>
    <row r="436" spans="1:48" x14ac:dyDescent="0.3">
      <c r="A436" t="s">
        <v>221</v>
      </c>
      <c r="B436" t="s">
        <v>222</v>
      </c>
      <c r="C436" t="s">
        <v>3143</v>
      </c>
      <c r="D436" t="s">
        <v>34</v>
      </c>
      <c r="E436">
        <v>120572.467824587</v>
      </c>
      <c r="F436">
        <v>104.91</v>
      </c>
      <c r="G436">
        <v>11.9388801537165</v>
      </c>
      <c r="H436">
        <f>(Table2[[#This Row],[1Y Return vs Nifty]]-AVERAGE(Table2[1Y Return vs Nifty]))/_xlfn.STDEV.P(Table2[1Y Return vs Nifty])</f>
        <v>-0.24661492435504745</v>
      </c>
      <c r="I436">
        <v>-5.4551315475678699</v>
      </c>
      <c r="J436">
        <f>(Table2[[#This Row],[1M Return vs Nifty]]-AVERAGE(Table2[1M Return vs Nifty]))/_xlfn.STDEV.P(Table2[1M Return vs Nifty])</f>
        <v>-0.41478521016072928</v>
      </c>
      <c r="K436">
        <v>-31.917088234457001</v>
      </c>
      <c r="L436">
        <f>(Table2[[#This Row],[6M Return vs Nifty]]-AVERAGE(Table2[6M Return vs Nifty]))/_xlfn.STDEV.P(Table2[6M Return vs Nifty])</f>
        <v>-1.3555543488522537</v>
      </c>
      <c r="M436">
        <v>-0.81065072317576403</v>
      </c>
      <c r="N436">
        <f>(Table2[[#This Row],[1W Return vs Nifty]]-AVERAGE(Table2[1W Return vs Nifty]))/_xlfn.STDEV.P(Table2[1W Return vs Nifty])</f>
        <v>-0.12665803414377269</v>
      </c>
      <c r="O436">
        <v>106.62</v>
      </c>
      <c r="P436">
        <v>110.896490530273</v>
      </c>
      <c r="Q436">
        <v>110.421569996507</v>
      </c>
      <c r="R436">
        <v>46.414956520527198</v>
      </c>
      <c r="S436" s="1">
        <f>(Table2[[#This Row],[Close Price]]-Table2[[#This Row],[20D EMA]])/Table2[[#This Row],[20D EMA]]</f>
        <v>-1.6038266741699569E-2</v>
      </c>
      <c r="T436" s="1">
        <f>(Table2[[#This Row],[Close Price]]-Table2[[#This Row],[50D EMA]])/Table2[[#This Row],[50D EMA]]</f>
        <v>-5.3982686933080039E-2</v>
      </c>
      <c r="U436" s="1">
        <f>(Table2[[#This Row],[Close Price]]-Table2[[#This Row],[200D EMA]])/Table2[[#This Row],[200D EMA]]</f>
        <v>-4.9913889076938098E-2</v>
      </c>
      <c r="V436">
        <v>1.7148643848056</v>
      </c>
      <c r="W436">
        <v>103.3</v>
      </c>
      <c r="X436">
        <v>105.31</v>
      </c>
      <c r="Y436">
        <v>100.8</v>
      </c>
      <c r="Z436">
        <v>107.4</v>
      </c>
      <c r="AA436">
        <v>100.8</v>
      </c>
      <c r="AB436">
        <v>107.4</v>
      </c>
      <c r="AC436" s="1">
        <f>(Table2[[#This Row],[Close Price]]/Table2[[#This Row],[Day Low]])-1</f>
        <v>1.5585672797676642E-2</v>
      </c>
      <c r="AD436" s="1">
        <f>(Table2[[#This Row],[Day High]]/Table2[[#This Row],[Close Price]])-1</f>
        <v>3.8127919168811086E-3</v>
      </c>
      <c r="AE436" s="1">
        <f>(Table2[[#This Row],[Close Price]]/Table2[[#This Row],[Current Week Low]])-1</f>
        <v>4.077380952380949E-2</v>
      </c>
      <c r="AF436" s="1">
        <f>(Table2[[#This Row],[Current Week High]]/Table2[[#This Row],[Close Price]])-1</f>
        <v>2.3734629682585107E-2</v>
      </c>
      <c r="AG436" s="1">
        <f>(Table2[[#This Row],[Close Price]]/Table2[[#This Row],[Current Month Low]])-1</f>
        <v>4.077380952380949E-2</v>
      </c>
      <c r="AH436" s="1">
        <f>(Table2[[#This Row],[Current Month High]]/Table2[[#This Row],[Close Price]])-1</f>
        <v>2.3734629682585107E-2</v>
      </c>
      <c r="AI436">
        <v>36.211991230578597</v>
      </c>
      <c r="AJ436">
        <v>55.768374164810702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-0.1</v>
      </c>
      <c r="AM436" t="s">
        <v>3188</v>
      </c>
      <c r="AN436">
        <v>-2.71</v>
      </c>
      <c r="AO436" t="s">
        <v>3188</v>
      </c>
      <c r="AP436">
        <v>0.11300053749837199</v>
      </c>
      <c r="AQ436">
        <f>(Table2[[#This Row],[Sharpe Ratio]]-AVERAGE(Table2[Sharpe Ratio]))/_xlfn.STDEV.P(Table2[Sharpe Ratio])</f>
        <v>0.59163427720533091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378</v>
      </c>
      <c r="AT436">
        <f>_xlfn.RANK.AVG(Table2[[#This Row],[6M Return vs Nifty Z-Score]],Table2[6M Return vs Nifty Z-Score])</f>
        <v>708</v>
      </c>
      <c r="AU436">
        <f>_xlfn.RANK.AVG(Table2[[#This Row],[Sharpe Ratio Z-Score]],Table2[Sharpe Ratio Z-Score])</f>
        <v>185</v>
      </c>
      <c r="AV436">
        <f>(Table2[[#This Row],[Rank 1Y]]+Table2[[#This Row],[Rank 6M]]+Table2[[#This Row],[Rank Sharpe]])/3</f>
        <v>423.66666666666669</v>
      </c>
    </row>
    <row r="437" spans="1:48" x14ac:dyDescent="0.3">
      <c r="A437" t="s">
        <v>1153</v>
      </c>
      <c r="B437" t="s">
        <v>1154</v>
      </c>
      <c r="C437" t="s">
        <v>3156</v>
      </c>
      <c r="D437" t="s">
        <v>135</v>
      </c>
      <c r="E437">
        <v>10889.387624493</v>
      </c>
      <c r="F437">
        <v>202.23</v>
      </c>
      <c r="G437">
        <v>-8.4342563996525204</v>
      </c>
      <c r="H437">
        <f>(Table2[[#This Row],[1Y Return vs Nifty]]-AVERAGE(Table2[1Y Return vs Nifty]))/_xlfn.STDEV.P(Table2[1Y Return vs Nifty])</f>
        <v>-0.589416603805067</v>
      </c>
      <c r="I437">
        <v>-3.2567635262921502</v>
      </c>
      <c r="J437">
        <f>(Table2[[#This Row],[1M Return vs Nifty]]-AVERAGE(Table2[1M Return vs Nifty]))/_xlfn.STDEV.P(Table2[1M Return vs Nifty])</f>
        <v>-0.17953878135202866</v>
      </c>
      <c r="K437">
        <v>-18.187146162591599</v>
      </c>
      <c r="L437">
        <f>(Table2[[#This Row],[6M Return vs Nifty]]-AVERAGE(Table2[6M Return vs Nifty]))/_xlfn.STDEV.P(Table2[6M Return vs Nifty])</f>
        <v>-0.92229682787468736</v>
      </c>
      <c r="M437">
        <v>5.2258860595778298</v>
      </c>
      <c r="N437">
        <f>(Table2[[#This Row],[1W Return vs Nifty]]-AVERAGE(Table2[1W Return vs Nifty]))/_xlfn.STDEV.P(Table2[1W Return vs Nifty])</f>
        <v>1.2843755562769426</v>
      </c>
      <c r="O437">
        <v>187.95</v>
      </c>
      <c r="P437">
        <v>192.975144659074</v>
      </c>
      <c r="Q437">
        <v>196.13569884595199</v>
      </c>
      <c r="R437">
        <v>68.604993150685701</v>
      </c>
      <c r="S437" s="1">
        <f>(Table2[[#This Row],[Close Price]]-Table2[[#This Row],[20D EMA]])/Table2[[#This Row],[20D EMA]]</f>
        <v>7.5977653631284933E-2</v>
      </c>
      <c r="T437" s="1">
        <f>(Table2[[#This Row],[Close Price]]-Table2[[#This Row],[50D EMA]])/Table2[[#This Row],[50D EMA]]</f>
        <v>4.7958794679368602E-2</v>
      </c>
      <c r="U437" s="1">
        <f>(Table2[[#This Row],[Close Price]]-Table2[[#This Row],[200D EMA]])/Table2[[#This Row],[200D EMA]]</f>
        <v>3.1071860910106709E-2</v>
      </c>
      <c r="V437">
        <v>1.25055622949879</v>
      </c>
      <c r="W437">
        <v>190.1</v>
      </c>
      <c r="X437">
        <v>205.9</v>
      </c>
      <c r="Y437">
        <v>166</v>
      </c>
      <c r="Z437">
        <v>205.9</v>
      </c>
      <c r="AA437">
        <v>166</v>
      </c>
      <c r="AB437">
        <v>205.9</v>
      </c>
      <c r="AC437" s="1">
        <f>(Table2[[#This Row],[Close Price]]/Table2[[#This Row],[Day Low]])-1</f>
        <v>6.3808521830615472E-2</v>
      </c>
      <c r="AD437" s="1">
        <f>(Table2[[#This Row],[Day High]]/Table2[[#This Row],[Close Price]])-1</f>
        <v>1.814765366167248E-2</v>
      </c>
      <c r="AE437" s="1">
        <f>(Table2[[#This Row],[Close Price]]/Table2[[#This Row],[Current Week Low]])-1</f>
        <v>0.2182530120481927</v>
      </c>
      <c r="AF437" s="1">
        <f>(Table2[[#This Row],[Current Week High]]/Table2[[#This Row],[Close Price]])-1</f>
        <v>1.814765366167248E-2</v>
      </c>
      <c r="AG437" s="1">
        <f>(Table2[[#This Row],[Close Price]]/Table2[[#This Row],[Current Month Low]])-1</f>
        <v>0.2182530120481927</v>
      </c>
      <c r="AH437" s="1">
        <f>(Table2[[#This Row],[Current Month High]]/Table2[[#This Row],[Close Price]])-1</f>
        <v>1.814765366167248E-2</v>
      </c>
      <c r="AI437">
        <v>40.879196953963302</v>
      </c>
      <c r="AJ437">
        <v>49.192180007377303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0.03</v>
      </c>
      <c r="AM437" t="s">
        <v>3189</v>
      </c>
      <c r="AN437">
        <v>3.68</v>
      </c>
      <c r="AO437" t="s">
        <v>3189</v>
      </c>
      <c r="AP437">
        <v>0.136483479706451</v>
      </c>
      <c r="AQ437">
        <f>(Table2[[#This Row],[Sharpe Ratio]]-AVERAGE(Table2[Sharpe Ratio]))/_xlfn.STDEV.P(Table2[Sharpe Ratio])</f>
        <v>0.86397230851963258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511</v>
      </c>
      <c r="AT437">
        <f>_xlfn.RANK.AVG(Table2[[#This Row],[6M Return vs Nifty Z-Score]],Table2[6M Return vs Nifty Z-Score])</f>
        <v>629</v>
      </c>
      <c r="AU437">
        <f>_xlfn.RANK.AVG(Table2[[#This Row],[Sharpe Ratio Z-Score]],Table2[Sharpe Ratio Z-Score])</f>
        <v>131</v>
      </c>
      <c r="AV437">
        <f>(Table2[[#This Row],[Rank 1Y]]+Table2[[#This Row],[Rank 6M]]+Table2[[#This Row],[Rank Sharpe]])/3</f>
        <v>423.66666666666669</v>
      </c>
    </row>
    <row r="438" spans="1:48" x14ac:dyDescent="0.3">
      <c r="A438" t="s">
        <v>522</v>
      </c>
      <c r="B438" t="s">
        <v>523</v>
      </c>
      <c r="C438" t="s">
        <v>3147</v>
      </c>
      <c r="D438" t="s">
        <v>524</v>
      </c>
      <c r="E438">
        <v>41442.934402450002</v>
      </c>
      <c r="F438">
        <v>346.15</v>
      </c>
      <c r="G438">
        <v>8.4695716844081197</v>
      </c>
      <c r="H438">
        <f>(Table2[[#This Row],[1Y Return vs Nifty]]-AVERAGE(Table2[1Y Return vs Nifty]))/_xlfn.STDEV.P(Table2[1Y Return vs Nifty])</f>
        <v>-0.30499006785313698</v>
      </c>
      <c r="I438">
        <v>-11.856851916853101</v>
      </c>
      <c r="J438">
        <f>(Table2[[#This Row],[1M Return vs Nifty]]-AVERAGE(Table2[1M Return vs Nifty]))/_xlfn.STDEV.P(Table2[1M Return vs Nifty])</f>
        <v>-1.0998305895200691</v>
      </c>
      <c r="K438">
        <v>16.617475717379101</v>
      </c>
      <c r="L438">
        <f>(Table2[[#This Row],[6M Return vs Nifty]]-AVERAGE(Table2[6M Return vs Nifty]))/_xlfn.STDEV.P(Table2[6M Return vs Nifty])</f>
        <v>0.17598633423547375</v>
      </c>
      <c r="M438">
        <v>-3.4487593433231001</v>
      </c>
      <c r="N438">
        <f>(Table2[[#This Row],[1W Return vs Nifty]]-AVERAGE(Table2[1W Return vs Nifty]))/_xlfn.STDEV.P(Table2[1W Return vs Nifty])</f>
        <v>-0.74331291626781026</v>
      </c>
      <c r="O438">
        <v>357.65</v>
      </c>
      <c r="P438">
        <v>357.41402443186001</v>
      </c>
      <c r="Q438">
        <v>321.74752769219901</v>
      </c>
      <c r="R438">
        <v>36.251123351093398</v>
      </c>
      <c r="S438" s="1">
        <f>(Table2[[#This Row],[Close Price]]-Table2[[#This Row],[20D EMA]])/Table2[[#This Row],[20D EMA]]</f>
        <v>-3.2154340836012867E-2</v>
      </c>
      <c r="T438" s="1">
        <f>(Table2[[#This Row],[Close Price]]-Table2[[#This Row],[50D EMA]])/Table2[[#This Row],[50D EMA]]</f>
        <v>-3.151533980728697E-2</v>
      </c>
      <c r="U438" s="1">
        <f>(Table2[[#This Row],[Close Price]]-Table2[[#This Row],[200D EMA]])/Table2[[#This Row],[200D EMA]]</f>
        <v>7.5843542552860521E-2</v>
      </c>
      <c r="V438">
        <v>0.670724809432792</v>
      </c>
      <c r="W438">
        <v>344.45</v>
      </c>
      <c r="X438">
        <v>349.3</v>
      </c>
      <c r="Y438">
        <v>334.6</v>
      </c>
      <c r="Z438">
        <v>352.7</v>
      </c>
      <c r="AA438">
        <v>334.6</v>
      </c>
      <c r="AB438">
        <v>371.8</v>
      </c>
      <c r="AC438" s="1">
        <f>(Table2[[#This Row],[Close Price]]/Table2[[#This Row],[Day Low]])-1</f>
        <v>4.935404267673027E-3</v>
      </c>
      <c r="AD438" s="1">
        <f>(Table2[[#This Row],[Day High]]/Table2[[#This Row],[Close Price]])-1</f>
        <v>9.1001011122346931E-3</v>
      </c>
      <c r="AE438" s="1">
        <f>(Table2[[#This Row],[Close Price]]/Table2[[#This Row],[Current Week Low]])-1</f>
        <v>3.4518828451882699E-2</v>
      </c>
      <c r="AF438" s="1">
        <f>(Table2[[#This Row],[Current Week High]]/Table2[[#This Row],[Close Price]])-1</f>
        <v>1.8922432471471851E-2</v>
      </c>
      <c r="AG438" s="1">
        <f>(Table2[[#This Row],[Close Price]]/Table2[[#This Row],[Current Month Low]])-1</f>
        <v>3.4518828451882699E-2</v>
      </c>
      <c r="AH438" s="1">
        <f>(Table2[[#This Row],[Current Month High]]/Table2[[#This Row],[Close Price]])-1</f>
        <v>7.4100823342481581E-2</v>
      </c>
      <c r="AI438">
        <v>14.3434927054745</v>
      </c>
      <c r="AJ438">
        <v>59.149425287356301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-0.12</v>
      </c>
      <c r="AM438" t="s">
        <v>3188</v>
      </c>
      <c r="AN438">
        <v>-7.9</v>
      </c>
      <c r="AO438" t="s">
        <v>3188</v>
      </c>
      <c r="AP438">
        <v>-2.4373545864781999E-2</v>
      </c>
      <c r="AQ438">
        <f>(Table2[[#This Row],[Sharpe Ratio]]-AVERAGE(Table2[Sharpe Ratio]))/_xlfn.STDEV.P(Table2[Sharpe Ratio])</f>
        <v>-1.0015301178361442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-2.9736773572416864</v>
      </c>
      <c r="AS438">
        <f>_xlfn.RANK.AVG(Table2[[#This Row],[1Y Return vs Nifty Z-Score]],Table2[1Y Return vs Nifty Z-Score])</f>
        <v>394</v>
      </c>
      <c r="AT438">
        <f>_xlfn.RANK.AVG(Table2[[#This Row],[6M Return vs Nifty Z-Score]],Table2[6M Return vs Nifty Z-Score])</f>
        <v>259</v>
      </c>
      <c r="AU438">
        <f>_xlfn.RANK.AVG(Table2[[#This Row],[Sharpe Ratio Z-Score]],Table2[Sharpe Ratio Z-Score])</f>
        <v>620</v>
      </c>
      <c r="AV438">
        <f>(Table2[[#This Row],[Rank 1Y]]+Table2[[#This Row],[Rank 6M]]+Table2[[#This Row],[Rank Sharpe]])/3</f>
        <v>424.33333333333331</v>
      </c>
    </row>
    <row r="439" spans="1:48" x14ac:dyDescent="0.3">
      <c r="A439" t="s">
        <v>1622</v>
      </c>
      <c r="B439" t="s">
        <v>1623</v>
      </c>
      <c r="C439" t="s">
        <v>3148</v>
      </c>
      <c r="D439" t="s">
        <v>870</v>
      </c>
      <c r="E439">
        <v>5842.6122398979996</v>
      </c>
      <c r="F439">
        <v>197.38</v>
      </c>
      <c r="G439">
        <v>21.014370771106599</v>
      </c>
      <c r="H439">
        <f>(Table2[[#This Row],[1Y Return vs Nifty]]-AVERAGE(Table2[1Y Return vs Nifty]))/_xlfn.STDEV.P(Table2[1Y Return vs Nifty])</f>
        <v>-9.3909256412142927E-2</v>
      </c>
      <c r="I439">
        <v>-10.8204525782474</v>
      </c>
      <c r="J439">
        <f>(Table2[[#This Row],[1M Return vs Nifty]]-AVERAGE(Table2[1M Return vs Nifty]))/_xlfn.STDEV.P(Table2[1M Return vs Nifty])</f>
        <v>-0.98892593621947789</v>
      </c>
      <c r="K439">
        <v>-10.8763836848628</v>
      </c>
      <c r="L439">
        <f>(Table2[[#This Row],[6M Return vs Nifty]]-AVERAGE(Table2[6M Return vs Nifty]))/_xlfn.STDEV.P(Table2[6M Return vs Nifty])</f>
        <v>-0.69160081976500065</v>
      </c>
      <c r="M439">
        <v>-3.8184498924114201</v>
      </c>
      <c r="N439">
        <f>(Table2[[#This Row],[1W Return vs Nifty]]-AVERAGE(Table2[1W Return vs Nifty]))/_xlfn.STDEV.P(Table2[1W Return vs Nifty])</f>
        <v>-0.82972766061510583</v>
      </c>
      <c r="O439">
        <v>205.93</v>
      </c>
      <c r="P439">
        <v>210.76139201250501</v>
      </c>
      <c r="Q439">
        <v>200.17795771288601</v>
      </c>
      <c r="R439">
        <v>38.223480163471997</v>
      </c>
      <c r="S439" s="1">
        <f>(Table2[[#This Row],[Close Price]]-Table2[[#This Row],[20D EMA]])/Table2[[#This Row],[20D EMA]]</f>
        <v>-4.1518962754334053E-2</v>
      </c>
      <c r="T439" s="1">
        <f>(Table2[[#This Row],[Close Price]]-Table2[[#This Row],[50D EMA]])/Table2[[#This Row],[50D EMA]]</f>
        <v>-6.3490717558513113E-2</v>
      </c>
      <c r="U439" s="1">
        <f>(Table2[[#This Row],[Close Price]]-Table2[[#This Row],[200D EMA]])/Table2[[#This Row],[200D EMA]]</f>
        <v>-1.3977351676747098E-2</v>
      </c>
      <c r="V439">
        <v>0.64963920970774802</v>
      </c>
      <c r="W439">
        <v>195.5</v>
      </c>
      <c r="X439">
        <v>198.76</v>
      </c>
      <c r="Y439">
        <v>185.71</v>
      </c>
      <c r="Z439">
        <v>202.84</v>
      </c>
      <c r="AA439">
        <v>185.71</v>
      </c>
      <c r="AB439">
        <v>212.4</v>
      </c>
      <c r="AC439" s="1">
        <f>(Table2[[#This Row],[Close Price]]/Table2[[#This Row],[Day Low]])-1</f>
        <v>9.6163682864449651E-3</v>
      </c>
      <c r="AD439" s="1">
        <f>(Table2[[#This Row],[Day High]]/Table2[[#This Row],[Close Price]])-1</f>
        <v>6.9915898267300935E-3</v>
      </c>
      <c r="AE439" s="1">
        <f>(Table2[[#This Row],[Close Price]]/Table2[[#This Row],[Current Week Low]])-1</f>
        <v>6.2839911690269812E-2</v>
      </c>
      <c r="AF439" s="1">
        <f>(Table2[[#This Row],[Current Week High]]/Table2[[#This Row],[Close Price]])-1</f>
        <v>2.7662377140541095E-2</v>
      </c>
      <c r="AG439" s="1">
        <f>(Table2[[#This Row],[Close Price]]/Table2[[#This Row],[Current Month Low]])-1</f>
        <v>6.2839911690269812E-2</v>
      </c>
      <c r="AH439" s="1">
        <f>(Table2[[#This Row],[Current Month High]]/Table2[[#This Row],[Close Price]])-1</f>
        <v>7.6096868983686283E-2</v>
      </c>
      <c r="AI439">
        <v>28.9897659337318</v>
      </c>
      <c r="AJ439">
        <v>57.149681528662398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-0.08</v>
      </c>
      <c r="AM439" t="s">
        <v>3188</v>
      </c>
      <c r="AN439">
        <v>-6.56</v>
      </c>
      <c r="AO439" t="s">
        <v>3188</v>
      </c>
      <c r="AP439">
        <v>3.8949507619396001E-2</v>
      </c>
      <c r="AQ439">
        <f>(Table2[[#This Row],[Sharpe Ratio]]-AVERAGE(Table2[Sharpe Ratio]))/_xlfn.STDEV.P(Table2[Sharpe Ratio])</f>
        <v>-0.26715554203199965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320</v>
      </c>
      <c r="AT439">
        <f>_xlfn.RANK.AVG(Table2[[#This Row],[6M Return vs Nifty Z-Score]],Table2[6M Return vs Nifty Z-Score])</f>
        <v>552</v>
      </c>
      <c r="AU439">
        <f>_xlfn.RANK.AVG(Table2[[#This Row],[Sharpe Ratio Z-Score]],Table2[Sharpe Ratio Z-Score])</f>
        <v>407</v>
      </c>
      <c r="AV439">
        <f>(Table2[[#This Row],[Rank 1Y]]+Table2[[#This Row],[Rank 6M]]+Table2[[#This Row],[Rank Sharpe]])/3</f>
        <v>426.33333333333331</v>
      </c>
    </row>
    <row r="440" spans="1:48" x14ac:dyDescent="0.3">
      <c r="A440" t="s">
        <v>211</v>
      </c>
      <c r="B440" t="s">
        <v>212</v>
      </c>
      <c r="C440" t="s">
        <v>3143</v>
      </c>
      <c r="D440" t="s">
        <v>34</v>
      </c>
      <c r="E440">
        <v>125364.161943317</v>
      </c>
      <c r="F440">
        <v>242.42</v>
      </c>
      <c r="G440">
        <v>-9.0117682969318498</v>
      </c>
      <c r="H440">
        <f>(Table2[[#This Row],[1Y Return vs Nifty]]-AVERAGE(Table2[1Y Return vs Nifty]))/_xlfn.STDEV.P(Table2[1Y Return vs Nifty])</f>
        <v>-0.59913391207378242</v>
      </c>
      <c r="I440">
        <v>4.0967683627859399</v>
      </c>
      <c r="J440">
        <f>(Table2[[#This Row],[1M Return vs Nifty]]-AVERAGE(Table2[1M Return vs Nifty]))/_xlfn.STDEV.P(Table2[1M Return vs Nifty])</f>
        <v>0.60735954472199105</v>
      </c>
      <c r="K440">
        <v>-19.242538066650098</v>
      </c>
      <c r="L440">
        <f>(Table2[[#This Row],[6M Return vs Nifty]]-AVERAGE(Table2[6M Return vs Nifty]))/_xlfn.STDEV.P(Table2[6M Return vs Nifty])</f>
        <v>-0.95560042650742749</v>
      </c>
      <c r="M440">
        <v>-1.0032949430489799</v>
      </c>
      <c r="N440">
        <f>(Table2[[#This Row],[1W Return vs Nifty]]-AVERAGE(Table2[1W Return vs Nifty]))/_xlfn.STDEV.P(Table2[1W Return vs Nifty])</f>
        <v>-0.17168840089613202</v>
      </c>
      <c r="O440">
        <v>244.67</v>
      </c>
      <c r="P440">
        <v>246.79162705612001</v>
      </c>
      <c r="Q440">
        <v>245.78039024047899</v>
      </c>
      <c r="R440">
        <v>43.567528947246799</v>
      </c>
      <c r="S440" s="1">
        <f>(Table2[[#This Row],[Close Price]]-Table2[[#This Row],[20D EMA]])/Table2[[#This Row],[20D EMA]]</f>
        <v>-9.196059999182573E-3</v>
      </c>
      <c r="T440" s="1">
        <f>(Table2[[#This Row],[Close Price]]-Table2[[#This Row],[50D EMA]])/Table2[[#This Row],[50D EMA]]</f>
        <v>-1.7713838626810131E-2</v>
      </c>
      <c r="U440" s="1">
        <f>(Table2[[#This Row],[Close Price]]-Table2[[#This Row],[200D EMA]])/Table2[[#This Row],[200D EMA]]</f>
        <v>-1.3672328525441344E-2</v>
      </c>
      <c r="V440">
        <v>1.1327920968645999</v>
      </c>
      <c r="W440">
        <v>242.13</v>
      </c>
      <c r="X440">
        <v>248.2</v>
      </c>
      <c r="Y440">
        <v>239.04</v>
      </c>
      <c r="Z440">
        <v>253.28</v>
      </c>
      <c r="AA440">
        <v>239.04</v>
      </c>
      <c r="AB440">
        <v>255.7</v>
      </c>
      <c r="AC440" s="1">
        <f>(Table2[[#This Row],[Close Price]]/Table2[[#This Row],[Day Low]])-1</f>
        <v>1.197703712881415E-3</v>
      </c>
      <c r="AD440" s="1">
        <f>(Table2[[#This Row],[Day High]]/Table2[[#This Row],[Close Price]])-1</f>
        <v>2.3842917251051921E-2</v>
      </c>
      <c r="AE440" s="1">
        <f>(Table2[[#This Row],[Close Price]]/Table2[[#This Row],[Current Week Low]])-1</f>
        <v>1.4139892904953211E-2</v>
      </c>
      <c r="AF440" s="1">
        <f>(Table2[[#This Row],[Current Week High]]/Table2[[#This Row],[Close Price]])-1</f>
        <v>4.4798283969969432E-2</v>
      </c>
      <c r="AG440" s="1">
        <f>(Table2[[#This Row],[Close Price]]/Table2[[#This Row],[Current Month Low]])-1</f>
        <v>1.4139892904953211E-2</v>
      </c>
      <c r="AH440" s="1">
        <f>(Table2[[#This Row],[Current Month High]]/Table2[[#This Row],[Close Price]])-1</f>
        <v>5.478095866677668E-2</v>
      </c>
      <c r="AI440">
        <v>23.628413497236199</v>
      </c>
      <c r="AJ440">
        <v>29.049773755656101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-0.02</v>
      </c>
      <c r="AM440" t="s">
        <v>3188</v>
      </c>
      <c r="AN440">
        <v>-0.48</v>
      </c>
      <c r="AO440" t="s">
        <v>3188</v>
      </c>
      <c r="AP440">
        <v>0.13586858921447501</v>
      </c>
      <c r="AQ440">
        <f>(Table2[[#This Row],[Sharpe Ratio]]-AVERAGE(Table2[Sharpe Ratio]))/_xlfn.STDEV.P(Table2[Sharpe Ratio])</f>
        <v>0.85684125719843085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516</v>
      </c>
      <c r="AT440">
        <f>_xlfn.RANK.AVG(Table2[[#This Row],[6M Return vs Nifty Z-Score]],Table2[6M Return vs Nifty Z-Score])</f>
        <v>637</v>
      </c>
      <c r="AU440">
        <f>_xlfn.RANK.AVG(Table2[[#This Row],[Sharpe Ratio Z-Score]],Table2[Sharpe Ratio Z-Score])</f>
        <v>132</v>
      </c>
      <c r="AV440">
        <f>(Table2[[#This Row],[Rank 1Y]]+Table2[[#This Row],[Rank 6M]]+Table2[[#This Row],[Rank Sharpe]])/3</f>
        <v>428.33333333333331</v>
      </c>
    </row>
    <row r="441" spans="1:48" x14ac:dyDescent="0.3">
      <c r="A441" t="s">
        <v>248</v>
      </c>
      <c r="B441" t="s">
        <v>249</v>
      </c>
      <c r="C441" t="s">
        <v>3143</v>
      </c>
      <c r="D441" t="s">
        <v>43</v>
      </c>
      <c r="E441">
        <v>107255.784389655</v>
      </c>
      <c r="F441">
        <v>742.55</v>
      </c>
      <c r="G441">
        <v>15.4552031651815</v>
      </c>
      <c r="H441">
        <f>(Table2[[#This Row],[1Y Return vs Nifty]]-AVERAGE(Table2[1Y Return vs Nifty]))/_xlfn.STDEV.P(Table2[1Y Return vs Nifty])</f>
        <v>-0.18744870659268628</v>
      </c>
      <c r="I441">
        <v>-0.24411722722382201</v>
      </c>
      <c r="J441">
        <f>(Table2[[#This Row],[1M Return vs Nifty]]-AVERAGE(Table2[1M Return vs Nifty]))/_xlfn.STDEV.P(Table2[1M Return vs Nifty])</f>
        <v>0.14284322032406188</v>
      </c>
      <c r="K441">
        <v>8.3378231579928102</v>
      </c>
      <c r="L441">
        <f>(Table2[[#This Row],[6M Return vs Nifty]]-AVERAGE(Table2[6M Return vs Nifty]))/_xlfn.STDEV.P(Table2[6M Return vs Nifty])</f>
        <v>-8.5283649545884868E-2</v>
      </c>
      <c r="M441">
        <v>-1.35017988472747</v>
      </c>
      <c r="N441">
        <f>(Table2[[#This Row],[1W Return vs Nifty]]-AVERAGE(Table2[1W Return vs Nifty]))/_xlfn.STDEV.P(Table2[1W Return vs Nifty])</f>
        <v>-0.25277236051315732</v>
      </c>
      <c r="O441">
        <v>756.35</v>
      </c>
      <c r="P441">
        <v>737.92799607017901</v>
      </c>
      <c r="Q441">
        <v>645.97228565759303</v>
      </c>
      <c r="R441">
        <v>36.783988595672703</v>
      </c>
      <c r="S441" s="1">
        <f>(Table2[[#This Row],[Close Price]]-Table2[[#This Row],[20D EMA]])/Table2[[#This Row],[20D EMA]]</f>
        <v>-1.8245521253388072E-2</v>
      </c>
      <c r="T441" s="1">
        <f>(Table2[[#This Row],[Close Price]]-Table2[[#This Row],[50D EMA]])/Table2[[#This Row],[50D EMA]]</f>
        <v>6.263489059143086E-3</v>
      </c>
      <c r="U441" s="1">
        <f>(Table2[[#This Row],[Close Price]]-Table2[[#This Row],[200D EMA]])/Table2[[#This Row],[200D EMA]]</f>
        <v>0.14950751988390928</v>
      </c>
      <c r="V441">
        <v>0.68163965999926202</v>
      </c>
      <c r="W441">
        <v>732.25</v>
      </c>
      <c r="X441">
        <v>749</v>
      </c>
      <c r="Y441">
        <v>726.2</v>
      </c>
      <c r="Z441">
        <v>764.45</v>
      </c>
      <c r="AA441">
        <v>726.2</v>
      </c>
      <c r="AB441">
        <v>796.8</v>
      </c>
      <c r="AC441" s="1">
        <f>(Table2[[#This Row],[Close Price]]/Table2[[#This Row],[Day Low]])-1</f>
        <v>1.4066234209627826E-2</v>
      </c>
      <c r="AD441" s="1">
        <f>(Table2[[#This Row],[Day High]]/Table2[[#This Row],[Close Price]])-1</f>
        <v>8.6862837519359193E-3</v>
      </c>
      <c r="AE441" s="1">
        <f>(Table2[[#This Row],[Close Price]]/Table2[[#This Row],[Current Week Low]])-1</f>
        <v>2.251445882676939E-2</v>
      </c>
      <c r="AF441" s="1">
        <f>(Table2[[#This Row],[Current Week High]]/Table2[[#This Row],[Close Price]])-1</f>
        <v>2.9492963436805741E-2</v>
      </c>
      <c r="AG441" s="1">
        <f>(Table2[[#This Row],[Close Price]]/Table2[[#This Row],[Current Month Low]])-1</f>
        <v>2.251445882676939E-2</v>
      </c>
      <c r="AH441" s="1">
        <f>(Table2[[#This Row],[Current Month High]]/Table2[[#This Row],[Close Price]])-1</f>
        <v>7.305905326240647E-2</v>
      </c>
      <c r="AI441">
        <v>7.3059053262406399</v>
      </c>
      <c r="AJ441">
        <v>60.2222461970007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0.05</v>
      </c>
      <c r="AM441" t="s">
        <v>3189</v>
      </c>
      <c r="AN441">
        <v>-4.2699999999999996</v>
      </c>
      <c r="AO441" t="s">
        <v>3188</v>
      </c>
      <c r="AP441">
        <v>-1.2292610278276999E-2</v>
      </c>
      <c r="AQ441">
        <f>(Table2[[#This Row],[Sharpe Ratio]]-AVERAGE(Table2[Sharpe Ratio]))/_xlfn.STDEV.P(Table2[Sharpe Ratio])</f>
        <v>-0.86142424077395297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-1.2440857371016194</v>
      </c>
      <c r="AS441">
        <f>_xlfn.RANK.AVG(Table2[[#This Row],[1Y Return vs Nifty Z-Score]],Table2[1Y Return vs Nifty Z-Score])</f>
        <v>360</v>
      </c>
      <c r="AT441">
        <f>_xlfn.RANK.AVG(Table2[[#This Row],[6M Return vs Nifty Z-Score]],Table2[6M Return vs Nifty Z-Score])</f>
        <v>335</v>
      </c>
      <c r="AU441">
        <f>_xlfn.RANK.AVG(Table2[[#This Row],[Sharpe Ratio Z-Score]],Table2[Sharpe Ratio Z-Score])</f>
        <v>590</v>
      </c>
      <c r="AV441">
        <f>(Table2[[#This Row],[Rank 1Y]]+Table2[[#This Row],[Rank 6M]]+Table2[[#This Row],[Rank Sharpe]])/3</f>
        <v>428.33333333333331</v>
      </c>
    </row>
    <row r="442" spans="1:48" x14ac:dyDescent="0.3">
      <c r="A442" t="s">
        <v>688</v>
      </c>
      <c r="B442" t="s">
        <v>689</v>
      </c>
      <c r="C442" t="s">
        <v>3155</v>
      </c>
      <c r="D442" t="s">
        <v>283</v>
      </c>
      <c r="E442">
        <v>26755.488000000001</v>
      </c>
      <c r="F442">
        <v>2416.5</v>
      </c>
      <c r="G442">
        <v>-14.939582928639499</v>
      </c>
      <c r="H442">
        <f>(Table2[[#This Row],[1Y Return vs Nifty]]-AVERAGE(Table2[1Y Return vs Nifty]))/_xlfn.STDEV.P(Table2[1Y Return vs Nifty])</f>
        <v>-0.69887627652977213</v>
      </c>
      <c r="I442">
        <v>-1.8529739949119901</v>
      </c>
      <c r="J442">
        <f>(Table2[[#This Row],[1M Return vs Nifty]]-AVERAGE(Table2[1M Return vs Nifty]))/_xlfn.STDEV.P(Table2[1M Return vs Nifty])</f>
        <v>-2.9319859469884104E-2</v>
      </c>
      <c r="K442">
        <v>6.9793902213121903</v>
      </c>
      <c r="L442">
        <f>(Table2[[#This Row],[6M Return vs Nifty]]-AVERAGE(Table2[6M Return vs Nifty]))/_xlfn.STDEV.P(Table2[6M Return vs Nifty])</f>
        <v>-0.12814991099694706</v>
      </c>
      <c r="M442">
        <v>1.46781137666842</v>
      </c>
      <c r="N442">
        <f>(Table2[[#This Row],[1W Return vs Nifty]]-AVERAGE(Table2[1W Return vs Nifty]))/_xlfn.STDEV.P(Table2[1W Return vs Nifty])</f>
        <v>0.40592988390981871</v>
      </c>
      <c r="O442">
        <v>2413.8000000000002</v>
      </c>
      <c r="P442">
        <v>2444.9793278604402</v>
      </c>
      <c r="Q442">
        <v>2371.4272631978401</v>
      </c>
      <c r="R442">
        <v>51.775246411188597</v>
      </c>
      <c r="S442" s="1">
        <f>(Table2[[#This Row],[Close Price]]-Table2[[#This Row],[20D EMA]])/Table2[[#This Row],[20D EMA]]</f>
        <v>1.1185682326621169E-3</v>
      </c>
      <c r="T442" s="1">
        <f>(Table2[[#This Row],[Close Price]]-Table2[[#This Row],[50D EMA]])/Table2[[#This Row],[50D EMA]]</f>
        <v>-1.1648085337949251E-2</v>
      </c>
      <c r="U442" s="1">
        <f>(Table2[[#This Row],[Close Price]]-Table2[[#This Row],[200D EMA]])/Table2[[#This Row],[200D EMA]]</f>
        <v>1.9006586245187983E-2</v>
      </c>
      <c r="V442">
        <v>0.68867648130993098</v>
      </c>
      <c r="W442">
        <v>2401.1</v>
      </c>
      <c r="X442">
        <v>2470</v>
      </c>
      <c r="Y442">
        <v>2357.15</v>
      </c>
      <c r="Z442">
        <v>2470</v>
      </c>
      <c r="AA442">
        <v>2357.15</v>
      </c>
      <c r="AB442">
        <v>2477.9499999999998</v>
      </c>
      <c r="AC442" s="1">
        <f>(Table2[[#This Row],[Close Price]]/Table2[[#This Row],[Day Low]])-1</f>
        <v>6.4137270417725656E-3</v>
      </c>
      <c r="AD442" s="1">
        <f>(Table2[[#This Row],[Day High]]/Table2[[#This Row],[Close Price]])-1</f>
        <v>2.2139457893647796E-2</v>
      </c>
      <c r="AE442" s="1">
        <f>(Table2[[#This Row],[Close Price]]/Table2[[#This Row],[Current Week Low]])-1</f>
        <v>2.5178711579661783E-2</v>
      </c>
      <c r="AF442" s="1">
        <f>(Table2[[#This Row],[Current Week High]]/Table2[[#This Row],[Close Price]])-1</f>
        <v>2.2139457893647796E-2</v>
      </c>
      <c r="AG442" s="1">
        <f>(Table2[[#This Row],[Close Price]]/Table2[[#This Row],[Current Month Low]])-1</f>
        <v>2.5178711579661783E-2</v>
      </c>
      <c r="AH442" s="1">
        <f>(Table2[[#This Row],[Current Month High]]/Table2[[#This Row],[Close Price]])-1</f>
        <v>2.5429339954479602E-2</v>
      </c>
      <c r="AI442">
        <v>22.4912062900889</v>
      </c>
      <c r="AJ442">
        <v>28.866254266211602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-7.0000000000000007E-2</v>
      </c>
      <c r="AM442" t="s">
        <v>3188</v>
      </c>
      <c r="AN442">
        <v>2.23</v>
      </c>
      <c r="AO442" t="s">
        <v>3189</v>
      </c>
      <c r="AP442">
        <v>5.1242885607349999E-2</v>
      </c>
      <c r="AQ442">
        <f>(Table2[[#This Row],[Sharpe Ratio]]-AVERAGE(Table2[Sharpe Ratio]))/_xlfn.STDEV.P(Table2[Sharpe Ratio])</f>
        <v>-0.12458591298908774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556</v>
      </c>
      <c r="AT442">
        <f>_xlfn.RANK.AVG(Table2[[#This Row],[6M Return vs Nifty Z-Score]],Table2[6M Return vs Nifty Z-Score])</f>
        <v>355</v>
      </c>
      <c r="AU442">
        <f>_xlfn.RANK.AVG(Table2[[#This Row],[Sharpe Ratio Z-Score]],Table2[Sharpe Ratio Z-Score])</f>
        <v>374</v>
      </c>
      <c r="AV442">
        <f>(Table2[[#This Row],[Rank 1Y]]+Table2[[#This Row],[Rank 6M]]+Table2[[#This Row],[Rank Sharpe]])/3</f>
        <v>428.33333333333331</v>
      </c>
    </row>
    <row r="443" spans="1:48" x14ac:dyDescent="0.3">
      <c r="A443" t="s">
        <v>782</v>
      </c>
      <c r="B443" t="s">
        <v>783</v>
      </c>
      <c r="C443" t="s">
        <v>3147</v>
      </c>
      <c r="D443" t="s">
        <v>275</v>
      </c>
      <c r="E443">
        <v>20923.38383784</v>
      </c>
      <c r="F443">
        <v>420.2</v>
      </c>
      <c r="G443">
        <v>4.0226548554705701</v>
      </c>
      <c r="H443">
        <f>(Table2[[#This Row],[1Y Return vs Nifty]]-AVERAGE(Table2[1Y Return vs Nifty]))/_xlfn.STDEV.P(Table2[1Y Return vs Nifty])</f>
        <v>-0.37981460718418375</v>
      </c>
      <c r="I443">
        <v>1.8405906897568201</v>
      </c>
      <c r="J443">
        <f>(Table2[[#This Row],[1M Return vs Nifty]]-AVERAGE(Table2[1M Return vs Nifty]))/_xlfn.STDEV.P(Table2[1M Return vs Nifty])</f>
        <v>0.36592692961779921</v>
      </c>
      <c r="K443">
        <v>-23.643358809573702</v>
      </c>
      <c r="L443">
        <f>(Table2[[#This Row],[6M Return vs Nifty]]-AVERAGE(Table2[6M Return vs Nifty]))/_xlfn.STDEV.P(Table2[6M Return vs Nifty])</f>
        <v>-1.0944712735485675</v>
      </c>
      <c r="M443">
        <v>-0.33373122152305001</v>
      </c>
      <c r="N443">
        <f>(Table2[[#This Row],[1W Return vs Nifty]]-AVERAGE(Table2[1W Return vs Nifty]))/_xlfn.STDEV.P(Table2[1W Return vs Nifty])</f>
        <v>-1.5178644391471987E-2</v>
      </c>
      <c r="O443">
        <v>415.22</v>
      </c>
      <c r="P443">
        <v>403.35246521193199</v>
      </c>
      <c r="Q443">
        <v>383.39204701897501</v>
      </c>
      <c r="R443">
        <v>56.009831001236797</v>
      </c>
      <c r="S443" s="1">
        <f>(Table2[[#This Row],[Close Price]]-Table2[[#This Row],[20D EMA]])/Table2[[#This Row],[20D EMA]]</f>
        <v>1.1993641924762682E-2</v>
      </c>
      <c r="T443" s="1">
        <f>(Table2[[#This Row],[Close Price]]-Table2[[#This Row],[50D EMA]])/Table2[[#This Row],[50D EMA]]</f>
        <v>4.1768766131665677E-2</v>
      </c>
      <c r="U443" s="1">
        <f>(Table2[[#This Row],[Close Price]]-Table2[[#This Row],[200D EMA]])/Table2[[#This Row],[200D EMA]]</f>
        <v>9.6006042032487096E-2</v>
      </c>
      <c r="V443">
        <v>0.38745287944110801</v>
      </c>
      <c r="W443">
        <v>413.45</v>
      </c>
      <c r="X443">
        <v>420.95</v>
      </c>
      <c r="Y443">
        <v>401.7</v>
      </c>
      <c r="Z443">
        <v>426.8</v>
      </c>
      <c r="AA443">
        <v>401.7</v>
      </c>
      <c r="AB443">
        <v>426.8</v>
      </c>
      <c r="AC443" s="1">
        <f>(Table2[[#This Row],[Close Price]]/Table2[[#This Row],[Day Low]])-1</f>
        <v>1.6326037005683913E-2</v>
      </c>
      <c r="AD443" s="1">
        <f>(Table2[[#This Row],[Day High]]/Table2[[#This Row],[Close Price]])-1</f>
        <v>1.7848643503093342E-3</v>
      </c>
      <c r="AE443" s="1">
        <f>(Table2[[#This Row],[Close Price]]/Table2[[#This Row],[Current Week Low]])-1</f>
        <v>4.6054269355240152E-2</v>
      </c>
      <c r="AF443" s="1">
        <f>(Table2[[#This Row],[Current Week High]]/Table2[[#This Row],[Close Price]])-1</f>
        <v>1.5706806282722585E-2</v>
      </c>
      <c r="AG443" s="1">
        <f>(Table2[[#This Row],[Close Price]]/Table2[[#This Row],[Current Month Low]])-1</f>
        <v>4.6054269355240152E-2</v>
      </c>
      <c r="AH443" s="1">
        <f>(Table2[[#This Row],[Current Month High]]/Table2[[#This Row],[Close Price]])-1</f>
        <v>1.5706806282722585E-2</v>
      </c>
      <c r="AI443">
        <v>32.793907663017599</v>
      </c>
      <c r="AJ443">
        <v>35.069109611057499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0.16</v>
      </c>
      <c r="AM443" t="s">
        <v>3189</v>
      </c>
      <c r="AN443">
        <v>-0.17</v>
      </c>
      <c r="AO443" t="s">
        <v>3188</v>
      </c>
      <c r="AP443">
        <v>0.111772071286406</v>
      </c>
      <c r="AQ443">
        <f>(Table2[[#This Row],[Sharpe Ratio]]-AVERAGE(Table2[Sharpe Ratio]))/_xlfn.STDEV.P(Table2[Sharpe Ratio])</f>
        <v>0.57738742232920481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-0.54615017317721926</v>
      </c>
      <c r="AS443">
        <f>_xlfn.RANK.AVG(Table2[[#This Row],[1Y Return vs Nifty Z-Score]],Table2[1Y Return vs Nifty Z-Score])</f>
        <v>422</v>
      </c>
      <c r="AT443">
        <f>_xlfn.RANK.AVG(Table2[[#This Row],[6M Return vs Nifty Z-Score]],Table2[6M Return vs Nifty Z-Score])</f>
        <v>671</v>
      </c>
      <c r="AU443">
        <f>_xlfn.RANK.AVG(Table2[[#This Row],[Sharpe Ratio Z-Score]],Table2[Sharpe Ratio Z-Score])</f>
        <v>192</v>
      </c>
      <c r="AV443">
        <f>(Table2[[#This Row],[Rank 1Y]]+Table2[[#This Row],[Rank 6M]]+Table2[[#This Row],[Rank Sharpe]])/3</f>
        <v>428.33333333333331</v>
      </c>
    </row>
    <row r="444" spans="1:48" x14ac:dyDescent="0.3">
      <c r="A444" t="s">
        <v>1192</v>
      </c>
      <c r="B444" t="s">
        <v>1193</v>
      </c>
      <c r="C444" t="s">
        <v>3154</v>
      </c>
      <c r="D444" t="s">
        <v>870</v>
      </c>
      <c r="E444">
        <v>10248.947796888</v>
      </c>
      <c r="F444">
        <v>74.22</v>
      </c>
      <c r="G444">
        <v>2.9562786255025499</v>
      </c>
      <c r="H444">
        <f>(Table2[[#This Row],[1Y Return vs Nifty]]-AVERAGE(Table2[1Y Return vs Nifty]))/_xlfn.STDEV.P(Table2[1Y Return vs Nifty])</f>
        <v>-0.39775762551133315</v>
      </c>
      <c r="I444">
        <v>-7.1400997197717997</v>
      </c>
      <c r="J444">
        <f>(Table2[[#This Row],[1M Return vs Nifty]]-AVERAGE(Table2[1M Return vs Nifty]))/_xlfn.STDEV.P(Table2[1M Return vs Nifty])</f>
        <v>-0.59509293904466565</v>
      </c>
      <c r="K444">
        <v>-6.9168571374239898</v>
      </c>
      <c r="L444">
        <f>(Table2[[#This Row],[6M Return vs Nifty]]-AVERAGE(Table2[6M Return vs Nifty]))/_xlfn.STDEV.P(Table2[6M Return vs Nifty])</f>
        <v>-0.56665530672430886</v>
      </c>
      <c r="M444">
        <v>-1.2427121508407399</v>
      </c>
      <c r="N444">
        <f>(Table2[[#This Row],[1W Return vs Nifty]]-AVERAGE(Table2[1W Return vs Nifty]))/_xlfn.STDEV.P(Table2[1W Return vs Nifty])</f>
        <v>-0.22765190024630227</v>
      </c>
      <c r="O444">
        <v>75.92</v>
      </c>
      <c r="P444">
        <v>77.549293429815805</v>
      </c>
      <c r="Q444">
        <v>74.785072832183204</v>
      </c>
      <c r="R444">
        <v>45.432795690670901</v>
      </c>
      <c r="S444" s="1">
        <f>(Table2[[#This Row],[Close Price]]-Table2[[#This Row],[20D EMA]])/Table2[[#This Row],[20D EMA]]</f>
        <v>-2.2391991570073797E-2</v>
      </c>
      <c r="T444" s="1">
        <f>(Table2[[#This Row],[Close Price]]-Table2[[#This Row],[50D EMA]])/Table2[[#This Row],[50D EMA]]</f>
        <v>-4.2931318682212186E-2</v>
      </c>
      <c r="U444" s="1">
        <f>(Table2[[#This Row],[Close Price]]-Table2[[#This Row],[200D EMA]])/Table2[[#This Row],[200D EMA]]</f>
        <v>-7.5559575030597539E-3</v>
      </c>
      <c r="V444">
        <v>0.450711795674827</v>
      </c>
      <c r="W444">
        <v>72.61</v>
      </c>
      <c r="X444">
        <v>75.47</v>
      </c>
      <c r="Y444">
        <v>68.75</v>
      </c>
      <c r="Z444">
        <v>75.47</v>
      </c>
      <c r="AA444">
        <v>68.75</v>
      </c>
      <c r="AB444">
        <v>77.45</v>
      </c>
      <c r="AC444" s="1">
        <f>(Table2[[#This Row],[Close Price]]/Table2[[#This Row],[Day Low]])-1</f>
        <v>2.2173254372676032E-2</v>
      </c>
      <c r="AD444" s="1">
        <f>(Table2[[#This Row],[Day High]]/Table2[[#This Row],[Close Price]])-1</f>
        <v>1.6841821611425445E-2</v>
      </c>
      <c r="AE444" s="1">
        <f>(Table2[[#This Row],[Close Price]]/Table2[[#This Row],[Current Week Low]])-1</f>
        <v>7.9563636363636281E-2</v>
      </c>
      <c r="AF444" s="1">
        <f>(Table2[[#This Row],[Current Week High]]/Table2[[#This Row],[Close Price]])-1</f>
        <v>1.6841821611425445E-2</v>
      </c>
      <c r="AG444" s="1">
        <f>(Table2[[#This Row],[Close Price]]/Table2[[#This Row],[Current Month Low]])-1</f>
        <v>7.9563636363636281E-2</v>
      </c>
      <c r="AH444" s="1">
        <f>(Table2[[#This Row],[Current Month High]]/Table2[[#This Row],[Close Price]])-1</f>
        <v>4.3519267043923504E-2</v>
      </c>
      <c r="AI444">
        <v>27.795742387496599</v>
      </c>
      <c r="AJ444">
        <v>53.664596273291899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0</v>
      </c>
      <c r="AM444">
        <v>0</v>
      </c>
      <c r="AN444">
        <v>-8.34</v>
      </c>
      <c r="AO444" t="s">
        <v>3188</v>
      </c>
      <c r="AP444">
        <v>6.1053891523829E-2</v>
      </c>
      <c r="AQ444">
        <f>(Table2[[#This Row],[Sharpe Ratio]]-AVERAGE(Table2[Sharpe Ratio]))/_xlfn.STDEV.P(Table2[Sharpe Ratio])</f>
        <v>-1.0805024170666153E-2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434</v>
      </c>
      <c r="AT444">
        <f>_xlfn.RANK.AVG(Table2[[#This Row],[6M Return vs Nifty Z-Score]],Table2[6M Return vs Nifty Z-Score])</f>
        <v>510</v>
      </c>
      <c r="AU444">
        <f>_xlfn.RANK.AVG(Table2[[#This Row],[Sharpe Ratio Z-Score]],Table2[Sharpe Ratio Z-Score])</f>
        <v>347</v>
      </c>
      <c r="AV444">
        <f>(Table2[[#This Row],[Rank 1Y]]+Table2[[#This Row],[Rank 6M]]+Table2[[#This Row],[Rank Sharpe]])/3</f>
        <v>430.33333333333331</v>
      </c>
    </row>
    <row r="445" spans="1:48" x14ac:dyDescent="0.3">
      <c r="A445" t="s">
        <v>1877</v>
      </c>
      <c r="B445" t="s">
        <v>1878</v>
      </c>
      <c r="C445" t="s">
        <v>3150</v>
      </c>
      <c r="D445" t="s">
        <v>119</v>
      </c>
      <c r="E445">
        <v>4007.5398651760001</v>
      </c>
      <c r="F445">
        <v>222.37</v>
      </c>
      <c r="G445">
        <v>-12.4398684385151</v>
      </c>
      <c r="H445">
        <f>(Table2[[#This Row],[1Y Return vs Nifty]]-AVERAGE(Table2[1Y Return vs Nifty]))/_xlfn.STDEV.P(Table2[1Y Return vs Nifty])</f>
        <v>-0.65681567760748749</v>
      </c>
      <c r="I445">
        <v>2.7789530607438699</v>
      </c>
      <c r="J445">
        <f>(Table2[[#This Row],[1M Return vs Nifty]]-AVERAGE(Table2[1M Return vs Nifty]))/_xlfn.STDEV.P(Table2[1M Return vs Nifty])</f>
        <v>0.46634068862757083</v>
      </c>
      <c r="K445">
        <v>-6.9321127603341797</v>
      </c>
      <c r="L445">
        <f>(Table2[[#This Row],[6M Return vs Nifty]]-AVERAGE(Table2[6M Return vs Nifty]))/_xlfn.STDEV.P(Table2[6M Return vs Nifty])</f>
        <v>-0.56713670812632799</v>
      </c>
      <c r="M445">
        <v>-5.7840243769548696</v>
      </c>
      <c r="N445">
        <f>(Table2[[#This Row],[1W Return vs Nifty]]-AVERAGE(Table2[1W Return vs Nifty]))/_xlfn.STDEV.P(Table2[1W Return vs Nifty])</f>
        <v>-1.2891784553304741</v>
      </c>
      <c r="O445">
        <v>223.82</v>
      </c>
      <c r="P445">
        <v>224.55728213900301</v>
      </c>
      <c r="Q445">
        <v>215.934664863123</v>
      </c>
      <c r="R445">
        <v>47.782913105638798</v>
      </c>
      <c r="S445" s="1">
        <f>(Table2[[#This Row],[Close Price]]-Table2[[#This Row],[20D EMA]])/Table2[[#This Row],[20D EMA]]</f>
        <v>-6.4784201590563336E-3</v>
      </c>
      <c r="T445" s="1">
        <f>(Table2[[#This Row],[Close Price]]-Table2[[#This Row],[50D EMA]])/Table2[[#This Row],[50D EMA]]</f>
        <v>-9.7404195409216566E-3</v>
      </c>
      <c r="U445" s="1">
        <f>(Table2[[#This Row],[Close Price]]-Table2[[#This Row],[200D EMA]])/Table2[[#This Row],[200D EMA]]</f>
        <v>2.980223273070232E-2</v>
      </c>
      <c r="V445">
        <v>0.83052135147655504</v>
      </c>
      <c r="W445">
        <v>218.1</v>
      </c>
      <c r="X445">
        <v>228</v>
      </c>
      <c r="Y445">
        <v>209.01</v>
      </c>
      <c r="Z445">
        <v>228.79</v>
      </c>
      <c r="AA445">
        <v>209.01</v>
      </c>
      <c r="AB445">
        <v>246.13</v>
      </c>
      <c r="AC445" s="1">
        <f>(Table2[[#This Row],[Close Price]]/Table2[[#This Row],[Day Low]])-1</f>
        <v>1.9578175149014276E-2</v>
      </c>
      <c r="AD445" s="1">
        <f>(Table2[[#This Row],[Day High]]/Table2[[#This Row],[Close Price]])-1</f>
        <v>2.5318163421324869E-2</v>
      </c>
      <c r="AE445" s="1">
        <f>(Table2[[#This Row],[Close Price]]/Table2[[#This Row],[Current Week Low]])-1</f>
        <v>6.3920386584374045E-2</v>
      </c>
      <c r="AF445" s="1">
        <f>(Table2[[#This Row],[Current Week High]]/Table2[[#This Row],[Close Price]])-1</f>
        <v>2.8870800917389916E-2</v>
      </c>
      <c r="AG445" s="1">
        <f>(Table2[[#This Row],[Close Price]]/Table2[[#This Row],[Current Month Low]])-1</f>
        <v>6.3920386584374045E-2</v>
      </c>
      <c r="AH445" s="1">
        <f>(Table2[[#This Row],[Current Month High]]/Table2[[#This Row],[Close Price]])-1</f>
        <v>0.10684894545127488</v>
      </c>
      <c r="AI445">
        <v>23.645275891532101</v>
      </c>
      <c r="AJ445">
        <v>39.811380069160599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-0.16</v>
      </c>
      <c r="AM445" t="s">
        <v>3188</v>
      </c>
      <c r="AN445">
        <v>-2.4500000000000002</v>
      </c>
      <c r="AO445" t="s">
        <v>3188</v>
      </c>
      <c r="AP445">
        <v>9.3152972637959006E-2</v>
      </c>
      <c r="AQ445">
        <f>(Table2[[#This Row],[Sharpe Ratio]]-AVERAGE(Table2[Sharpe Ratio]))/_xlfn.STDEV.P(Table2[Sharpe Ratio])</f>
        <v>0.36145670011244946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539</v>
      </c>
      <c r="AT445">
        <f>_xlfn.RANK.AVG(Table2[[#This Row],[6M Return vs Nifty Z-Score]],Table2[6M Return vs Nifty Z-Score])</f>
        <v>511</v>
      </c>
      <c r="AU445">
        <f>_xlfn.RANK.AVG(Table2[[#This Row],[Sharpe Ratio Z-Score]],Table2[Sharpe Ratio Z-Score])</f>
        <v>244</v>
      </c>
      <c r="AV445">
        <f>(Table2[[#This Row],[Rank 1Y]]+Table2[[#This Row],[Rank 6M]]+Table2[[#This Row],[Rank Sharpe]])/3</f>
        <v>431.33333333333331</v>
      </c>
    </row>
    <row r="446" spans="1:48" x14ac:dyDescent="0.3">
      <c r="A446" t="s">
        <v>1597</v>
      </c>
      <c r="B446" t="s">
        <v>1598</v>
      </c>
      <c r="C446" t="s">
        <v>3157</v>
      </c>
      <c r="D446" t="s">
        <v>258</v>
      </c>
      <c r="E446">
        <v>6036.8604833700001</v>
      </c>
      <c r="F446">
        <v>630.45000000000005</v>
      </c>
      <c r="G446">
        <v>-25.683612460819202</v>
      </c>
      <c r="H446">
        <f>(Table2[[#This Row],[1Y Return vs Nifty]]-AVERAGE(Table2[1Y Return vs Nifty]))/_xlfn.STDEV.P(Table2[1Y Return vs Nifty])</f>
        <v>-0.87965704919301524</v>
      </c>
      <c r="I446">
        <v>-6.1594891967688197</v>
      </c>
      <c r="J446">
        <f>(Table2[[#This Row],[1M Return vs Nifty]]-AVERAGE(Table2[1M Return vs Nifty]))/_xlfn.STDEV.P(Table2[1M Return vs Nifty])</f>
        <v>-0.49015822322087199</v>
      </c>
      <c r="K446">
        <v>15.449146898087101</v>
      </c>
      <c r="L446">
        <f>(Table2[[#This Row],[6M Return vs Nifty]]-AVERAGE(Table2[6M Return vs Nifty]))/_xlfn.STDEV.P(Table2[6M Return vs Nifty])</f>
        <v>0.13911893557613425</v>
      </c>
      <c r="M446">
        <v>-2.1643739619209499</v>
      </c>
      <c r="N446">
        <f>(Table2[[#This Row],[1W Return vs Nifty]]-AVERAGE(Table2[1W Return vs Nifty]))/_xlfn.STDEV.P(Table2[1W Return vs Nifty])</f>
        <v>-0.44308929775503419</v>
      </c>
      <c r="O446">
        <v>654.29999999999995</v>
      </c>
      <c r="P446">
        <v>641.73705479774605</v>
      </c>
      <c r="Q446">
        <v>580.68810352341302</v>
      </c>
      <c r="R446">
        <v>34.565619164582301</v>
      </c>
      <c r="S446" s="1">
        <f>(Table2[[#This Row],[Close Price]]-Table2[[#This Row],[20D EMA]])/Table2[[#This Row],[20D EMA]]</f>
        <v>-3.6451169188445529E-2</v>
      </c>
      <c r="T446" s="1">
        <f>(Table2[[#This Row],[Close Price]]-Table2[[#This Row],[50D EMA]])/Table2[[#This Row],[50D EMA]]</f>
        <v>-1.758828590832005E-2</v>
      </c>
      <c r="U446" s="1">
        <f>(Table2[[#This Row],[Close Price]]-Table2[[#This Row],[200D EMA]])/Table2[[#This Row],[200D EMA]]</f>
        <v>8.5694706288365785E-2</v>
      </c>
      <c r="V446">
        <v>0.41637053445434602</v>
      </c>
      <c r="W446">
        <v>623.35</v>
      </c>
      <c r="X446">
        <v>642.6</v>
      </c>
      <c r="Y446">
        <v>621.9</v>
      </c>
      <c r="Z446">
        <v>674.9</v>
      </c>
      <c r="AA446">
        <v>621.9</v>
      </c>
      <c r="AB446">
        <v>688.2</v>
      </c>
      <c r="AC446" s="1">
        <f>(Table2[[#This Row],[Close Price]]/Table2[[#This Row],[Day Low]])-1</f>
        <v>1.1390069784230406E-2</v>
      </c>
      <c r="AD446" s="1">
        <f>(Table2[[#This Row],[Day High]]/Table2[[#This Row],[Close Price]])-1</f>
        <v>1.9271948608136968E-2</v>
      </c>
      <c r="AE446" s="1">
        <f>(Table2[[#This Row],[Close Price]]/Table2[[#This Row],[Current Week Low]])-1</f>
        <v>1.3748191027496581E-2</v>
      </c>
      <c r="AF446" s="1">
        <f>(Table2[[#This Row],[Current Week High]]/Table2[[#This Row],[Close Price]])-1</f>
        <v>7.0505194702196627E-2</v>
      </c>
      <c r="AG446" s="1">
        <f>(Table2[[#This Row],[Close Price]]/Table2[[#This Row],[Current Month Low]])-1</f>
        <v>1.3748191027496581E-2</v>
      </c>
      <c r="AH446" s="1">
        <f>(Table2[[#This Row],[Current Month High]]/Table2[[#This Row],[Close Price]])-1</f>
        <v>9.1601237211515585E-2</v>
      </c>
      <c r="AI446">
        <v>15.282734554683101</v>
      </c>
      <c r="AJ446">
        <v>44.947695137372101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0.14000000000000001</v>
      </c>
      <c r="AM446" t="s">
        <v>3189</v>
      </c>
      <c r="AN446">
        <v>-2.99</v>
      </c>
      <c r="AO446" t="s">
        <v>3188</v>
      </c>
      <c r="AP446">
        <v>3.7082444006775003E-2</v>
      </c>
      <c r="AQ446">
        <f>(Table2[[#This Row],[Sharpe Ratio]]-AVERAGE(Table2[Sharpe Ratio]))/_xlfn.STDEV.P(Table2[Sharpe Ratio])</f>
        <v>-0.28880838366037265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-1.9625940182531598</v>
      </c>
      <c r="AS446">
        <f>_xlfn.RANK.AVG(Table2[[#This Row],[1Y Return vs Nifty Z-Score]],Table2[1Y Return vs Nifty Z-Score])</f>
        <v>624</v>
      </c>
      <c r="AT446">
        <f>_xlfn.RANK.AVG(Table2[[#This Row],[6M Return vs Nifty Z-Score]],Table2[6M Return vs Nifty Z-Score])</f>
        <v>264</v>
      </c>
      <c r="AU446">
        <f>_xlfn.RANK.AVG(Table2[[#This Row],[Sharpe Ratio Z-Score]],Table2[Sharpe Ratio Z-Score])</f>
        <v>409</v>
      </c>
      <c r="AV446">
        <f>(Table2[[#This Row],[Rank 1Y]]+Table2[[#This Row],[Rank 6M]]+Table2[[#This Row],[Rank Sharpe]])/3</f>
        <v>432.33333333333331</v>
      </c>
    </row>
    <row r="447" spans="1:48" x14ac:dyDescent="0.3">
      <c r="A447" t="s">
        <v>1693</v>
      </c>
      <c r="B447" t="s">
        <v>1694</v>
      </c>
      <c r="C447" t="s">
        <v>3154</v>
      </c>
      <c r="D447" t="s">
        <v>1477</v>
      </c>
      <c r="E447">
        <v>5108.853572295</v>
      </c>
      <c r="F447">
        <v>903.05</v>
      </c>
      <c r="G447">
        <v>-13.1568010541865</v>
      </c>
      <c r="H447">
        <f>(Table2[[#This Row],[1Y Return vs Nifty]]-AVERAGE(Table2[1Y Return vs Nifty]))/_xlfn.STDEV.P(Table2[1Y Return vs Nifty])</f>
        <v>-0.66887890135611594</v>
      </c>
      <c r="I447">
        <v>3.12902036878529</v>
      </c>
      <c r="J447">
        <f>(Table2[[#This Row],[1M Return vs Nifty]]-AVERAGE(Table2[1M Return vs Nifty]))/_xlfn.STDEV.P(Table2[1M Return vs Nifty])</f>
        <v>0.5038012426669396</v>
      </c>
      <c r="K447">
        <v>-21.093443818733899</v>
      </c>
      <c r="L447">
        <f>(Table2[[#This Row],[6M Return vs Nifty]]-AVERAGE(Table2[6M Return vs Nifty]))/_xlfn.STDEV.P(Table2[6M Return vs Nifty])</f>
        <v>-1.0140069975995367</v>
      </c>
      <c r="M447">
        <v>1.79621486437362</v>
      </c>
      <c r="N447">
        <f>(Table2[[#This Row],[1W Return vs Nifty]]-AVERAGE(Table2[1W Return vs Nifty]))/_xlfn.STDEV.P(Table2[1W Return vs Nifty])</f>
        <v>0.48269382473218819</v>
      </c>
      <c r="O447">
        <v>879.07</v>
      </c>
      <c r="P447">
        <v>869.671243100232</v>
      </c>
      <c r="Q447">
        <v>855.632349599431</v>
      </c>
      <c r="R447">
        <v>57.434169742770401</v>
      </c>
      <c r="S447" s="1">
        <f>(Table2[[#This Row],[Close Price]]-Table2[[#This Row],[20D EMA]])/Table2[[#This Row],[20D EMA]]</f>
        <v>2.7278828762214501E-2</v>
      </c>
      <c r="T447" s="1">
        <f>(Table2[[#This Row],[Close Price]]-Table2[[#This Row],[50D EMA]])/Table2[[#This Row],[50D EMA]]</f>
        <v>3.8380890669419271E-2</v>
      </c>
      <c r="U447" s="1">
        <f>(Table2[[#This Row],[Close Price]]-Table2[[#This Row],[200D EMA]])/Table2[[#This Row],[200D EMA]]</f>
        <v>5.5418253438837127E-2</v>
      </c>
      <c r="V447">
        <v>1.23251810489868</v>
      </c>
      <c r="W447">
        <v>886</v>
      </c>
      <c r="X447">
        <v>917</v>
      </c>
      <c r="Y447">
        <v>799</v>
      </c>
      <c r="Z447">
        <v>923.35</v>
      </c>
      <c r="AA447">
        <v>799</v>
      </c>
      <c r="AB447">
        <v>923.35</v>
      </c>
      <c r="AC447" s="1">
        <f>(Table2[[#This Row],[Close Price]]/Table2[[#This Row],[Day Low]])-1</f>
        <v>1.9243792325056353E-2</v>
      </c>
      <c r="AD447" s="1">
        <f>(Table2[[#This Row],[Day High]]/Table2[[#This Row],[Close Price]])-1</f>
        <v>1.5447649631803451E-2</v>
      </c>
      <c r="AE447" s="1">
        <f>(Table2[[#This Row],[Close Price]]/Table2[[#This Row],[Current Week Low]])-1</f>
        <v>0.13022528160200242</v>
      </c>
      <c r="AF447" s="1">
        <f>(Table2[[#This Row],[Current Week High]]/Table2[[#This Row],[Close Price]])-1</f>
        <v>2.2479375449864447E-2</v>
      </c>
      <c r="AG447" s="1">
        <f>(Table2[[#This Row],[Close Price]]/Table2[[#This Row],[Current Month Low]])-1</f>
        <v>0.13022528160200242</v>
      </c>
      <c r="AH447" s="1">
        <f>(Table2[[#This Row],[Current Month High]]/Table2[[#This Row],[Close Price]])-1</f>
        <v>2.2479375449864447E-2</v>
      </c>
      <c r="AI447">
        <v>22.462765073916099</v>
      </c>
      <c r="AJ447">
        <v>18.0457516339869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-0.04</v>
      </c>
      <c r="AM447" t="s">
        <v>3188</v>
      </c>
      <c r="AN447">
        <v>1.42</v>
      </c>
      <c r="AO447" t="s">
        <v>3189</v>
      </c>
      <c r="AP447">
        <v>0.15454358341325999</v>
      </c>
      <c r="AQ447">
        <f>(Table2[[#This Row],[Sharpe Ratio]]-AVERAGE(Table2[Sharpe Ratio]))/_xlfn.STDEV.P(Table2[Sharpe Ratio])</f>
        <v>1.0734202152283734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0.37702938367184852</v>
      </c>
      <c r="AS447">
        <f>_xlfn.RANK.AVG(Table2[[#This Row],[1Y Return vs Nifty Z-Score]],Table2[1Y Return vs Nifty Z-Score])</f>
        <v>546</v>
      </c>
      <c r="AT447">
        <f>_xlfn.RANK.AVG(Table2[[#This Row],[6M Return vs Nifty Z-Score]],Table2[6M Return vs Nifty Z-Score])</f>
        <v>653</v>
      </c>
      <c r="AU447">
        <f>_xlfn.RANK.AVG(Table2[[#This Row],[Sharpe Ratio Z-Score]],Table2[Sharpe Ratio Z-Score])</f>
        <v>104</v>
      </c>
      <c r="AV447">
        <f>(Table2[[#This Row],[Rank 1Y]]+Table2[[#This Row],[Rank 6M]]+Table2[[#This Row],[Rank Sharpe]])/3</f>
        <v>434.33333333333331</v>
      </c>
    </row>
    <row r="448" spans="1:48" x14ac:dyDescent="0.3">
      <c r="A448" t="s">
        <v>58</v>
      </c>
      <c r="B448" t="s">
        <v>59</v>
      </c>
      <c r="C448" t="s">
        <v>3149</v>
      </c>
      <c r="D448" t="s">
        <v>60</v>
      </c>
      <c r="E448">
        <v>401701.16470970999</v>
      </c>
      <c r="F448">
        <v>12776.65</v>
      </c>
      <c r="G448">
        <v>-3.3002018906208801</v>
      </c>
      <c r="H448">
        <f>(Table2[[#This Row],[1Y Return vs Nifty]]-AVERAGE(Table2[1Y Return vs Nifty]))/_xlfn.STDEV.P(Table2[1Y Return vs Nifty])</f>
        <v>-0.50303017511385228</v>
      </c>
      <c r="I448">
        <v>5.6546884324120903</v>
      </c>
      <c r="J448">
        <f>(Table2[[#This Row],[1M Return vs Nifty]]-AVERAGE(Table2[1M Return vs Nifty]))/_xlfn.STDEV.P(Table2[1M Return vs Nifty])</f>
        <v>0.77407191007757692</v>
      </c>
      <c r="K448">
        <v>-5.5561776072949201</v>
      </c>
      <c r="L448">
        <f>(Table2[[#This Row],[6M Return vs Nifty]]-AVERAGE(Table2[6M Return vs Nifty]))/_xlfn.STDEV.P(Table2[6M Return vs Nifty])</f>
        <v>-0.52371815251178955</v>
      </c>
      <c r="M448">
        <v>1.6321487285238001</v>
      </c>
      <c r="N448">
        <f>(Table2[[#This Row],[1W Return vs Nifty]]-AVERAGE(Table2[1W Return vs Nifty]))/_xlfn.STDEV.P(Table2[1W Return vs Nifty])</f>
        <v>0.44434355253704005</v>
      </c>
      <c r="O448">
        <v>12715.36</v>
      </c>
      <c r="P448">
        <v>12580.0636616314</v>
      </c>
      <c r="Q448">
        <v>11970.0594079779</v>
      </c>
      <c r="R448">
        <v>50.8700751149876</v>
      </c>
      <c r="S448" s="1">
        <f>(Table2[[#This Row],[Close Price]]-Table2[[#This Row],[20D EMA]])/Table2[[#This Row],[20D EMA]]</f>
        <v>4.820154521775164E-3</v>
      </c>
      <c r="T448" s="1">
        <f>(Table2[[#This Row],[Close Price]]-Table2[[#This Row],[50D EMA]])/Table2[[#This Row],[50D EMA]]</f>
        <v>1.5626815861685836E-2</v>
      </c>
      <c r="U448" s="1">
        <f>(Table2[[#This Row],[Close Price]]-Table2[[#This Row],[200D EMA]])/Table2[[#This Row],[200D EMA]]</f>
        <v>6.7384009095603686E-2</v>
      </c>
      <c r="V448">
        <v>0.95917904036367896</v>
      </c>
      <c r="W448">
        <v>12725</v>
      </c>
      <c r="X448">
        <v>12980</v>
      </c>
      <c r="Y448">
        <v>12378</v>
      </c>
      <c r="Z448">
        <v>12980</v>
      </c>
      <c r="AA448">
        <v>12378</v>
      </c>
      <c r="AB448">
        <v>13300.45</v>
      </c>
      <c r="AC448" s="1">
        <f>(Table2[[#This Row],[Close Price]]/Table2[[#This Row],[Day Low]])-1</f>
        <v>4.058939096267089E-3</v>
      </c>
      <c r="AD448" s="1">
        <f>(Table2[[#This Row],[Day High]]/Table2[[#This Row],[Close Price]])-1</f>
        <v>1.5915752564248153E-2</v>
      </c>
      <c r="AE448" s="1">
        <f>(Table2[[#This Row],[Close Price]]/Table2[[#This Row],[Current Week Low]])-1</f>
        <v>3.2206333818064259E-2</v>
      </c>
      <c r="AF448" s="1">
        <f>(Table2[[#This Row],[Current Week High]]/Table2[[#This Row],[Close Price]])-1</f>
        <v>1.5915752564248153E-2</v>
      </c>
      <c r="AG448" s="1">
        <f>(Table2[[#This Row],[Close Price]]/Table2[[#This Row],[Current Month Low]])-1</f>
        <v>3.2206333818064259E-2</v>
      </c>
      <c r="AH448" s="1">
        <f>(Table2[[#This Row],[Current Month High]]/Table2[[#This Row],[Close Price]])-1</f>
        <v>4.0996661879287633E-2</v>
      </c>
      <c r="AI448">
        <v>7.0703196847373899</v>
      </c>
      <c r="AJ448">
        <v>31.208761867596401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-0.02</v>
      </c>
      <c r="AM448" t="s">
        <v>3188</v>
      </c>
      <c r="AN448">
        <v>0.3</v>
      </c>
      <c r="AO448" t="s">
        <v>3189</v>
      </c>
      <c r="AP448">
        <v>6.4358123810365001E-2</v>
      </c>
      <c r="AQ448">
        <f>(Table2[[#This Row],[Sharpe Ratio]]-AVERAGE(Table2[Sharpe Ratio]))/_xlfn.STDEV.P(Table2[Sharpe Ratio])</f>
        <v>2.7515051224774698E-2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0.21918218621374985</v>
      </c>
      <c r="AS448">
        <f>_xlfn.RANK.AVG(Table2[[#This Row],[1Y Return vs Nifty Z-Score]],Table2[1Y Return vs Nifty Z-Score])</f>
        <v>477</v>
      </c>
      <c r="AT448">
        <f>_xlfn.RANK.AVG(Table2[[#This Row],[6M Return vs Nifty Z-Score]],Table2[6M Return vs Nifty Z-Score])</f>
        <v>495</v>
      </c>
      <c r="AU448">
        <f>_xlfn.RANK.AVG(Table2[[#This Row],[Sharpe Ratio Z-Score]],Table2[Sharpe Ratio Z-Score])</f>
        <v>333</v>
      </c>
      <c r="AV448">
        <f>(Table2[[#This Row],[Rank 1Y]]+Table2[[#This Row],[Rank 6M]]+Table2[[#This Row],[Rank Sharpe]])/3</f>
        <v>435</v>
      </c>
    </row>
    <row r="449" spans="1:48" x14ac:dyDescent="0.3">
      <c r="A449" t="s">
        <v>1378</v>
      </c>
      <c r="B449" t="s">
        <v>1379</v>
      </c>
      <c r="C449" t="s">
        <v>3156</v>
      </c>
      <c r="D449" t="s">
        <v>135</v>
      </c>
      <c r="E449">
        <v>8148.3070568749999</v>
      </c>
      <c r="F449">
        <v>556.25</v>
      </c>
      <c r="G449">
        <v>-7.7719804243987296</v>
      </c>
      <c r="H449">
        <f>(Table2[[#This Row],[1Y Return vs Nifty]]-AVERAGE(Table2[1Y Return vs Nifty]))/_xlfn.STDEV.P(Table2[1Y Return vs Nifty])</f>
        <v>-0.57827304149782588</v>
      </c>
      <c r="I449">
        <v>-3.4209625285574199</v>
      </c>
      <c r="J449">
        <f>(Table2[[#This Row],[1M Return vs Nifty]]-AVERAGE(Table2[1M Return vs Nifty]))/_xlfn.STDEV.P(Table2[1M Return vs Nifty])</f>
        <v>-0.19710964688638125</v>
      </c>
      <c r="K449">
        <v>18.012109790137199</v>
      </c>
      <c r="L449">
        <f>(Table2[[#This Row],[6M Return vs Nifty]]-AVERAGE(Table2[6M Return vs Nifty]))/_xlfn.STDEV.P(Table2[6M Return vs Nifty])</f>
        <v>0.21999494678979653</v>
      </c>
      <c r="M449">
        <v>-0.63469079780745397</v>
      </c>
      <c r="N449">
        <f>(Table2[[#This Row],[1W Return vs Nifty]]-AVERAGE(Table2[1W Return vs Nifty]))/_xlfn.STDEV.P(Table2[1W Return vs Nifty])</f>
        <v>-8.5527602209362924E-2</v>
      </c>
      <c r="O449">
        <v>570.78</v>
      </c>
      <c r="P449">
        <v>572.05411497503997</v>
      </c>
      <c r="Q449">
        <v>516.65543836788299</v>
      </c>
      <c r="R449">
        <v>39.201081384915703</v>
      </c>
      <c r="S449" s="1">
        <f>(Table2[[#This Row],[Close Price]]-Table2[[#This Row],[20D EMA]])/Table2[[#This Row],[20D EMA]]</f>
        <v>-2.5456393006061832E-2</v>
      </c>
      <c r="T449" s="1">
        <f>(Table2[[#This Row],[Close Price]]-Table2[[#This Row],[50D EMA]])/Table2[[#This Row],[50D EMA]]</f>
        <v>-2.7626957942133736E-2</v>
      </c>
      <c r="U449" s="1">
        <f>(Table2[[#This Row],[Close Price]]-Table2[[#This Row],[200D EMA]])/Table2[[#This Row],[200D EMA]]</f>
        <v>7.6636300891744058E-2</v>
      </c>
      <c r="V449">
        <v>0.371983379398448</v>
      </c>
      <c r="W449">
        <v>554.20000000000005</v>
      </c>
      <c r="X449">
        <v>565.75</v>
      </c>
      <c r="Y449">
        <v>540.1</v>
      </c>
      <c r="Z449">
        <v>577.25</v>
      </c>
      <c r="AA449">
        <v>540.1</v>
      </c>
      <c r="AB449">
        <v>590</v>
      </c>
      <c r="AC449" s="1">
        <f>(Table2[[#This Row],[Close Price]]/Table2[[#This Row],[Day Low]])-1</f>
        <v>3.6990256225188922E-3</v>
      </c>
      <c r="AD449" s="1">
        <f>(Table2[[#This Row],[Day High]]/Table2[[#This Row],[Close Price]])-1</f>
        <v>1.7078651685393353E-2</v>
      </c>
      <c r="AE449" s="1">
        <f>(Table2[[#This Row],[Close Price]]/Table2[[#This Row],[Current Week Low]])-1</f>
        <v>2.9901870024069632E-2</v>
      </c>
      <c r="AF449" s="1">
        <f>(Table2[[#This Row],[Current Week High]]/Table2[[#This Row],[Close Price]])-1</f>
        <v>3.7752808988763986E-2</v>
      </c>
      <c r="AG449" s="1">
        <f>(Table2[[#This Row],[Close Price]]/Table2[[#This Row],[Current Month Low]])-1</f>
        <v>2.9901870024069632E-2</v>
      </c>
      <c r="AH449" s="1">
        <f>(Table2[[#This Row],[Current Month High]]/Table2[[#This Row],[Close Price]])-1</f>
        <v>6.067415730337089E-2</v>
      </c>
      <c r="AI449">
        <v>25.662921348314601</v>
      </c>
      <c r="AJ449">
        <v>46.362320747269997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-0.03</v>
      </c>
      <c r="AM449" t="s">
        <v>3188</v>
      </c>
      <c r="AN449">
        <v>-3.32</v>
      </c>
      <c r="AO449" t="s">
        <v>3188</v>
      </c>
      <c r="AP449">
        <v>-4.3202800179100001E-4</v>
      </c>
      <c r="AQ449">
        <f>(Table2[[#This Row],[Sharpe Ratio]]-AVERAGE(Table2[Sharpe Ratio]))/_xlfn.STDEV.P(Table2[Sharpe Ratio])</f>
        <v>-0.72387386063852754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509</v>
      </c>
      <c r="AT449">
        <f>_xlfn.RANK.AVG(Table2[[#This Row],[6M Return vs Nifty Z-Score]],Table2[6M Return vs Nifty Z-Score])</f>
        <v>240</v>
      </c>
      <c r="AU449">
        <f>_xlfn.RANK.AVG(Table2[[#This Row],[Sharpe Ratio Z-Score]],Table2[Sharpe Ratio Z-Score])</f>
        <v>556</v>
      </c>
      <c r="AV449">
        <f>(Table2[[#This Row],[Rank 1Y]]+Table2[[#This Row],[Rank 6M]]+Table2[[#This Row],[Rank Sharpe]])/3</f>
        <v>435</v>
      </c>
    </row>
    <row r="450" spans="1:48" x14ac:dyDescent="0.3">
      <c r="A450" t="s">
        <v>2150</v>
      </c>
      <c r="B450" t="s">
        <v>2151</v>
      </c>
      <c r="C450" t="s">
        <v>3141</v>
      </c>
      <c r="D450" t="s">
        <v>67</v>
      </c>
      <c r="E450">
        <v>2879.994347842</v>
      </c>
      <c r="F450">
        <v>217.78</v>
      </c>
      <c r="G450">
        <v>1.53335400587712</v>
      </c>
      <c r="H450">
        <f>(Table2[[#This Row],[1Y Return vs Nifty]]-AVERAGE(Table2[1Y Return vs Nifty]))/_xlfn.STDEV.P(Table2[1Y Return vs Nifty])</f>
        <v>-0.4216999845123931</v>
      </c>
      <c r="I450">
        <v>-10.1207273262717</v>
      </c>
      <c r="J450">
        <f>(Table2[[#This Row],[1M Return vs Nifty]]-AVERAGE(Table2[1M Return vs Nifty]))/_xlfn.STDEV.P(Table2[1M Return vs Nifty])</f>
        <v>-0.9140486340200813</v>
      </c>
      <c r="K450">
        <v>3.8307186787973002</v>
      </c>
      <c r="L450">
        <f>(Table2[[#This Row],[6M Return vs Nifty]]-AVERAGE(Table2[6M Return vs Nifty]))/_xlfn.STDEV.P(Table2[6M Return vs Nifty])</f>
        <v>-0.22750835109393924</v>
      </c>
      <c r="M450">
        <v>-6.8614931105722397</v>
      </c>
      <c r="N450">
        <f>(Table2[[#This Row],[1W Return vs Nifty]]-AVERAGE(Table2[1W Return vs Nifty]))/_xlfn.STDEV.P(Table2[1W Return vs Nifty])</f>
        <v>-1.5410355433392489</v>
      </c>
      <c r="O450">
        <v>233.12</v>
      </c>
      <c r="P450">
        <v>238.41956753795299</v>
      </c>
      <c r="Q450">
        <v>215.238453350301</v>
      </c>
      <c r="R450">
        <v>29.585662077761398</v>
      </c>
      <c r="S450" s="1">
        <f>(Table2[[#This Row],[Close Price]]-Table2[[#This Row],[20D EMA]])/Table2[[#This Row],[20D EMA]]</f>
        <v>-6.5803019903912158E-2</v>
      </c>
      <c r="T450" s="1">
        <f>(Table2[[#This Row],[Close Price]]-Table2[[#This Row],[50D EMA]])/Table2[[#This Row],[50D EMA]]</f>
        <v>-8.6568261787772355E-2</v>
      </c>
      <c r="U450" s="1">
        <f>(Table2[[#This Row],[Close Price]]-Table2[[#This Row],[200D EMA]])/Table2[[#This Row],[200D EMA]]</f>
        <v>1.1808051071444137E-2</v>
      </c>
      <c r="V450">
        <v>0.43947791811784398</v>
      </c>
      <c r="W450">
        <v>217.14</v>
      </c>
      <c r="X450">
        <v>225.67</v>
      </c>
      <c r="Y450">
        <v>217.14</v>
      </c>
      <c r="Z450">
        <v>239</v>
      </c>
      <c r="AA450">
        <v>217.14</v>
      </c>
      <c r="AB450">
        <v>246.5</v>
      </c>
      <c r="AC450" s="1">
        <f>(Table2[[#This Row],[Close Price]]/Table2[[#This Row],[Day Low]])-1</f>
        <v>2.9474072027264597E-3</v>
      </c>
      <c r="AD450" s="1">
        <f>(Table2[[#This Row],[Day High]]/Table2[[#This Row],[Close Price]])-1</f>
        <v>3.6229222150794271E-2</v>
      </c>
      <c r="AE450" s="1">
        <f>(Table2[[#This Row],[Close Price]]/Table2[[#This Row],[Current Week Low]])-1</f>
        <v>2.9474072027264597E-3</v>
      </c>
      <c r="AF450" s="1">
        <f>(Table2[[#This Row],[Current Week High]]/Table2[[#This Row],[Close Price]])-1</f>
        <v>9.7437781247130095E-2</v>
      </c>
      <c r="AG450" s="1">
        <f>(Table2[[#This Row],[Close Price]]/Table2[[#This Row],[Current Month Low]])-1</f>
        <v>2.9474072027264597E-3</v>
      </c>
      <c r="AH450" s="1">
        <f>(Table2[[#This Row],[Current Month High]]/Table2[[#This Row],[Close Price]])-1</f>
        <v>0.13187620534484346</v>
      </c>
      <c r="AI450">
        <v>34.791991918449803</v>
      </c>
      <c r="AJ450">
        <v>40.141570141570099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-0.13</v>
      </c>
      <c r="AM450" t="s">
        <v>3188</v>
      </c>
      <c r="AN450">
        <v>-9.0500000000000007</v>
      </c>
      <c r="AO450" t="s">
        <v>3188</v>
      </c>
      <c r="AP450">
        <v>1.7827041718606999E-2</v>
      </c>
      <c r="AQ450">
        <f>(Table2[[#This Row],[Sharpe Ratio]]-AVERAGE(Table2[Sharpe Ratio]))/_xlfn.STDEV.P(Table2[Sharpe Ratio])</f>
        <v>-0.51211849126351827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446</v>
      </c>
      <c r="AT450">
        <f>_xlfn.RANK.AVG(Table2[[#This Row],[6M Return vs Nifty Z-Score]],Table2[6M Return vs Nifty Z-Score])</f>
        <v>392</v>
      </c>
      <c r="AU450">
        <f>_xlfn.RANK.AVG(Table2[[#This Row],[Sharpe Ratio Z-Score]],Table2[Sharpe Ratio Z-Score])</f>
        <v>467</v>
      </c>
      <c r="AV450">
        <f>(Table2[[#This Row],[Rank 1Y]]+Table2[[#This Row],[Rank 6M]]+Table2[[#This Row],[Rank Sharpe]])/3</f>
        <v>435</v>
      </c>
    </row>
    <row r="451" spans="1:48" x14ac:dyDescent="0.3">
      <c r="A451" t="s">
        <v>150</v>
      </c>
      <c r="B451" t="s">
        <v>151</v>
      </c>
      <c r="C451" t="s">
        <v>3142</v>
      </c>
      <c r="D451" t="s">
        <v>21</v>
      </c>
      <c r="E451">
        <v>189817.171252345</v>
      </c>
      <c r="F451">
        <v>6410.95</v>
      </c>
      <c r="G451">
        <v>-3.7672766112737901</v>
      </c>
      <c r="H451">
        <f>(Table2[[#This Row],[1Y Return vs Nifty]]-AVERAGE(Table2[1Y Return vs Nifty]))/_xlfn.STDEV.P(Table2[1Y Return vs Nifty])</f>
        <v>-0.51088924964805749</v>
      </c>
      <c r="I451">
        <v>0.24983737779396401</v>
      </c>
      <c r="J451">
        <f>(Table2[[#This Row],[1M Return vs Nifty]]-AVERAGE(Table2[1M Return vs Nifty]))/_xlfn.STDEV.P(Table2[1M Return vs Nifty])</f>
        <v>0.19570109293658949</v>
      </c>
      <c r="K451">
        <v>21.418129081853099</v>
      </c>
      <c r="L451">
        <f>(Table2[[#This Row],[6M Return vs Nifty]]-AVERAGE(Table2[6M Return vs Nifty]))/_xlfn.STDEV.P(Table2[6M Return vs Nifty])</f>
        <v>0.32747416753279457</v>
      </c>
      <c r="M451">
        <v>2.4077391553753298</v>
      </c>
      <c r="N451">
        <f>(Table2[[#This Row],[1W Return vs Nifty]]-AVERAGE(Table2[1W Return vs Nifty]))/_xlfn.STDEV.P(Table2[1W Return vs Nifty])</f>
        <v>0.62563693052537728</v>
      </c>
      <c r="O451">
        <v>6266.83</v>
      </c>
      <c r="P451">
        <v>6050.3060064076899</v>
      </c>
      <c r="Q451">
        <v>5539.04718332622</v>
      </c>
      <c r="R451">
        <v>60.839917185512398</v>
      </c>
      <c r="S451" s="1">
        <f>(Table2[[#This Row],[Close Price]]-Table2[[#This Row],[20D EMA]])/Table2[[#This Row],[20D EMA]]</f>
        <v>2.2997272943417947E-2</v>
      </c>
      <c r="T451" s="1">
        <f>(Table2[[#This Row],[Close Price]]-Table2[[#This Row],[50D EMA]])/Table2[[#This Row],[50D EMA]]</f>
        <v>5.9607562528302398E-2</v>
      </c>
      <c r="U451" s="1">
        <f>(Table2[[#This Row],[Close Price]]-Table2[[#This Row],[200D EMA]])/Table2[[#This Row],[200D EMA]]</f>
        <v>0.15741025266916009</v>
      </c>
      <c r="V451">
        <v>1.49631724711241</v>
      </c>
      <c r="W451">
        <v>6340</v>
      </c>
      <c r="X451">
        <v>6458.65</v>
      </c>
      <c r="Y451">
        <v>6150</v>
      </c>
      <c r="Z451">
        <v>6488</v>
      </c>
      <c r="AA451">
        <v>6100</v>
      </c>
      <c r="AB451">
        <v>6488</v>
      </c>
      <c r="AC451" s="1">
        <f>(Table2[[#This Row],[Close Price]]/Table2[[#This Row],[Day Low]])-1</f>
        <v>1.1190851735015661E-2</v>
      </c>
      <c r="AD451" s="1">
        <f>(Table2[[#This Row],[Day High]]/Table2[[#This Row],[Close Price]])-1</f>
        <v>7.4403949492665156E-3</v>
      </c>
      <c r="AE451" s="1">
        <f>(Table2[[#This Row],[Close Price]]/Table2[[#This Row],[Current Week Low]])-1</f>
        <v>4.243089430894309E-2</v>
      </c>
      <c r="AF451" s="1">
        <f>(Table2[[#This Row],[Current Week High]]/Table2[[#This Row],[Close Price]])-1</f>
        <v>1.2018499598343446E-2</v>
      </c>
      <c r="AG451" s="1">
        <f>(Table2[[#This Row],[Close Price]]/Table2[[#This Row],[Current Month Low]])-1</f>
        <v>5.0975409836065522E-2</v>
      </c>
      <c r="AH451" s="1">
        <f>(Table2[[#This Row],[Current Month High]]/Table2[[#This Row],[Close Price]])-1</f>
        <v>1.2018499598343446E-2</v>
      </c>
      <c r="AI451">
        <v>2.5581232110685601</v>
      </c>
      <c r="AJ451">
        <v>42.037863765771903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7.0000000000000007E-2</v>
      </c>
      <c r="AM451" t="s">
        <v>3189</v>
      </c>
      <c r="AN451">
        <v>1.05</v>
      </c>
      <c r="AO451" t="s">
        <v>3189</v>
      </c>
      <c r="AP451">
        <v>-2.146942557127E-2</v>
      </c>
      <c r="AQ451">
        <f>(Table2[[#This Row],[Sharpe Ratio]]-AVERAGE(Table2[Sharpe Ratio]))/_xlfn.STDEV.P(Table2[Sharpe Ratio])</f>
        <v>-0.96785024942668796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-0.32992730807998427</v>
      </c>
      <c r="AS451">
        <f>_xlfn.RANK.AVG(Table2[[#This Row],[1Y Return vs Nifty Z-Score]],Table2[1Y Return vs Nifty Z-Score])</f>
        <v>484</v>
      </c>
      <c r="AT451">
        <f>_xlfn.RANK.AVG(Table2[[#This Row],[6M Return vs Nifty Z-Score]],Table2[6M Return vs Nifty Z-Score])</f>
        <v>210</v>
      </c>
      <c r="AU451">
        <f>_xlfn.RANK.AVG(Table2[[#This Row],[Sharpe Ratio Z-Score]],Table2[Sharpe Ratio Z-Score])</f>
        <v>613</v>
      </c>
      <c r="AV451">
        <f>(Table2[[#This Row],[Rank 1Y]]+Table2[[#This Row],[Rank 6M]]+Table2[[#This Row],[Rank Sharpe]])/3</f>
        <v>435.66666666666669</v>
      </c>
    </row>
    <row r="452" spans="1:48" x14ac:dyDescent="0.3">
      <c r="A452" t="s">
        <v>543</v>
      </c>
      <c r="B452" t="s">
        <v>544</v>
      </c>
      <c r="C452" t="s">
        <v>3157</v>
      </c>
      <c r="D452" t="s">
        <v>258</v>
      </c>
      <c r="E452">
        <v>38593.774881359997</v>
      </c>
      <c r="F452">
        <v>2829.6</v>
      </c>
      <c r="G452">
        <v>9.1384642540028</v>
      </c>
      <c r="H452">
        <f>(Table2[[#This Row],[1Y Return vs Nifty]]-AVERAGE(Table2[1Y Return vs Nifty]))/_xlfn.STDEV.P(Table2[1Y Return vs Nifty])</f>
        <v>-0.29373517366303364</v>
      </c>
      <c r="I452">
        <v>-7.0529380125811896</v>
      </c>
      <c r="J452">
        <f>(Table2[[#This Row],[1M Return vs Nifty]]-AVERAGE(Table2[1M Return vs Nifty]))/_xlfn.STDEV.P(Table2[1M Return vs Nifty])</f>
        <v>-0.58576580175599557</v>
      </c>
      <c r="K452">
        <v>12.4246087240249</v>
      </c>
      <c r="L452">
        <f>(Table2[[#This Row],[6M Return vs Nifty]]-AVERAGE(Table2[6M Return vs Nifty]))/_xlfn.STDEV.P(Table2[6M Return vs Nifty])</f>
        <v>4.367760708856492E-2</v>
      </c>
      <c r="M452">
        <v>-3.4987523073803302</v>
      </c>
      <c r="N452">
        <f>(Table2[[#This Row],[1W Return vs Nifty]]-AVERAGE(Table2[1W Return vs Nifty]))/_xlfn.STDEV.P(Table2[1W Return vs Nifty])</f>
        <v>-0.75499871461678825</v>
      </c>
      <c r="O452">
        <v>2849.06</v>
      </c>
      <c r="P452">
        <v>2849.32753219605</v>
      </c>
      <c r="Q452">
        <v>2583.6941379374698</v>
      </c>
      <c r="R452">
        <v>48.727903646958502</v>
      </c>
      <c r="S452" s="1">
        <f>(Table2[[#This Row],[Close Price]]-Table2[[#This Row],[20D EMA]])/Table2[[#This Row],[20D EMA]]</f>
        <v>-6.8303229837209595E-3</v>
      </c>
      <c r="T452" s="1">
        <f>(Table2[[#This Row],[Close Price]]-Table2[[#This Row],[50D EMA]])/Table2[[#This Row],[50D EMA]]</f>
        <v>-6.9235747639182742E-3</v>
      </c>
      <c r="U452" s="1">
        <f>(Table2[[#This Row],[Close Price]]-Table2[[#This Row],[200D EMA]])/Table2[[#This Row],[200D EMA]]</f>
        <v>9.5176073069869499E-2</v>
      </c>
      <c r="V452">
        <v>0.83836653320826104</v>
      </c>
      <c r="W452">
        <v>2759.5</v>
      </c>
      <c r="X452">
        <v>2843.5</v>
      </c>
      <c r="Y452">
        <v>2749.75</v>
      </c>
      <c r="Z452">
        <v>2848.5</v>
      </c>
      <c r="AA452">
        <v>2749.75</v>
      </c>
      <c r="AB452">
        <v>2986.9</v>
      </c>
      <c r="AC452" s="1">
        <f>(Table2[[#This Row],[Close Price]]/Table2[[#This Row],[Day Low]])-1</f>
        <v>2.5403152745062441E-2</v>
      </c>
      <c r="AD452" s="1">
        <f>(Table2[[#This Row],[Day High]]/Table2[[#This Row],[Close Price]])-1</f>
        <v>4.9123551031948764E-3</v>
      </c>
      <c r="AE452" s="1">
        <f>(Table2[[#This Row],[Close Price]]/Table2[[#This Row],[Current Week Low]])-1</f>
        <v>2.903900354577682E-2</v>
      </c>
      <c r="AF452" s="1">
        <f>(Table2[[#This Row],[Current Week High]]/Table2[[#This Row],[Close Price]])-1</f>
        <v>6.6793893129770687E-3</v>
      </c>
      <c r="AG452" s="1">
        <f>(Table2[[#This Row],[Close Price]]/Table2[[#This Row],[Current Month Low]])-1</f>
        <v>2.903900354577682E-2</v>
      </c>
      <c r="AH452" s="1">
        <f>(Table2[[#This Row],[Current Month High]]/Table2[[#This Row],[Close Price]])-1</f>
        <v>5.5590896239751331E-2</v>
      </c>
      <c r="AI452">
        <v>11.9946282160022</v>
      </c>
      <c r="AJ452">
        <v>47.233134739964001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-0.04</v>
      </c>
      <c r="AM452" t="s">
        <v>3188</v>
      </c>
      <c r="AN452">
        <v>-1.1299999999999999</v>
      </c>
      <c r="AO452" t="s">
        <v>3188</v>
      </c>
      <c r="AP452">
        <v>-3.1482550370286001E-2</v>
      </c>
      <c r="AQ452">
        <f>(Table2[[#This Row],[Sharpe Ratio]]-AVERAGE(Table2[Sharpe Ratio]))/_xlfn.STDEV.P(Table2[Sharpe Ratio])</f>
        <v>-1.083975165585203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390</v>
      </c>
      <c r="AT452">
        <f>_xlfn.RANK.AVG(Table2[[#This Row],[6M Return vs Nifty Z-Score]],Table2[6M Return vs Nifty Z-Score])</f>
        <v>294</v>
      </c>
      <c r="AU452">
        <f>_xlfn.RANK.AVG(Table2[[#This Row],[Sharpe Ratio Z-Score]],Table2[Sharpe Ratio Z-Score])</f>
        <v>625</v>
      </c>
      <c r="AV452">
        <f>(Table2[[#This Row],[Rank 1Y]]+Table2[[#This Row],[Rank 6M]]+Table2[[#This Row],[Rank Sharpe]])/3</f>
        <v>436.33333333333331</v>
      </c>
    </row>
    <row r="453" spans="1:48" x14ac:dyDescent="0.3">
      <c r="A453" t="s">
        <v>1364</v>
      </c>
      <c r="B453" t="s">
        <v>1365</v>
      </c>
      <c r="C453" t="s">
        <v>3145</v>
      </c>
      <c r="D453" t="s">
        <v>384</v>
      </c>
      <c r="E453">
        <v>8316.4332551999996</v>
      </c>
      <c r="F453">
        <v>610.4</v>
      </c>
      <c r="G453">
        <v>12.246107844862699</v>
      </c>
      <c r="H453">
        <f>(Table2[[#This Row],[1Y Return vs Nifty]]-AVERAGE(Table2[1Y Return vs Nifty]))/_xlfn.STDEV.P(Table2[1Y Return vs Nifty])</f>
        <v>-0.24144546170394415</v>
      </c>
      <c r="I453">
        <v>-12.683799554145599</v>
      </c>
      <c r="J453">
        <f>(Table2[[#This Row],[1M Return vs Nifty]]-AVERAGE(Table2[1M Return vs Nifty]))/_xlfn.STDEV.P(Table2[1M Return vs Nifty])</f>
        <v>-1.1883219051697405</v>
      </c>
      <c r="K453">
        <v>7.1083254362350203</v>
      </c>
      <c r="L453">
        <f>(Table2[[#This Row],[6M Return vs Nifty]]-AVERAGE(Table2[6M Return vs Nifty]))/_xlfn.STDEV.P(Table2[6M Return vs Nifty])</f>
        <v>-0.12408127390497821</v>
      </c>
      <c r="M453">
        <v>-2.02040118120218</v>
      </c>
      <c r="N453">
        <f>(Table2[[#This Row],[1W Return vs Nifty]]-AVERAGE(Table2[1W Return vs Nifty]))/_xlfn.STDEV.P(Table2[1W Return vs Nifty])</f>
        <v>-0.40943582441236165</v>
      </c>
      <c r="O453">
        <v>631.34</v>
      </c>
      <c r="P453">
        <v>646.13228534249595</v>
      </c>
      <c r="Q453">
        <v>580.22551226377402</v>
      </c>
      <c r="R453">
        <v>40.799342671989599</v>
      </c>
      <c r="S453" s="1">
        <f>(Table2[[#This Row],[Close Price]]-Table2[[#This Row],[20D EMA]])/Table2[[#This Row],[20D EMA]]</f>
        <v>-3.3167548389140641E-2</v>
      </c>
      <c r="T453" s="1">
        <f>(Table2[[#This Row],[Close Price]]-Table2[[#This Row],[50D EMA]])/Table2[[#This Row],[50D EMA]]</f>
        <v>-5.5301810717530271E-2</v>
      </c>
      <c r="U453" s="1">
        <f>(Table2[[#This Row],[Close Price]]-Table2[[#This Row],[200D EMA]])/Table2[[#This Row],[200D EMA]]</f>
        <v>5.2004758664435373E-2</v>
      </c>
      <c r="V453">
        <v>0.18255920151555</v>
      </c>
      <c r="W453">
        <v>598.25</v>
      </c>
      <c r="X453">
        <v>617.95000000000005</v>
      </c>
      <c r="Y453">
        <v>576.1</v>
      </c>
      <c r="Z453">
        <v>617.95000000000005</v>
      </c>
      <c r="AA453">
        <v>576.1</v>
      </c>
      <c r="AB453">
        <v>638.45000000000005</v>
      </c>
      <c r="AC453" s="1">
        <f>(Table2[[#This Row],[Close Price]]/Table2[[#This Row],[Day Low]])-1</f>
        <v>2.0309235269536208E-2</v>
      </c>
      <c r="AD453" s="1">
        <f>(Table2[[#This Row],[Day High]]/Table2[[#This Row],[Close Price]])-1</f>
        <v>1.2368938401048579E-2</v>
      </c>
      <c r="AE453" s="1">
        <f>(Table2[[#This Row],[Close Price]]/Table2[[#This Row],[Current Week Low]])-1</f>
        <v>5.9538274605103192E-2</v>
      </c>
      <c r="AF453" s="1">
        <f>(Table2[[#This Row],[Current Week High]]/Table2[[#This Row],[Close Price]])-1</f>
        <v>1.2368938401048579E-2</v>
      </c>
      <c r="AG453" s="1">
        <f>(Table2[[#This Row],[Close Price]]/Table2[[#This Row],[Current Month Low]])-1</f>
        <v>5.9538274605103192E-2</v>
      </c>
      <c r="AH453" s="1">
        <f>(Table2[[#This Row],[Current Month High]]/Table2[[#This Row],[Close Price]])-1</f>
        <v>4.5953473132372302E-2</v>
      </c>
      <c r="AI453">
        <v>29.914809960681499</v>
      </c>
      <c r="AJ453">
        <v>58.175693184762899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-0.17</v>
      </c>
      <c r="AM453" t="s">
        <v>3188</v>
      </c>
      <c r="AN453">
        <v>-7.94</v>
      </c>
      <c r="AO453" t="s">
        <v>3188</v>
      </c>
      <c r="AP453">
        <v>-9.1701422316509996E-3</v>
      </c>
      <c r="AQ453">
        <f>(Table2[[#This Row],[Sharpe Ratio]]-AVERAGE(Table2[Sharpe Ratio]))/_xlfn.STDEV.P(Table2[Sharpe Ratio])</f>
        <v>-0.82521213442352392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374</v>
      </c>
      <c r="AT453">
        <f>_xlfn.RANK.AVG(Table2[[#This Row],[6M Return vs Nifty Z-Score]],Table2[6M Return vs Nifty Z-Score])</f>
        <v>348</v>
      </c>
      <c r="AU453">
        <f>_xlfn.RANK.AVG(Table2[[#This Row],[Sharpe Ratio Z-Score]],Table2[Sharpe Ratio Z-Score])</f>
        <v>587</v>
      </c>
      <c r="AV453">
        <f>(Table2[[#This Row],[Rank 1Y]]+Table2[[#This Row],[Rank 6M]]+Table2[[#This Row],[Rank Sharpe]])/3</f>
        <v>436.33333333333331</v>
      </c>
    </row>
    <row r="454" spans="1:48" x14ac:dyDescent="0.3">
      <c r="A454" t="s">
        <v>668</v>
      </c>
      <c r="B454" t="s">
        <v>669</v>
      </c>
      <c r="C454" t="s">
        <v>3147</v>
      </c>
      <c r="D454" t="s">
        <v>51</v>
      </c>
      <c r="E454">
        <v>28054.441517039999</v>
      </c>
      <c r="F454">
        <v>1806.3</v>
      </c>
      <c r="G454">
        <v>-5.3888027365706304</v>
      </c>
      <c r="H454">
        <f>(Table2[[#This Row],[1Y Return vs Nifty]]-AVERAGE(Table2[1Y Return vs Nifty]))/_xlfn.STDEV.P(Table2[1Y Return vs Nifty])</f>
        <v>-0.53817330959472875</v>
      </c>
      <c r="I454">
        <v>-6.0057885388697096</v>
      </c>
      <c r="J454">
        <f>(Table2[[#This Row],[1M Return vs Nifty]]-AVERAGE(Table2[1M Return vs Nifty]))/_xlfn.STDEV.P(Table2[1M Return vs Nifty])</f>
        <v>-0.47371078106087777</v>
      </c>
      <c r="K454">
        <v>-9.3534898319154394</v>
      </c>
      <c r="L454">
        <f>(Table2[[#This Row],[6M Return vs Nifty]]-AVERAGE(Table2[6M Return vs Nifty]))/_xlfn.STDEV.P(Table2[6M Return vs Nifty])</f>
        <v>-0.64354488391426001</v>
      </c>
      <c r="M454">
        <v>3.1870779055940299</v>
      </c>
      <c r="N454">
        <f>(Table2[[#This Row],[1W Return vs Nifty]]-AVERAGE(Table2[1W Return vs Nifty]))/_xlfn.STDEV.P(Table2[1W Return vs Nifty])</f>
        <v>0.80780647482714585</v>
      </c>
      <c r="O454">
        <v>1830.59</v>
      </c>
      <c r="P454">
        <v>1858.8660664378201</v>
      </c>
      <c r="Q454">
        <v>1743.3603735731699</v>
      </c>
      <c r="R454">
        <v>48.158481362447297</v>
      </c>
      <c r="S454" s="1">
        <f>(Table2[[#This Row],[Close Price]]-Table2[[#This Row],[20D EMA]])/Table2[[#This Row],[20D EMA]]</f>
        <v>-1.3268946077494122E-2</v>
      </c>
      <c r="T454" s="1">
        <f>(Table2[[#This Row],[Close Price]]-Table2[[#This Row],[50D EMA]])/Table2[[#This Row],[50D EMA]]</f>
        <v>-2.827856583479061E-2</v>
      </c>
      <c r="U454" s="1">
        <f>(Table2[[#This Row],[Close Price]]-Table2[[#This Row],[200D EMA]])/Table2[[#This Row],[200D EMA]]</f>
        <v>3.6102476218287424E-2</v>
      </c>
      <c r="V454">
        <v>1.8010448911333801</v>
      </c>
      <c r="W454">
        <v>1798</v>
      </c>
      <c r="X454">
        <v>1835.35</v>
      </c>
      <c r="Y454">
        <v>1666</v>
      </c>
      <c r="Z454">
        <v>1845</v>
      </c>
      <c r="AA454">
        <v>1666</v>
      </c>
      <c r="AB454">
        <v>1894.9</v>
      </c>
      <c r="AC454" s="1">
        <f>(Table2[[#This Row],[Close Price]]/Table2[[#This Row],[Day Low]])-1</f>
        <v>4.6162402669631675E-3</v>
      </c>
      <c r="AD454" s="1">
        <f>(Table2[[#This Row],[Day High]]/Table2[[#This Row],[Close Price]])-1</f>
        <v>1.6082599789625229E-2</v>
      </c>
      <c r="AE454" s="1">
        <f>(Table2[[#This Row],[Close Price]]/Table2[[#This Row],[Current Week Low]])-1</f>
        <v>8.4213685474189726E-2</v>
      </c>
      <c r="AF454" s="1">
        <f>(Table2[[#This Row],[Current Week High]]/Table2[[#This Row],[Close Price]])-1</f>
        <v>2.1425012456402603E-2</v>
      </c>
      <c r="AG454" s="1">
        <f>(Table2[[#This Row],[Close Price]]/Table2[[#This Row],[Current Month Low]])-1</f>
        <v>8.4213685474189726E-2</v>
      </c>
      <c r="AH454" s="1">
        <f>(Table2[[#This Row],[Current Month High]]/Table2[[#This Row],[Close Price]])-1</f>
        <v>4.9050545313624516E-2</v>
      </c>
      <c r="AI454">
        <v>12.3844322648507</v>
      </c>
      <c r="AJ454">
        <v>45.148459158664402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-0.14000000000000001</v>
      </c>
      <c r="AM454" t="s">
        <v>3188</v>
      </c>
      <c r="AN454">
        <v>-7.1</v>
      </c>
      <c r="AO454" t="s">
        <v>3188</v>
      </c>
      <c r="AP454">
        <v>8.1816759310967005E-2</v>
      </c>
      <c r="AQ454">
        <f>(Table2[[#This Row],[Sharpe Ratio]]-AVERAGE(Table2[Sharpe Ratio]))/_xlfn.STDEV.P(Table2[Sharpe Ratio])</f>
        <v>0.22998756849018576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491</v>
      </c>
      <c r="AT454">
        <f>_xlfn.RANK.AVG(Table2[[#This Row],[6M Return vs Nifty Z-Score]],Table2[6M Return vs Nifty Z-Score])</f>
        <v>537</v>
      </c>
      <c r="AU454">
        <f>_xlfn.RANK.AVG(Table2[[#This Row],[Sharpe Ratio Z-Score]],Table2[Sharpe Ratio Z-Score])</f>
        <v>283</v>
      </c>
      <c r="AV454">
        <f>(Table2[[#This Row],[Rank 1Y]]+Table2[[#This Row],[Rank 6M]]+Table2[[#This Row],[Rank Sharpe]])/3</f>
        <v>437</v>
      </c>
    </row>
    <row r="455" spans="1:48" x14ac:dyDescent="0.3">
      <c r="A455" t="s">
        <v>975</v>
      </c>
      <c r="B455" t="s">
        <v>976</v>
      </c>
      <c r="C455" t="s">
        <v>3146</v>
      </c>
      <c r="D455" t="s">
        <v>477</v>
      </c>
      <c r="E455">
        <v>15071.73435264</v>
      </c>
      <c r="F455">
        <v>313.60000000000002</v>
      </c>
      <c r="G455">
        <v>5.6166050171707402</v>
      </c>
      <c r="H455">
        <f>(Table2[[#This Row],[1Y Return vs Nifty]]-AVERAGE(Table2[1Y Return vs Nifty]))/_xlfn.STDEV.P(Table2[1Y Return vs Nifty])</f>
        <v>-0.35299454484576626</v>
      </c>
      <c r="I455">
        <v>-54.028257066641899</v>
      </c>
      <c r="J455">
        <f>(Table2[[#This Row],[1M Return vs Nifty]]-AVERAGE(Table2[1M Return vs Nifty]))/_xlfn.STDEV.P(Table2[1M Return vs Nifty])</f>
        <v>-5.6125747539733277</v>
      </c>
      <c r="K455">
        <v>-19.670853833844799</v>
      </c>
      <c r="L455">
        <f>(Table2[[#This Row],[6M Return vs Nifty]]-AVERAGE(Table2[6M Return vs Nifty]))/_xlfn.STDEV.P(Table2[6M Return vs Nifty])</f>
        <v>-0.96911621750778743</v>
      </c>
      <c r="M455">
        <v>-1.5511819520182299</v>
      </c>
      <c r="N455">
        <f>(Table2[[#This Row],[1W Return vs Nifty]]-AVERAGE(Table2[1W Return vs Nifty]))/_xlfn.STDEV.P(Table2[1W Return vs Nifty])</f>
        <v>-0.29975636457018096</v>
      </c>
      <c r="O455">
        <v>330.06</v>
      </c>
      <c r="P455">
        <v>337.372245013427</v>
      </c>
      <c r="Q455">
        <v>324.60941279574098</v>
      </c>
      <c r="R455">
        <v>40.412214146937501</v>
      </c>
      <c r="S455" s="1">
        <f>(Table2[[#This Row],[Close Price]]-Table2[[#This Row],[20D EMA]])/Table2[[#This Row],[20D EMA]]</f>
        <v>-4.9869720656850205E-2</v>
      </c>
      <c r="T455" s="1">
        <f>(Table2[[#This Row],[Close Price]]-Table2[[#This Row],[50D EMA]])/Table2[[#This Row],[50D EMA]]</f>
        <v>-7.0462954095352082E-2</v>
      </c>
      <c r="U455" s="1">
        <f>(Table2[[#This Row],[Close Price]]-Table2[[#This Row],[200D EMA]])/Table2[[#This Row],[200D EMA]]</f>
        <v>-3.391587662514451E-2</v>
      </c>
      <c r="V455">
        <v>1.0651387368113101</v>
      </c>
      <c r="W455">
        <v>311.8</v>
      </c>
      <c r="X455">
        <v>320.60000000000002</v>
      </c>
      <c r="Y455">
        <v>292.2</v>
      </c>
      <c r="Z455">
        <v>333.25</v>
      </c>
      <c r="AA455">
        <v>292.2</v>
      </c>
      <c r="AB455">
        <v>349.9</v>
      </c>
      <c r="AC455" s="1">
        <f>(Table2[[#This Row],[Close Price]]/Table2[[#This Row],[Day Low]])-1</f>
        <v>5.7729313662604476E-3</v>
      </c>
      <c r="AD455" s="1">
        <f>(Table2[[#This Row],[Day High]]/Table2[[#This Row],[Close Price]])-1</f>
        <v>2.2321428571428603E-2</v>
      </c>
      <c r="AE455" s="1">
        <f>(Table2[[#This Row],[Close Price]]/Table2[[#This Row],[Current Week Low]])-1</f>
        <v>7.3237508555783926E-2</v>
      </c>
      <c r="AF455" s="1">
        <f>(Table2[[#This Row],[Current Week High]]/Table2[[#This Row],[Close Price]])-1</f>
        <v>6.2659438775510168E-2</v>
      </c>
      <c r="AG455" s="1">
        <f>(Table2[[#This Row],[Close Price]]/Table2[[#This Row],[Current Month Low]])-1</f>
        <v>7.3237508555783926E-2</v>
      </c>
      <c r="AH455" s="1">
        <f>(Table2[[#This Row],[Current Month High]]/Table2[[#This Row],[Close Price]])-1</f>
        <v>0.11575255102040805</v>
      </c>
      <c r="AI455">
        <v>31.688456632653001</v>
      </c>
      <c r="AJ455">
        <v>45.084432107332802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</v>
      </c>
      <c r="AM455" t="s">
        <v>3188</v>
      </c>
      <c r="AN455">
        <v>-12.95</v>
      </c>
      <c r="AO455" t="s">
        <v>3188</v>
      </c>
      <c r="AP455">
        <v>8.7749436026595004E-2</v>
      </c>
      <c r="AQ455">
        <f>(Table2[[#This Row],[Sharpe Ratio]]-AVERAGE(Table2[Sharpe Ratio]))/_xlfn.STDEV.P(Table2[Sharpe Ratio])</f>
        <v>0.29879042474396761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410</v>
      </c>
      <c r="AT455">
        <f>_xlfn.RANK.AVG(Table2[[#This Row],[6M Return vs Nifty Z-Score]],Table2[6M Return vs Nifty Z-Score])</f>
        <v>641</v>
      </c>
      <c r="AU455">
        <f>_xlfn.RANK.AVG(Table2[[#This Row],[Sharpe Ratio Z-Score]],Table2[Sharpe Ratio Z-Score])</f>
        <v>260</v>
      </c>
      <c r="AV455">
        <f>(Table2[[#This Row],[Rank 1Y]]+Table2[[#This Row],[Rank 6M]]+Table2[[#This Row],[Rank Sharpe]])/3</f>
        <v>437</v>
      </c>
    </row>
    <row r="456" spans="1:48" x14ac:dyDescent="0.3">
      <c r="A456" t="s">
        <v>1443</v>
      </c>
      <c r="B456" t="s">
        <v>1444</v>
      </c>
      <c r="C456" t="s">
        <v>3146</v>
      </c>
      <c r="D456" t="s">
        <v>48</v>
      </c>
      <c r="E456">
        <v>7475.9714672299997</v>
      </c>
      <c r="F456">
        <v>511.3</v>
      </c>
      <c r="G456">
        <v>34.372847274007398</v>
      </c>
      <c r="H456">
        <f>(Table2[[#This Row],[1Y Return vs Nifty]]-AVERAGE(Table2[1Y Return vs Nifty]))/_xlfn.STDEV.P(Table2[1Y Return vs Nifty])</f>
        <v>0.1308626223848289</v>
      </c>
      <c r="I456">
        <v>-9.1802784273850602</v>
      </c>
      <c r="J456">
        <f>(Table2[[#This Row],[1M Return vs Nifty]]-AVERAGE(Table2[1M Return vs Nifty]))/_xlfn.STDEV.P(Table2[1M Return vs Nifty])</f>
        <v>-0.81341159654544948</v>
      </c>
      <c r="K456">
        <v>2.0571372654882101</v>
      </c>
      <c r="L456">
        <f>(Table2[[#This Row],[6M Return vs Nifty]]-AVERAGE(Table2[6M Return vs Nifty]))/_xlfn.STDEV.P(Table2[6M Return vs Nifty])</f>
        <v>-0.28347490086961391</v>
      </c>
      <c r="M456">
        <v>-0.28004215426524098</v>
      </c>
      <c r="N456">
        <f>(Table2[[#This Row],[1W Return vs Nifty]]-AVERAGE(Table2[1W Return vs Nifty]))/_xlfn.STDEV.P(Table2[1W Return vs Nifty])</f>
        <v>-2.6288861334648837E-3</v>
      </c>
      <c r="O456">
        <v>522.74</v>
      </c>
      <c r="P456">
        <v>526.58557056840095</v>
      </c>
      <c r="Q456">
        <v>470.31665967504699</v>
      </c>
      <c r="R456">
        <v>44.713226626100898</v>
      </c>
      <c r="S456" s="1">
        <f>(Table2[[#This Row],[Close Price]]-Table2[[#This Row],[20D EMA]])/Table2[[#This Row],[20D EMA]]</f>
        <v>-2.1884684546811028E-2</v>
      </c>
      <c r="T456" s="1">
        <f>(Table2[[#This Row],[Close Price]]-Table2[[#This Row],[50D EMA]])/Table2[[#This Row],[50D EMA]]</f>
        <v>-2.9027704940531446E-2</v>
      </c>
      <c r="U456" s="1">
        <f>(Table2[[#This Row],[Close Price]]-Table2[[#This Row],[200D EMA]])/Table2[[#This Row],[200D EMA]]</f>
        <v>8.7139886461324562E-2</v>
      </c>
      <c r="V456">
        <v>0.55196902511629498</v>
      </c>
      <c r="W456">
        <v>509.4</v>
      </c>
      <c r="X456">
        <v>518.9</v>
      </c>
      <c r="Y456">
        <v>479.3</v>
      </c>
      <c r="Z456">
        <v>522.54999999999995</v>
      </c>
      <c r="AA456">
        <v>479.3</v>
      </c>
      <c r="AB456">
        <v>540.35</v>
      </c>
      <c r="AC456" s="1">
        <f>(Table2[[#This Row],[Close Price]]/Table2[[#This Row],[Day Low]])-1</f>
        <v>3.7298782881822756E-3</v>
      </c>
      <c r="AD456" s="1">
        <f>(Table2[[#This Row],[Day High]]/Table2[[#This Row],[Close Price]])-1</f>
        <v>1.4864071973401005E-2</v>
      </c>
      <c r="AE456" s="1">
        <f>(Table2[[#This Row],[Close Price]]/Table2[[#This Row],[Current Week Low]])-1</f>
        <v>6.6764030878364355E-2</v>
      </c>
      <c r="AF456" s="1">
        <f>(Table2[[#This Row],[Current Week High]]/Table2[[#This Row],[Close Price]])-1</f>
        <v>2.200273811852127E-2</v>
      </c>
      <c r="AG456" s="1">
        <f>(Table2[[#This Row],[Close Price]]/Table2[[#This Row],[Current Month Low]])-1</f>
        <v>6.6764030878364355E-2</v>
      </c>
      <c r="AH456" s="1">
        <f>(Table2[[#This Row],[Current Month High]]/Table2[[#This Row],[Close Price]])-1</f>
        <v>5.6815959319381992E-2</v>
      </c>
      <c r="AI456">
        <v>15.0009778994719</v>
      </c>
      <c r="AJ456">
        <v>78.620087336244495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-0.03</v>
      </c>
      <c r="AM456" t="s">
        <v>3188</v>
      </c>
      <c r="AN456">
        <v>-5.84</v>
      </c>
      <c r="AO456" t="s">
        <v>3188</v>
      </c>
      <c r="AP456">
        <v>-3.9137238719334999E-2</v>
      </c>
      <c r="AQ456">
        <f>(Table2[[#This Row],[Sharpe Ratio]]-AVERAGE(Table2[Sharpe Ratio]))/_xlfn.STDEV.P(Table2[Sharpe Ratio])</f>
        <v>-1.1727486564379517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255</v>
      </c>
      <c r="AT456">
        <f>_xlfn.RANK.AVG(Table2[[#This Row],[6M Return vs Nifty Z-Score]],Table2[6M Return vs Nifty Z-Score])</f>
        <v>414</v>
      </c>
      <c r="AU456">
        <f>_xlfn.RANK.AVG(Table2[[#This Row],[Sharpe Ratio Z-Score]],Table2[Sharpe Ratio Z-Score])</f>
        <v>642</v>
      </c>
      <c r="AV456">
        <f>(Table2[[#This Row],[Rank 1Y]]+Table2[[#This Row],[Rank 6M]]+Table2[[#This Row],[Rank Sharpe]])/3</f>
        <v>437</v>
      </c>
    </row>
    <row r="457" spans="1:48" x14ac:dyDescent="0.3">
      <c r="A457" t="s">
        <v>686</v>
      </c>
      <c r="B457" t="s">
        <v>687</v>
      </c>
      <c r="C457" t="s">
        <v>3155</v>
      </c>
      <c r="D457" t="s">
        <v>283</v>
      </c>
      <c r="E457">
        <v>26761.758131160001</v>
      </c>
      <c r="F457">
        <v>5413.2</v>
      </c>
      <c r="G457">
        <v>-22.736028271191799</v>
      </c>
      <c r="H457">
        <f>(Table2[[#This Row],[1Y Return vs Nifty]]-AVERAGE(Table2[1Y Return vs Nifty]))/_xlfn.STDEV.P(Table2[1Y Return vs Nifty])</f>
        <v>-0.83006052251791629</v>
      </c>
      <c r="I457">
        <v>1.6514170183590799</v>
      </c>
      <c r="J457">
        <f>(Table2[[#This Row],[1M Return vs Nifty]]-AVERAGE(Table2[1M Return vs Nifty]))/_xlfn.STDEV.P(Table2[1M Return vs Nifty])</f>
        <v>0.34568353534065538</v>
      </c>
      <c r="K457">
        <v>7.2693452709852497</v>
      </c>
      <c r="L457">
        <f>(Table2[[#This Row],[6M Return vs Nifty]]-AVERAGE(Table2[6M Return vs Nifty]))/_xlfn.STDEV.P(Table2[6M Return vs Nifty])</f>
        <v>-0.11900018513803752</v>
      </c>
      <c r="M457">
        <v>-0.12865018002592099</v>
      </c>
      <c r="N457">
        <f>(Table2[[#This Row],[1W Return vs Nifty]]-AVERAGE(Table2[1W Return vs Nifty]))/_xlfn.STDEV.P(Table2[1W Return vs Nifty])</f>
        <v>3.2758815235654375E-2</v>
      </c>
      <c r="O457">
        <v>5362.21</v>
      </c>
      <c r="P457">
        <v>5417.47861278859</v>
      </c>
      <c r="Q457">
        <v>5281.7329220363199</v>
      </c>
      <c r="R457">
        <v>57.814549536973999</v>
      </c>
      <c r="S457" s="1">
        <f>(Table2[[#This Row],[Close Price]]-Table2[[#This Row],[20D EMA]])/Table2[[#This Row],[20D EMA]]</f>
        <v>9.509138955766331E-3</v>
      </c>
      <c r="T457" s="1">
        <f>(Table2[[#This Row],[Close Price]]-Table2[[#This Row],[50D EMA]])/Table2[[#This Row],[50D EMA]]</f>
        <v>-7.8977935944038913E-4</v>
      </c>
      <c r="U457" s="1">
        <f>(Table2[[#This Row],[Close Price]]-Table2[[#This Row],[200D EMA]])/Table2[[#This Row],[200D EMA]]</f>
        <v>2.4890898480530152E-2</v>
      </c>
      <c r="V457">
        <v>1.03126708769536</v>
      </c>
      <c r="W457">
        <v>5330.05</v>
      </c>
      <c r="X457">
        <v>5437</v>
      </c>
      <c r="Y457">
        <v>5074.1000000000004</v>
      </c>
      <c r="Z457">
        <v>5492.6</v>
      </c>
      <c r="AA457">
        <v>5074.1000000000004</v>
      </c>
      <c r="AB457">
        <v>5492.6</v>
      </c>
      <c r="AC457" s="1">
        <f>(Table2[[#This Row],[Close Price]]/Table2[[#This Row],[Day Low]])-1</f>
        <v>1.560022889091095E-2</v>
      </c>
      <c r="AD457" s="1">
        <f>(Table2[[#This Row],[Day High]]/Table2[[#This Row],[Close Price]])-1</f>
        <v>4.3966600162566039E-3</v>
      </c>
      <c r="AE457" s="1">
        <f>(Table2[[#This Row],[Close Price]]/Table2[[#This Row],[Current Week Low]])-1</f>
        <v>6.6829585542263592E-2</v>
      </c>
      <c r="AF457" s="1">
        <f>(Table2[[#This Row],[Current Week High]]/Table2[[#This Row],[Close Price]])-1</f>
        <v>1.4667848961797292E-2</v>
      </c>
      <c r="AG457" s="1">
        <f>(Table2[[#This Row],[Close Price]]/Table2[[#This Row],[Current Month Low]])-1</f>
        <v>6.6829585542263592E-2</v>
      </c>
      <c r="AH457" s="1">
        <f>(Table2[[#This Row],[Current Month High]]/Table2[[#This Row],[Close Price]])-1</f>
        <v>1.4667848961797292E-2</v>
      </c>
      <c r="AI457">
        <v>35.779206384393703</v>
      </c>
      <c r="AJ457">
        <v>34.506149832277202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-0.08</v>
      </c>
      <c r="AM457" t="s">
        <v>3188</v>
      </c>
      <c r="AN457">
        <v>0.15</v>
      </c>
      <c r="AO457" t="s">
        <v>3189</v>
      </c>
      <c r="AP457">
        <v>5.2557887045002999E-2</v>
      </c>
      <c r="AQ457">
        <f>(Table2[[#This Row],[Sharpe Ratio]]-AVERAGE(Table2[Sharpe Ratio]))/_xlfn.STDEV.P(Table2[Sharpe Ratio])</f>
        <v>-0.10933548569881889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600</v>
      </c>
      <c r="AT457">
        <f>_xlfn.RANK.AVG(Table2[[#This Row],[6M Return vs Nifty Z-Score]],Table2[6M Return vs Nifty Z-Score])</f>
        <v>346</v>
      </c>
      <c r="AU457">
        <f>_xlfn.RANK.AVG(Table2[[#This Row],[Sharpe Ratio Z-Score]],Table2[Sharpe Ratio Z-Score])</f>
        <v>368</v>
      </c>
      <c r="AV457">
        <f>(Table2[[#This Row],[Rank 1Y]]+Table2[[#This Row],[Rank 6M]]+Table2[[#This Row],[Rank Sharpe]])/3</f>
        <v>438</v>
      </c>
    </row>
    <row r="458" spans="1:48" x14ac:dyDescent="0.3">
      <c r="A458" t="s">
        <v>713</v>
      </c>
      <c r="B458" t="s">
        <v>714</v>
      </c>
      <c r="C458" t="s">
        <v>3147</v>
      </c>
      <c r="D458" t="s">
        <v>275</v>
      </c>
      <c r="E458">
        <v>24802.551850200001</v>
      </c>
      <c r="F458">
        <v>1221.2</v>
      </c>
      <c r="G458">
        <v>-10.223358227351699</v>
      </c>
      <c r="H458">
        <f>(Table2[[#This Row],[1Y Return vs Nifty]]-AVERAGE(Table2[1Y Return vs Nifty]))/_xlfn.STDEV.P(Table2[1Y Return vs Nifty])</f>
        <v>-0.6195203195307124</v>
      </c>
      <c r="I458">
        <v>-9.8034450489757496</v>
      </c>
      <c r="J458">
        <f>(Table2[[#This Row],[1M Return vs Nifty]]-AVERAGE(Table2[1M Return vs Nifty]))/_xlfn.STDEV.P(Table2[1M Return vs Nifty])</f>
        <v>-0.88009639220442271</v>
      </c>
      <c r="K458">
        <v>-14.9304125704763</v>
      </c>
      <c r="L458">
        <f>(Table2[[#This Row],[6M Return vs Nifty]]-AVERAGE(Table2[6M Return vs Nifty]))/_xlfn.STDEV.P(Table2[6M Return vs Nifty])</f>
        <v>-0.8195284174022508</v>
      </c>
      <c r="M458">
        <v>-0.383631639694344</v>
      </c>
      <c r="N458">
        <f>(Table2[[#This Row],[1W Return vs Nifty]]-AVERAGE(Table2[1W Return vs Nifty]))/_xlfn.STDEV.P(Table2[1W Return vs Nifty])</f>
        <v>-2.6842810245128506E-2</v>
      </c>
      <c r="O458">
        <v>1241.8800000000001</v>
      </c>
      <c r="P458">
        <v>1250.6709628753199</v>
      </c>
      <c r="Q458">
        <v>1219.6905163450299</v>
      </c>
      <c r="R458">
        <v>40.786023906127603</v>
      </c>
      <c r="S458" s="1">
        <f>(Table2[[#This Row],[Close Price]]-Table2[[#This Row],[20D EMA]])/Table2[[#This Row],[20D EMA]]</f>
        <v>-1.6652172512642172E-2</v>
      </c>
      <c r="T458" s="1">
        <f>(Table2[[#This Row],[Close Price]]-Table2[[#This Row],[50D EMA]])/Table2[[#This Row],[50D EMA]]</f>
        <v>-2.3564121779533018E-2</v>
      </c>
      <c r="U458" s="1">
        <f>(Table2[[#This Row],[Close Price]]-Table2[[#This Row],[200D EMA]])/Table2[[#This Row],[200D EMA]]</f>
        <v>1.2375956316308247E-3</v>
      </c>
      <c r="V458">
        <v>0.930715749221383</v>
      </c>
      <c r="W458">
        <v>1218.4000000000001</v>
      </c>
      <c r="X458">
        <v>1236</v>
      </c>
      <c r="Y458">
        <v>1189.3</v>
      </c>
      <c r="Z458">
        <v>1244</v>
      </c>
      <c r="AA458">
        <v>1189.3</v>
      </c>
      <c r="AB458">
        <v>1256.2</v>
      </c>
      <c r="AC458" s="1">
        <f>(Table2[[#This Row],[Close Price]]/Table2[[#This Row],[Day Low]])-1</f>
        <v>2.2980958634273296E-3</v>
      </c>
      <c r="AD458" s="1">
        <f>(Table2[[#This Row],[Day High]]/Table2[[#This Row],[Close Price]])-1</f>
        <v>1.2119226989846021E-2</v>
      </c>
      <c r="AE458" s="1">
        <f>(Table2[[#This Row],[Close Price]]/Table2[[#This Row],[Current Week Low]])-1</f>
        <v>2.6822500630623081E-2</v>
      </c>
      <c r="AF458" s="1">
        <f>(Table2[[#This Row],[Current Week High]]/Table2[[#This Row],[Close Price]])-1</f>
        <v>1.8670160497870958E-2</v>
      </c>
      <c r="AG458" s="1">
        <f>(Table2[[#This Row],[Close Price]]/Table2[[#This Row],[Current Month Low]])-1</f>
        <v>2.6822500630623081E-2</v>
      </c>
      <c r="AH458" s="1">
        <f>(Table2[[#This Row],[Current Month High]]/Table2[[#This Row],[Close Price]])-1</f>
        <v>2.8660334097608819E-2</v>
      </c>
      <c r="AI458">
        <v>18.318047821814599</v>
      </c>
      <c r="AJ458">
        <v>24.6186029899484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-0.14000000000000001</v>
      </c>
      <c r="AM458" t="s">
        <v>3188</v>
      </c>
      <c r="AN458">
        <v>-0.36</v>
      </c>
      <c r="AO458" t="s">
        <v>3188</v>
      </c>
      <c r="AP458">
        <v>0.11009007206459</v>
      </c>
      <c r="AQ458">
        <f>(Table2[[#This Row],[Sharpe Ratio]]-AVERAGE(Table2[Sharpe Ratio]))/_xlfn.STDEV.P(Table2[Sharpe Ratio])</f>
        <v>0.55788082248823756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527</v>
      </c>
      <c r="AT458">
        <f>_xlfn.RANK.AVG(Table2[[#This Row],[6M Return vs Nifty Z-Score]],Table2[6M Return vs Nifty Z-Score])</f>
        <v>601</v>
      </c>
      <c r="AU458">
        <f>_xlfn.RANK.AVG(Table2[[#This Row],[Sharpe Ratio Z-Score]],Table2[Sharpe Ratio Z-Score])</f>
        <v>195</v>
      </c>
      <c r="AV458">
        <f>(Table2[[#This Row],[Rank 1Y]]+Table2[[#This Row],[Rank 6M]]+Table2[[#This Row],[Rank Sharpe]])/3</f>
        <v>441</v>
      </c>
    </row>
    <row r="459" spans="1:48" x14ac:dyDescent="0.3">
      <c r="A459" t="s">
        <v>577</v>
      </c>
      <c r="B459" t="s">
        <v>578</v>
      </c>
      <c r="C459" t="s">
        <v>3147</v>
      </c>
      <c r="D459" t="s">
        <v>167</v>
      </c>
      <c r="E459">
        <v>35267.132875800002</v>
      </c>
      <c r="F459">
        <v>879.9</v>
      </c>
      <c r="G459">
        <v>-13.949216297293701</v>
      </c>
      <c r="H459">
        <f>(Table2[[#This Row],[1Y Return vs Nifty]]-AVERAGE(Table2[1Y Return vs Nifty]))/_xlfn.STDEV.P(Table2[1Y Return vs Nifty])</f>
        <v>-0.68221220796049464</v>
      </c>
      <c r="I459">
        <v>-5.3614098878377598</v>
      </c>
      <c r="J459">
        <f>(Table2[[#This Row],[1M Return vs Nifty]]-AVERAGE(Table2[1M Return vs Nifty]))/_xlfn.STDEV.P(Table2[1M Return vs Nifty])</f>
        <v>-0.40475609513533045</v>
      </c>
      <c r="K459">
        <v>7.7541527345449497</v>
      </c>
      <c r="L459">
        <f>(Table2[[#This Row],[6M Return vs Nifty]]-AVERAGE(Table2[6M Return vs Nifty]))/_xlfn.STDEV.P(Table2[6M Return vs Nifty])</f>
        <v>-0.10370176081010736</v>
      </c>
      <c r="M459">
        <v>-1.07631476961711</v>
      </c>
      <c r="N459">
        <f>(Table2[[#This Row],[1W Return vs Nifty]]-AVERAGE(Table2[1W Return vs Nifty]))/_xlfn.STDEV.P(Table2[1W Return vs Nifty])</f>
        <v>-0.18875670210299178</v>
      </c>
      <c r="O459">
        <v>884.59</v>
      </c>
      <c r="P459">
        <v>860.37479891102203</v>
      </c>
      <c r="Q459">
        <v>777.34795721391197</v>
      </c>
      <c r="R459">
        <v>45.9975856271924</v>
      </c>
      <c r="S459" s="1">
        <f>(Table2[[#This Row],[Close Price]]-Table2[[#This Row],[20D EMA]])/Table2[[#This Row],[20D EMA]]</f>
        <v>-5.3018912716626398E-3</v>
      </c>
      <c r="T459" s="1">
        <f>(Table2[[#This Row],[Close Price]]-Table2[[#This Row],[50D EMA]])/Table2[[#This Row],[50D EMA]]</f>
        <v>2.269383193660604E-2</v>
      </c>
      <c r="U459" s="1">
        <f>(Table2[[#This Row],[Close Price]]-Table2[[#This Row],[200D EMA]])/Table2[[#This Row],[200D EMA]]</f>
        <v>0.13192553197623899</v>
      </c>
      <c r="V459">
        <v>0.71519971752880096</v>
      </c>
      <c r="W459">
        <v>875.55</v>
      </c>
      <c r="X459">
        <v>887.5</v>
      </c>
      <c r="Y459">
        <v>851.05</v>
      </c>
      <c r="Z459">
        <v>901.8</v>
      </c>
      <c r="AA459">
        <v>851.05</v>
      </c>
      <c r="AB459">
        <v>911.95</v>
      </c>
      <c r="AC459" s="1">
        <f>(Table2[[#This Row],[Close Price]]/Table2[[#This Row],[Day Low]])-1</f>
        <v>4.9683056364571154E-3</v>
      </c>
      <c r="AD459" s="1">
        <f>(Table2[[#This Row],[Day High]]/Table2[[#This Row],[Close Price]])-1</f>
        <v>8.6373451528583001E-3</v>
      </c>
      <c r="AE459" s="1">
        <f>(Table2[[#This Row],[Close Price]]/Table2[[#This Row],[Current Week Low]])-1</f>
        <v>3.3899300863639015E-2</v>
      </c>
      <c r="AF459" s="1">
        <f>(Table2[[#This Row],[Current Week High]]/Table2[[#This Row],[Close Price]])-1</f>
        <v>2.4889191953631151E-2</v>
      </c>
      <c r="AG459" s="1">
        <f>(Table2[[#This Row],[Close Price]]/Table2[[#This Row],[Current Month Low]])-1</f>
        <v>3.3899300863639015E-2</v>
      </c>
      <c r="AH459" s="1">
        <f>(Table2[[#This Row],[Current Month High]]/Table2[[#This Row],[Close Price]])-1</f>
        <v>3.642459370383011E-2</v>
      </c>
      <c r="AI459">
        <v>7.4269803386748601</v>
      </c>
      <c r="AJ459">
        <v>44.803752159960503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0.05</v>
      </c>
      <c r="AM459" t="s">
        <v>3189</v>
      </c>
      <c r="AN459">
        <v>-1.61</v>
      </c>
      <c r="AO459" t="s">
        <v>3188</v>
      </c>
      <c r="AP459">
        <v>2.9244377309911002E-2</v>
      </c>
      <c r="AQ459">
        <f>(Table2[[#This Row],[Sharpe Ratio]]-AVERAGE(Table2[Sharpe Ratio]))/_xlfn.STDEV.P(Table2[Sharpe Ratio])</f>
        <v>-0.37970856280401288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-1.759135328812937</v>
      </c>
      <c r="AS459">
        <f>_xlfn.RANK.AVG(Table2[[#This Row],[1Y Return vs Nifty Z-Score]],Table2[1Y Return vs Nifty Z-Score])</f>
        <v>552</v>
      </c>
      <c r="AT459">
        <f>_xlfn.RANK.AVG(Table2[[#This Row],[6M Return vs Nifty Z-Score]],Table2[6M Return vs Nifty Z-Score])</f>
        <v>341</v>
      </c>
      <c r="AU459">
        <f>_xlfn.RANK.AVG(Table2[[#This Row],[Sharpe Ratio Z-Score]],Table2[Sharpe Ratio Z-Score])</f>
        <v>431</v>
      </c>
      <c r="AV459">
        <f>(Table2[[#This Row],[Rank 1Y]]+Table2[[#This Row],[Rank 6M]]+Table2[[#This Row],[Rank Sharpe]])/3</f>
        <v>441.33333333333331</v>
      </c>
    </row>
    <row r="460" spans="1:48" x14ac:dyDescent="0.3">
      <c r="A460" t="s">
        <v>1798</v>
      </c>
      <c r="B460" t="s">
        <v>1799</v>
      </c>
      <c r="C460" t="s">
        <v>3149</v>
      </c>
      <c r="D460" t="s">
        <v>182</v>
      </c>
      <c r="E460">
        <v>4473.8108179020001</v>
      </c>
      <c r="F460">
        <v>175.94</v>
      </c>
      <c r="G460">
        <v>3.3578092638221699</v>
      </c>
      <c r="H460">
        <f>(Table2[[#This Row],[1Y Return vs Nifty]]-AVERAGE(Table2[1Y Return vs Nifty]))/_xlfn.STDEV.P(Table2[1Y Return vs Nifty])</f>
        <v>-0.391001406271059</v>
      </c>
      <c r="I460">
        <v>1.5179548318192899</v>
      </c>
      <c r="J460">
        <f>(Table2[[#This Row],[1M Return vs Nifty]]-AVERAGE(Table2[1M Return vs Nifty]))/_xlfn.STDEV.P(Table2[1M Return vs Nifty])</f>
        <v>0.33140180341013586</v>
      </c>
      <c r="K460">
        <v>-7.6612768018004704</v>
      </c>
      <c r="L460">
        <f>(Table2[[#This Row],[6M Return vs Nifty]]-AVERAGE(Table2[6M Return vs Nifty]))/_xlfn.STDEV.P(Table2[6M Return vs Nifty])</f>
        <v>-0.5901459679861365</v>
      </c>
      <c r="M460">
        <v>2.1414934709782401</v>
      </c>
      <c r="N460">
        <f>(Table2[[#This Row],[1W Return vs Nifty]]-AVERAGE(Table2[1W Return vs Nifty]))/_xlfn.STDEV.P(Table2[1W Return vs Nifty])</f>
        <v>0.56340230535715674</v>
      </c>
      <c r="O460">
        <v>172.78</v>
      </c>
      <c r="P460">
        <v>176.08362778534399</v>
      </c>
      <c r="Q460">
        <v>171.49365806539899</v>
      </c>
      <c r="R460">
        <v>60.658793317786497</v>
      </c>
      <c r="S460" s="1">
        <f>(Table2[[#This Row],[Close Price]]-Table2[[#This Row],[20D EMA]])/Table2[[#This Row],[20D EMA]]</f>
        <v>1.8289153837249661E-2</v>
      </c>
      <c r="T460" s="1">
        <f>(Table2[[#This Row],[Close Price]]-Table2[[#This Row],[50D EMA]])/Table2[[#This Row],[50D EMA]]</f>
        <v>-8.1567938570123715E-4</v>
      </c>
      <c r="U460" s="1">
        <f>(Table2[[#This Row],[Close Price]]-Table2[[#This Row],[200D EMA]])/Table2[[#This Row],[200D EMA]]</f>
        <v>2.5927150804057133E-2</v>
      </c>
      <c r="V460">
        <v>0.62161156298993303</v>
      </c>
      <c r="W460">
        <v>171.8</v>
      </c>
      <c r="X460">
        <v>177</v>
      </c>
      <c r="Y460">
        <v>160.19999999999999</v>
      </c>
      <c r="Z460">
        <v>178.86</v>
      </c>
      <c r="AA460">
        <v>160.19999999999999</v>
      </c>
      <c r="AB460">
        <v>178.86</v>
      </c>
      <c r="AC460" s="1">
        <f>(Table2[[#This Row],[Close Price]]/Table2[[#This Row],[Day Low]])-1</f>
        <v>2.4097788125727604E-2</v>
      </c>
      <c r="AD460" s="1">
        <f>(Table2[[#This Row],[Day High]]/Table2[[#This Row],[Close Price]])-1</f>
        <v>6.0247811754006175E-3</v>
      </c>
      <c r="AE460" s="1">
        <f>(Table2[[#This Row],[Close Price]]/Table2[[#This Row],[Current Week Low]])-1</f>
        <v>9.8252184769038742E-2</v>
      </c>
      <c r="AF460" s="1">
        <f>(Table2[[#This Row],[Current Week High]]/Table2[[#This Row],[Close Price]])-1</f>
        <v>1.6596567011481378E-2</v>
      </c>
      <c r="AG460" s="1">
        <f>(Table2[[#This Row],[Close Price]]/Table2[[#This Row],[Current Month Low]])-1</f>
        <v>9.8252184769038742E-2</v>
      </c>
      <c r="AH460" s="1">
        <f>(Table2[[#This Row],[Current Month High]]/Table2[[#This Row],[Close Price]])-1</f>
        <v>1.6596567011481378E-2</v>
      </c>
      <c r="AI460">
        <v>28.2823689894282</v>
      </c>
      <c r="AJ460">
        <v>39.579531931773097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-0.19</v>
      </c>
      <c r="AM460" t="s">
        <v>3188</v>
      </c>
      <c r="AN460">
        <v>-0.62</v>
      </c>
      <c r="AO460" t="s">
        <v>3188</v>
      </c>
      <c r="AP460">
        <v>4.9405941642517E-2</v>
      </c>
      <c r="AQ460">
        <f>(Table2[[#This Row],[Sharpe Ratio]]-AVERAGE(Table2[Sharpe Ratio]))/_xlfn.STDEV.P(Table2[Sharpe Ratio])</f>
        <v>-0.14588944891676187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430</v>
      </c>
      <c r="AT460">
        <f>_xlfn.RANK.AVG(Table2[[#This Row],[6M Return vs Nifty Z-Score]],Table2[6M Return vs Nifty Z-Score])</f>
        <v>518</v>
      </c>
      <c r="AU460">
        <f>_xlfn.RANK.AVG(Table2[[#This Row],[Sharpe Ratio Z-Score]],Table2[Sharpe Ratio Z-Score])</f>
        <v>380</v>
      </c>
      <c r="AV460">
        <f>(Table2[[#This Row],[Rank 1Y]]+Table2[[#This Row],[Rank 6M]]+Table2[[#This Row],[Rank Sharpe]])/3</f>
        <v>442.66666666666669</v>
      </c>
    </row>
    <row r="461" spans="1:48" x14ac:dyDescent="0.3">
      <c r="A461" t="s">
        <v>193</v>
      </c>
      <c r="B461" t="s">
        <v>194</v>
      </c>
      <c r="C461" t="s">
        <v>3145</v>
      </c>
      <c r="D461" t="s">
        <v>195</v>
      </c>
      <c r="E461">
        <v>134586.12331072</v>
      </c>
      <c r="F461">
        <v>1315.7</v>
      </c>
      <c r="G461">
        <v>7.4485990868772198</v>
      </c>
      <c r="H461">
        <f>(Table2[[#This Row],[1Y Return vs Nifty]]-AVERAGE(Table2[1Y Return vs Nifty]))/_xlfn.STDEV.P(Table2[1Y Return vs Nifty])</f>
        <v>-0.32216911734260623</v>
      </c>
      <c r="I461">
        <v>-13.0020204963113</v>
      </c>
      <c r="J461">
        <f>(Table2[[#This Row],[1M Return vs Nifty]]-AVERAGE(Table2[1M Return vs Nifty]))/_xlfn.STDEV.P(Table2[1M Return vs Nifty])</f>
        <v>-1.222374593114673</v>
      </c>
      <c r="K461">
        <v>-5.0127630641933103E-2</v>
      </c>
      <c r="L461">
        <f>(Table2[[#This Row],[6M Return vs Nifty]]-AVERAGE(Table2[6M Return vs Nifty]))/_xlfn.STDEV.P(Table2[6M Return vs Nifty])</f>
        <v>-0.34997105650971944</v>
      </c>
      <c r="M461">
        <v>-2.12058988306365</v>
      </c>
      <c r="N461">
        <f>(Table2[[#This Row],[1W Return vs Nifty]]-AVERAGE(Table2[1W Return vs Nifty]))/_xlfn.STDEV.P(Table2[1W Return vs Nifty])</f>
        <v>-0.43285481924248914</v>
      </c>
      <c r="O461">
        <v>1380.87</v>
      </c>
      <c r="P461">
        <v>1409.4682197080299</v>
      </c>
      <c r="Q461">
        <v>1314.2351592585401</v>
      </c>
      <c r="R461">
        <v>26.528730626608901</v>
      </c>
      <c r="S461" s="1">
        <f>(Table2[[#This Row],[Close Price]]-Table2[[#This Row],[20D EMA]])/Table2[[#This Row],[20D EMA]]</f>
        <v>-4.719488438448214E-2</v>
      </c>
      <c r="T461" s="1">
        <f>(Table2[[#This Row],[Close Price]]-Table2[[#This Row],[50D EMA]])/Table2[[#This Row],[50D EMA]]</f>
        <v>-6.6527374223062541E-2</v>
      </c>
      <c r="U461" s="1">
        <f>(Table2[[#This Row],[Close Price]]-Table2[[#This Row],[200D EMA]])/Table2[[#This Row],[200D EMA]]</f>
        <v>1.1145956118586828E-3</v>
      </c>
      <c r="V461">
        <v>1.7661989429905101</v>
      </c>
      <c r="W461">
        <v>1311</v>
      </c>
      <c r="X461">
        <v>1325</v>
      </c>
      <c r="Y461">
        <v>1300.25</v>
      </c>
      <c r="Z461">
        <v>1355.55</v>
      </c>
      <c r="AA461">
        <v>1300.25</v>
      </c>
      <c r="AB461">
        <v>1415.5</v>
      </c>
      <c r="AC461" s="1">
        <f>(Table2[[#This Row],[Close Price]]/Table2[[#This Row],[Day Low]])-1</f>
        <v>3.5850495804730098E-3</v>
      </c>
      <c r="AD461" s="1">
        <f>(Table2[[#This Row],[Day High]]/Table2[[#This Row],[Close Price]])-1</f>
        <v>7.0684806566845282E-3</v>
      </c>
      <c r="AE461" s="1">
        <f>(Table2[[#This Row],[Close Price]]/Table2[[#This Row],[Current Week Low]])-1</f>
        <v>1.1882330321092205E-2</v>
      </c>
      <c r="AF461" s="1">
        <f>(Table2[[#This Row],[Current Week High]]/Table2[[#This Row],[Close Price]])-1</f>
        <v>3.0288059588051919E-2</v>
      </c>
      <c r="AG461" s="1">
        <f>(Table2[[#This Row],[Close Price]]/Table2[[#This Row],[Current Month Low]])-1</f>
        <v>1.1882330321092205E-2</v>
      </c>
      <c r="AH461" s="1">
        <f>(Table2[[#This Row],[Current Month High]]/Table2[[#This Row],[Close Price]])-1</f>
        <v>7.5853158014745015E-2</v>
      </c>
      <c r="AI461">
        <v>17.188568822679901</v>
      </c>
      <c r="AJ461">
        <v>37.080641800374998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</v>
      </c>
      <c r="AM461" t="s">
        <v>3188</v>
      </c>
      <c r="AN461">
        <v>-9.0299999999999994</v>
      </c>
      <c r="AO461" t="s">
        <v>3188</v>
      </c>
      <c r="AP461">
        <v>4.9208446644729998E-3</v>
      </c>
      <c r="AQ461">
        <f>(Table2[[#This Row],[Sharpe Ratio]]-AVERAGE(Table2[Sharpe Ratio]))/_xlfn.STDEV.P(Table2[Sharpe Ratio])</f>
        <v>-0.66179514874249701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402</v>
      </c>
      <c r="AT461">
        <f>_xlfn.RANK.AVG(Table2[[#This Row],[6M Return vs Nifty Z-Score]],Table2[6M Return vs Nifty Z-Score])</f>
        <v>434</v>
      </c>
      <c r="AU461">
        <f>_xlfn.RANK.AVG(Table2[[#This Row],[Sharpe Ratio Z-Score]],Table2[Sharpe Ratio Z-Score])</f>
        <v>496</v>
      </c>
      <c r="AV461">
        <f>(Table2[[#This Row],[Rank 1Y]]+Table2[[#This Row],[Rank 6M]]+Table2[[#This Row],[Rank Sharpe]])/3</f>
        <v>444</v>
      </c>
    </row>
    <row r="462" spans="1:48" x14ac:dyDescent="0.3">
      <c r="A462" t="s">
        <v>1583</v>
      </c>
      <c r="B462" t="s">
        <v>1584</v>
      </c>
      <c r="C462" t="s">
        <v>3157</v>
      </c>
      <c r="D462" t="s">
        <v>398</v>
      </c>
      <c r="E462">
        <v>6169.5255352499998</v>
      </c>
      <c r="F462">
        <v>317.25</v>
      </c>
      <c r="G462">
        <v>20.087330061319101</v>
      </c>
      <c r="H462">
        <f>(Table2[[#This Row],[1Y Return vs Nifty]]-AVERAGE(Table2[1Y Return vs Nifty]))/_xlfn.STDEV.P(Table2[1Y Return vs Nifty])</f>
        <v>-0.10950779281821932</v>
      </c>
      <c r="I462">
        <v>-9.2574406996745502</v>
      </c>
      <c r="J462">
        <f>(Table2[[#This Row],[1M Return vs Nifty]]-AVERAGE(Table2[1M Return vs Nifty]))/_xlfn.STDEV.P(Table2[1M Return vs Nifty])</f>
        <v>-0.82166869854984159</v>
      </c>
      <c r="K462">
        <v>3.9135824247600102</v>
      </c>
      <c r="L462">
        <f>(Table2[[#This Row],[6M Return vs Nifty]]-AVERAGE(Table2[6M Return vs Nifty]))/_xlfn.STDEV.P(Table2[6M Return vs Nifty])</f>
        <v>-0.22489353007234983</v>
      </c>
      <c r="M462">
        <v>-2.2136461987867699</v>
      </c>
      <c r="N462">
        <f>(Table2[[#This Row],[1W Return vs Nifty]]-AVERAGE(Table2[1W Return vs Nifty]))/_xlfn.STDEV.P(Table2[1W Return vs Nifty])</f>
        <v>-0.45460662694475612</v>
      </c>
      <c r="O462">
        <v>322.16000000000003</v>
      </c>
      <c r="P462">
        <v>326.86755611477901</v>
      </c>
      <c r="Q462">
        <v>297.14451738252001</v>
      </c>
      <c r="R462">
        <v>45.230517544045597</v>
      </c>
      <c r="S462" s="1">
        <f>(Table2[[#This Row],[Close Price]]-Table2[[#This Row],[20D EMA]])/Table2[[#This Row],[20D EMA]]</f>
        <v>-1.5240874099826249E-2</v>
      </c>
      <c r="T462" s="1">
        <f>(Table2[[#This Row],[Close Price]]-Table2[[#This Row],[50D EMA]])/Table2[[#This Row],[50D EMA]]</f>
        <v>-2.9423403867595281E-2</v>
      </c>
      <c r="U462" s="1">
        <f>(Table2[[#This Row],[Close Price]]-Table2[[#This Row],[200D EMA]])/Table2[[#This Row],[200D EMA]]</f>
        <v>6.7662303833113668E-2</v>
      </c>
      <c r="V462">
        <v>0.38872442329803297</v>
      </c>
      <c r="W462">
        <v>311</v>
      </c>
      <c r="X462">
        <v>319.60000000000002</v>
      </c>
      <c r="Y462">
        <v>304.3</v>
      </c>
      <c r="Z462">
        <v>324.95</v>
      </c>
      <c r="AA462">
        <v>304.3</v>
      </c>
      <c r="AB462">
        <v>335.5</v>
      </c>
      <c r="AC462" s="1">
        <f>(Table2[[#This Row],[Close Price]]/Table2[[#This Row],[Day Low]])-1</f>
        <v>2.0096463022508004E-2</v>
      </c>
      <c r="AD462" s="1">
        <f>(Table2[[#This Row],[Day High]]/Table2[[#This Row],[Close Price]])-1</f>
        <v>7.4074074074075291E-3</v>
      </c>
      <c r="AE462" s="1">
        <f>(Table2[[#This Row],[Close Price]]/Table2[[#This Row],[Current Week Low]])-1</f>
        <v>4.2556687479460953E-2</v>
      </c>
      <c r="AF462" s="1">
        <f>(Table2[[#This Row],[Current Week High]]/Table2[[#This Row],[Close Price]])-1</f>
        <v>2.4271079590228561E-2</v>
      </c>
      <c r="AG462" s="1">
        <f>(Table2[[#This Row],[Close Price]]/Table2[[#This Row],[Current Month Low]])-1</f>
        <v>4.2556687479460953E-2</v>
      </c>
      <c r="AH462" s="1">
        <f>(Table2[[#This Row],[Current Month High]]/Table2[[#This Row],[Close Price]])-1</f>
        <v>5.7525610717100051E-2</v>
      </c>
      <c r="AI462">
        <v>17.6359338061465</v>
      </c>
      <c r="AJ462">
        <v>54.680643588493403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-0.08</v>
      </c>
      <c r="AM462" t="s">
        <v>3188</v>
      </c>
      <c r="AN462">
        <v>-1.17</v>
      </c>
      <c r="AO462" t="s">
        <v>3188</v>
      </c>
      <c r="AP462">
        <v>-2.2478715227073998E-2</v>
      </c>
      <c r="AQ462">
        <f>(Table2[[#This Row],[Sharpe Ratio]]-AVERAGE(Table2[Sharpe Ratio]))/_xlfn.STDEV.P(Table2[Sharpe Ratio])</f>
        <v>-0.97955525450875913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328</v>
      </c>
      <c r="AT462">
        <f>_xlfn.RANK.AVG(Table2[[#This Row],[6M Return vs Nifty Z-Score]],Table2[6M Return vs Nifty Z-Score])</f>
        <v>390</v>
      </c>
      <c r="AU462">
        <f>_xlfn.RANK.AVG(Table2[[#This Row],[Sharpe Ratio Z-Score]],Table2[Sharpe Ratio Z-Score])</f>
        <v>615</v>
      </c>
      <c r="AV462">
        <f>(Table2[[#This Row],[Rank 1Y]]+Table2[[#This Row],[Rank 6M]]+Table2[[#This Row],[Rank Sharpe]])/3</f>
        <v>444.33333333333331</v>
      </c>
    </row>
    <row r="463" spans="1:48" x14ac:dyDescent="0.3">
      <c r="A463" t="s">
        <v>1362</v>
      </c>
      <c r="B463" t="s">
        <v>1363</v>
      </c>
      <c r="C463" t="s">
        <v>3154</v>
      </c>
      <c r="D463" t="s">
        <v>307</v>
      </c>
      <c r="E463">
        <v>8322.1157220599998</v>
      </c>
      <c r="F463">
        <v>216.3</v>
      </c>
      <c r="G463">
        <v>19.69578699449</v>
      </c>
      <c r="H463">
        <f>(Table2[[#This Row],[1Y Return vs Nifty]]-AVERAGE(Table2[1Y Return vs Nifty]))/_xlfn.STDEV.P(Table2[1Y Return vs Nifty])</f>
        <v>-0.11609595957076736</v>
      </c>
      <c r="I463">
        <v>-0.21598346219159301</v>
      </c>
      <c r="J463">
        <f>(Table2[[#This Row],[1M Return vs Nifty]]-AVERAGE(Table2[1M Return vs Nifty]))/_xlfn.STDEV.P(Table2[1M Return vs Nifty])</f>
        <v>0.14585380257813518</v>
      </c>
      <c r="K463">
        <v>-3.0315337959728099</v>
      </c>
      <c r="L463">
        <f>(Table2[[#This Row],[6M Return vs Nifty]]-AVERAGE(Table2[6M Return vs Nifty]))/_xlfn.STDEV.P(Table2[6M Return vs Nifty])</f>
        <v>-0.44405132556383287</v>
      </c>
      <c r="M463">
        <v>1.01266969140466</v>
      </c>
      <c r="N463">
        <f>(Table2[[#This Row],[1W Return vs Nifty]]-AVERAGE(Table2[1W Return vs Nifty]))/_xlfn.STDEV.P(Table2[1W Return vs Nifty])</f>
        <v>0.29954103390849279</v>
      </c>
      <c r="O463">
        <v>213.95</v>
      </c>
      <c r="P463">
        <v>216.23220105425699</v>
      </c>
      <c r="Q463">
        <v>206.15987599162699</v>
      </c>
      <c r="R463">
        <v>56.155363198912497</v>
      </c>
      <c r="S463" s="1">
        <f>(Table2[[#This Row],[Close Price]]-Table2[[#This Row],[20D EMA]])/Table2[[#This Row],[20D EMA]]</f>
        <v>1.0983874737088211E-2</v>
      </c>
      <c r="T463" s="1">
        <f>(Table2[[#This Row],[Close Price]]-Table2[[#This Row],[50D EMA]])/Table2[[#This Row],[50D EMA]]</f>
        <v>3.1354694357483491E-4</v>
      </c>
      <c r="U463" s="1">
        <f>(Table2[[#This Row],[Close Price]]-Table2[[#This Row],[200D EMA]])/Table2[[#This Row],[200D EMA]]</f>
        <v>4.9185730053431222E-2</v>
      </c>
      <c r="V463">
        <v>0.51141430034262303</v>
      </c>
      <c r="W463">
        <v>214.2</v>
      </c>
      <c r="X463">
        <v>219.7</v>
      </c>
      <c r="Y463">
        <v>207.01</v>
      </c>
      <c r="Z463">
        <v>224.24</v>
      </c>
      <c r="AA463">
        <v>206.8</v>
      </c>
      <c r="AB463">
        <v>224.24</v>
      </c>
      <c r="AC463" s="1">
        <f>(Table2[[#This Row],[Close Price]]/Table2[[#This Row],[Day Low]])-1</f>
        <v>9.8039215686276382E-3</v>
      </c>
      <c r="AD463" s="1">
        <f>(Table2[[#This Row],[Day High]]/Table2[[#This Row],[Close Price]])-1</f>
        <v>1.5718908922792263E-2</v>
      </c>
      <c r="AE463" s="1">
        <f>(Table2[[#This Row],[Close Price]]/Table2[[#This Row],[Current Week Low]])-1</f>
        <v>4.4877059079271531E-2</v>
      </c>
      <c r="AF463" s="1">
        <f>(Table2[[#This Row],[Current Week High]]/Table2[[#This Row],[Close Price]])-1</f>
        <v>3.6708275543227087E-2</v>
      </c>
      <c r="AG463" s="1">
        <f>(Table2[[#This Row],[Close Price]]/Table2[[#This Row],[Current Month Low]])-1</f>
        <v>4.59381044487428E-2</v>
      </c>
      <c r="AH463" s="1">
        <f>(Table2[[#This Row],[Current Month High]]/Table2[[#This Row],[Close Price]])-1</f>
        <v>3.6708275543227087E-2</v>
      </c>
      <c r="AI463">
        <v>21.128062875635599</v>
      </c>
      <c r="AJ463">
        <v>47.192922762844503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-0.08</v>
      </c>
      <c r="AM463" t="s">
        <v>3188</v>
      </c>
      <c r="AN463">
        <v>3.47</v>
      </c>
      <c r="AO463" t="s">
        <v>3189</v>
      </c>
      <c r="AQ463">
        <f>(Table2[[#This Row],[Sharpe Ratio]]-AVERAGE(Table2[Sharpe Ratio]))/_xlfn.STDEV.P(Table2[Sharpe Ratio])</f>
        <v>-0.71886351506777824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331</v>
      </c>
      <c r="AT463">
        <f>_xlfn.RANK.AVG(Table2[[#This Row],[6M Return vs Nifty Z-Score]],Table2[6M Return vs Nifty Z-Score])</f>
        <v>475</v>
      </c>
      <c r="AU463">
        <f>_xlfn.RANK.AVG(Table2[[#This Row],[Sharpe Ratio Z-Score]],Table2[Sharpe Ratio Z-Score])</f>
        <v>530</v>
      </c>
      <c r="AV463">
        <f>(Table2[[#This Row],[Rank 1Y]]+Table2[[#This Row],[Rank 6M]]+Table2[[#This Row],[Rank Sharpe]])/3</f>
        <v>445.33333333333331</v>
      </c>
    </row>
    <row r="464" spans="1:48" x14ac:dyDescent="0.3">
      <c r="A464" t="s">
        <v>46</v>
      </c>
      <c r="B464" t="s">
        <v>47</v>
      </c>
      <c r="C464" t="s">
        <v>3146</v>
      </c>
      <c r="D464" t="s">
        <v>48</v>
      </c>
      <c r="E464">
        <v>478848.84889949998</v>
      </c>
      <c r="F464">
        <v>3482.55</v>
      </c>
      <c r="G464">
        <v>-13.258518469718799</v>
      </c>
      <c r="H464">
        <f>(Table2[[#This Row],[1Y Return vs Nifty]]-AVERAGE(Table2[1Y Return vs Nifty]))/_xlfn.STDEV.P(Table2[1Y Return vs Nifty])</f>
        <v>-0.6705904149849794</v>
      </c>
      <c r="I464">
        <v>-4.0148817619161701</v>
      </c>
      <c r="J464">
        <f>(Table2[[#This Row],[1M Return vs Nifty]]-AVERAGE(Table2[1M Return vs Nifty]))/_xlfn.STDEV.P(Table2[1M Return vs Nifty])</f>
        <v>-0.26066469194538316</v>
      </c>
      <c r="K464">
        <v>-15.0608393450467</v>
      </c>
      <c r="L464">
        <f>(Table2[[#This Row],[6M Return vs Nifty]]-AVERAGE(Table2[6M Return vs Nifty]))/_xlfn.STDEV.P(Table2[6M Return vs Nifty])</f>
        <v>-0.8236441216582262</v>
      </c>
      <c r="M464">
        <v>-1.1668820707351599</v>
      </c>
      <c r="N464">
        <f>(Table2[[#This Row],[1W Return vs Nifty]]-AVERAGE(Table2[1W Return vs Nifty]))/_xlfn.STDEV.P(Table2[1W Return vs Nifty])</f>
        <v>-0.20992670547916975</v>
      </c>
      <c r="O464">
        <v>3589.6</v>
      </c>
      <c r="P464">
        <v>3617.56280056684</v>
      </c>
      <c r="Q464">
        <v>3480.8773345139498</v>
      </c>
      <c r="R464">
        <v>33.493444432216201</v>
      </c>
      <c r="S464" s="1">
        <f>(Table2[[#This Row],[Close Price]]-Table2[[#This Row],[20D EMA]])/Table2[[#This Row],[20D EMA]]</f>
        <v>-2.9822264319144118E-2</v>
      </c>
      <c r="T464" s="1">
        <f>(Table2[[#This Row],[Close Price]]-Table2[[#This Row],[50D EMA]])/Table2[[#This Row],[50D EMA]]</f>
        <v>-3.7321480789686501E-2</v>
      </c>
      <c r="U464" s="1">
        <f>(Table2[[#This Row],[Close Price]]-Table2[[#This Row],[200D EMA]])/Table2[[#This Row],[200D EMA]]</f>
        <v>4.8052985650066092E-4</v>
      </c>
      <c r="V464">
        <v>1.1095381175652901</v>
      </c>
      <c r="W464">
        <v>3447</v>
      </c>
      <c r="X464">
        <v>3497.1</v>
      </c>
      <c r="Y464">
        <v>3429</v>
      </c>
      <c r="Z464">
        <v>3557.7</v>
      </c>
      <c r="AA464">
        <v>3429</v>
      </c>
      <c r="AB464">
        <v>3724</v>
      </c>
      <c r="AC464" s="1">
        <f>(Table2[[#This Row],[Close Price]]/Table2[[#This Row],[Day Low]])-1</f>
        <v>1.0313315926893107E-2</v>
      </c>
      <c r="AD464" s="1">
        <f>(Table2[[#This Row],[Day High]]/Table2[[#This Row],[Close Price]])-1</f>
        <v>4.1779730369986279E-3</v>
      </c>
      <c r="AE464" s="1">
        <f>(Table2[[#This Row],[Close Price]]/Table2[[#This Row],[Current Week Low]])-1</f>
        <v>1.5616797900262602E-2</v>
      </c>
      <c r="AF464" s="1">
        <f>(Table2[[#This Row],[Current Week High]]/Table2[[#This Row],[Close Price]])-1</f>
        <v>2.1579015376663513E-2</v>
      </c>
      <c r="AG464" s="1">
        <f>(Table2[[#This Row],[Close Price]]/Table2[[#This Row],[Current Month Low]])-1</f>
        <v>1.5616797900262602E-2</v>
      </c>
      <c r="AH464" s="1">
        <f>(Table2[[#This Row],[Current Month High]]/Table2[[#This Row],[Close Price]])-1</f>
        <v>6.9331380741123549E-2</v>
      </c>
      <c r="AI464">
        <v>12.558326513617899</v>
      </c>
      <c r="AJ464">
        <v>21.931621238380298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-0.02</v>
      </c>
      <c r="AM464" t="s">
        <v>3188</v>
      </c>
      <c r="AN464">
        <v>-8.15</v>
      </c>
      <c r="AO464" t="s">
        <v>3188</v>
      </c>
      <c r="AP464">
        <v>0.111973751488292</v>
      </c>
      <c r="AQ464">
        <f>(Table2[[#This Row],[Sharpe Ratio]]-AVERAGE(Table2[Sharpe Ratio]))/_xlfn.STDEV.P(Table2[Sharpe Ratio])</f>
        <v>0.5797263621711557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547</v>
      </c>
      <c r="AT464">
        <f>_xlfn.RANK.AVG(Table2[[#This Row],[6M Return vs Nifty Z-Score]],Table2[6M Return vs Nifty Z-Score])</f>
        <v>603</v>
      </c>
      <c r="AU464">
        <f>_xlfn.RANK.AVG(Table2[[#This Row],[Sharpe Ratio Z-Score]],Table2[Sharpe Ratio Z-Score])</f>
        <v>189</v>
      </c>
      <c r="AV464">
        <f>(Table2[[#This Row],[Rank 1Y]]+Table2[[#This Row],[Rank 6M]]+Table2[[#This Row],[Rank Sharpe]])/3</f>
        <v>446.33333333333331</v>
      </c>
    </row>
    <row r="465" spans="1:48" x14ac:dyDescent="0.3">
      <c r="A465" t="s">
        <v>70</v>
      </c>
      <c r="B465" t="s">
        <v>71</v>
      </c>
      <c r="C465" t="s">
        <v>3150</v>
      </c>
      <c r="D465" t="s">
        <v>72</v>
      </c>
      <c r="E465">
        <v>357641.15168011998</v>
      </c>
      <c r="F465">
        <v>3137.2</v>
      </c>
      <c r="G465">
        <v>5.30087854052965E-2</v>
      </c>
      <c r="H465">
        <f>(Table2[[#This Row],[1Y Return vs Nifty]]-AVERAGE(Table2[1Y Return vs Nifty]))/_xlfn.STDEV.P(Table2[1Y Return vs Nifty])</f>
        <v>-0.44660851179851846</v>
      </c>
      <c r="I465">
        <v>6.5137920020149798</v>
      </c>
      <c r="J465">
        <f>(Table2[[#This Row],[1M Return vs Nifty]]-AVERAGE(Table2[1M Return vs Nifty]))/_xlfn.STDEV.P(Table2[1M Return vs Nifty])</f>
        <v>0.86600421839445585</v>
      </c>
      <c r="K465">
        <v>-11.9795091353676</v>
      </c>
      <c r="L465">
        <f>(Table2[[#This Row],[6M Return vs Nifty]]-AVERAGE(Table2[6M Return vs Nifty]))/_xlfn.STDEV.P(Table2[6M Return vs Nifty])</f>
        <v>-0.72641068243676898</v>
      </c>
      <c r="M465">
        <v>2.0494503262972401</v>
      </c>
      <c r="N465">
        <f>(Table2[[#This Row],[1W Return vs Nifty]]-AVERAGE(Table2[1W Return vs Nifty]))/_xlfn.STDEV.P(Table2[1W Return vs Nifty])</f>
        <v>0.54188732523081995</v>
      </c>
      <c r="O465">
        <v>3096.57</v>
      </c>
      <c r="P465">
        <v>3080.8749871782002</v>
      </c>
      <c r="Q465">
        <v>3015.4747232279301</v>
      </c>
      <c r="R465">
        <v>54.889772903111897</v>
      </c>
      <c r="S465" s="1">
        <f>(Table2[[#This Row],[Close Price]]-Table2[[#This Row],[20D EMA]])/Table2[[#This Row],[20D EMA]]</f>
        <v>1.3120969330581789E-2</v>
      </c>
      <c r="T465" s="1">
        <f>(Table2[[#This Row],[Close Price]]-Table2[[#This Row],[50D EMA]])/Table2[[#This Row],[50D EMA]]</f>
        <v>1.828214810929028E-2</v>
      </c>
      <c r="U465" s="1">
        <f>(Table2[[#This Row],[Close Price]]-Table2[[#This Row],[200D EMA]])/Table2[[#This Row],[200D EMA]]</f>
        <v>4.0366870209334167E-2</v>
      </c>
      <c r="V465">
        <v>0.99285676515516097</v>
      </c>
      <c r="W465">
        <v>3116</v>
      </c>
      <c r="X465">
        <v>3190</v>
      </c>
      <c r="Y465">
        <v>2980.45</v>
      </c>
      <c r="Z465">
        <v>3211</v>
      </c>
      <c r="AA465">
        <v>2980.45</v>
      </c>
      <c r="AB465">
        <v>3211</v>
      </c>
      <c r="AC465" s="1">
        <f>(Table2[[#This Row],[Close Price]]/Table2[[#This Row],[Day Low]])-1</f>
        <v>6.8035943517328334E-3</v>
      </c>
      <c r="AD465" s="1">
        <f>(Table2[[#This Row],[Day High]]/Table2[[#This Row],[Close Price]])-1</f>
        <v>1.6830294530154388E-2</v>
      </c>
      <c r="AE465" s="1">
        <f>(Table2[[#This Row],[Close Price]]/Table2[[#This Row],[Current Week Low]])-1</f>
        <v>5.2592729285846129E-2</v>
      </c>
      <c r="AF465" s="1">
        <f>(Table2[[#This Row],[Current Week High]]/Table2[[#This Row],[Close Price]])-1</f>
        <v>2.3524161672829225E-2</v>
      </c>
      <c r="AG465" s="1">
        <f>(Table2[[#This Row],[Close Price]]/Table2[[#This Row],[Current Month Low]])-1</f>
        <v>5.2592729285846129E-2</v>
      </c>
      <c r="AH465" s="1">
        <f>(Table2[[#This Row],[Current Month High]]/Table2[[#This Row],[Close Price]])-1</f>
        <v>2.3524161672829225E-2</v>
      </c>
      <c r="AI465">
        <v>19.338900930766201</v>
      </c>
      <c r="AJ465">
        <v>46.461251167133497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0.02</v>
      </c>
      <c r="AM465" t="s">
        <v>3189</v>
      </c>
      <c r="AN465">
        <v>1.4</v>
      </c>
      <c r="AO465" t="s">
        <v>3189</v>
      </c>
      <c r="AP465">
        <v>7.1324577366571995E-2</v>
      </c>
      <c r="AQ465">
        <f>(Table2[[#This Row],[Sharpe Ratio]]-AVERAGE(Table2[Sharpe Ratio]))/_xlfn.STDEV.P(Table2[Sharpe Ratio])</f>
        <v>0.10830689706456945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0.34317924645455777</v>
      </c>
      <c r="AS465">
        <f>_xlfn.RANK.AVG(Table2[[#This Row],[1Y Return vs Nifty Z-Score]],Table2[1Y Return vs Nifty Z-Score])</f>
        <v>458</v>
      </c>
      <c r="AT465">
        <f>_xlfn.RANK.AVG(Table2[[#This Row],[6M Return vs Nifty Z-Score]],Table2[6M Return vs Nifty Z-Score])</f>
        <v>568</v>
      </c>
      <c r="AU465">
        <f>_xlfn.RANK.AVG(Table2[[#This Row],[Sharpe Ratio Z-Score]],Table2[Sharpe Ratio Z-Score])</f>
        <v>314</v>
      </c>
      <c r="AV465">
        <f>(Table2[[#This Row],[Rank 1Y]]+Table2[[#This Row],[Rank 6M]]+Table2[[#This Row],[Rank Sharpe]])/3</f>
        <v>446.66666666666669</v>
      </c>
    </row>
    <row r="466" spans="1:48" x14ac:dyDescent="0.3">
      <c r="A466" t="s">
        <v>1291</v>
      </c>
      <c r="B466" t="s">
        <v>1292</v>
      </c>
      <c r="C466" t="s">
        <v>3145</v>
      </c>
      <c r="D466" t="s">
        <v>241</v>
      </c>
      <c r="E466">
        <v>8974.4115032000009</v>
      </c>
      <c r="F466">
        <v>672.1</v>
      </c>
      <c r="G466">
        <v>-23.4695982649075</v>
      </c>
      <c r="H466">
        <f>(Table2[[#This Row],[1Y Return vs Nifty]]-AVERAGE(Table2[1Y Return vs Nifty]))/_xlfn.STDEV.P(Table2[1Y Return vs Nifty])</f>
        <v>-0.84240368947118049</v>
      </c>
      <c r="I466">
        <v>-11.871519309322</v>
      </c>
      <c r="J466">
        <f>(Table2[[#This Row],[1M Return vs Nifty]]-AVERAGE(Table2[1M Return vs Nifty]))/_xlfn.STDEV.P(Table2[1M Return vs Nifty])</f>
        <v>-1.1014001409622531</v>
      </c>
      <c r="K466">
        <v>6.3046926076355998</v>
      </c>
      <c r="L466">
        <f>(Table2[[#This Row],[6M Return vs Nifty]]-AVERAGE(Table2[6M Return vs Nifty]))/_xlfn.STDEV.P(Table2[6M Return vs Nifty])</f>
        <v>-0.14944044623598496</v>
      </c>
      <c r="M466">
        <v>-7.0776372480833294E-2</v>
      </c>
      <c r="N466">
        <f>(Table2[[#This Row],[1W Return vs Nifty]]-AVERAGE(Table2[1W Return vs Nifty]))/_xlfn.STDEV.P(Table2[1W Return vs Nifty])</f>
        <v>4.6286751764587797E-2</v>
      </c>
      <c r="O466">
        <v>696.02</v>
      </c>
      <c r="P466">
        <v>692.29596548235997</v>
      </c>
      <c r="Q466">
        <v>644.23197800238495</v>
      </c>
      <c r="R466">
        <v>35.726960642691203</v>
      </c>
      <c r="S466" s="1">
        <f>(Table2[[#This Row],[Close Price]]-Table2[[#This Row],[20D EMA]])/Table2[[#This Row],[20D EMA]]</f>
        <v>-3.4366828539409727E-2</v>
      </c>
      <c r="T466" s="1">
        <f>(Table2[[#This Row],[Close Price]]-Table2[[#This Row],[50D EMA]])/Table2[[#This Row],[50D EMA]]</f>
        <v>-2.9172444285860213E-2</v>
      </c>
      <c r="U466" s="1">
        <f>(Table2[[#This Row],[Close Price]]-Table2[[#This Row],[200D EMA]])/Table2[[#This Row],[200D EMA]]</f>
        <v>4.3257744025727185E-2</v>
      </c>
      <c r="V466">
        <v>0.32079487981826199</v>
      </c>
      <c r="W466">
        <v>667</v>
      </c>
      <c r="X466">
        <v>679.85</v>
      </c>
      <c r="Y466">
        <v>642.04999999999995</v>
      </c>
      <c r="Z466">
        <v>687.45</v>
      </c>
      <c r="AA466">
        <v>642.04999999999995</v>
      </c>
      <c r="AB466">
        <v>704.25</v>
      </c>
      <c r="AC466" s="1">
        <f>(Table2[[#This Row],[Close Price]]/Table2[[#This Row],[Day Low]])-1</f>
        <v>7.6461769115443445E-3</v>
      </c>
      <c r="AD466" s="1">
        <f>(Table2[[#This Row],[Day High]]/Table2[[#This Row],[Close Price]])-1</f>
        <v>1.1531022169320115E-2</v>
      </c>
      <c r="AE466" s="1">
        <f>(Table2[[#This Row],[Close Price]]/Table2[[#This Row],[Current Week Low]])-1</f>
        <v>4.6803208472860458E-2</v>
      </c>
      <c r="AF466" s="1">
        <f>(Table2[[#This Row],[Current Week High]]/Table2[[#This Row],[Close Price]])-1</f>
        <v>2.2838863264395215E-2</v>
      </c>
      <c r="AG466" s="1">
        <f>(Table2[[#This Row],[Close Price]]/Table2[[#This Row],[Current Month Low]])-1</f>
        <v>4.6803208472860458E-2</v>
      </c>
      <c r="AH466" s="1">
        <f>(Table2[[#This Row],[Current Month High]]/Table2[[#This Row],[Close Price]])-1</f>
        <v>4.7835143579824324E-2</v>
      </c>
      <c r="AI466">
        <v>27.2132123195953</v>
      </c>
      <c r="AJ466">
        <v>21.845540246555402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0.12</v>
      </c>
      <c r="AM466" t="s">
        <v>3189</v>
      </c>
      <c r="AN466">
        <v>-7.18</v>
      </c>
      <c r="AO466" t="s">
        <v>3188</v>
      </c>
      <c r="AP466">
        <v>5.2134598913399E-2</v>
      </c>
      <c r="AQ466">
        <f>(Table2[[#This Row],[Sharpe Ratio]]-AVERAGE(Table2[Sharpe Ratio]))/_xlfn.STDEV.P(Table2[Sharpe Ratio])</f>
        <v>-0.11424447263147344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-2.1612019975363039</v>
      </c>
      <c r="AS466">
        <f>_xlfn.RANK.AVG(Table2[[#This Row],[1Y Return vs Nifty Z-Score]],Table2[1Y Return vs Nifty Z-Score])</f>
        <v>606</v>
      </c>
      <c r="AT466">
        <f>_xlfn.RANK.AVG(Table2[[#This Row],[6M Return vs Nifty Z-Score]],Table2[6M Return vs Nifty Z-Score])</f>
        <v>367</v>
      </c>
      <c r="AU466">
        <f>_xlfn.RANK.AVG(Table2[[#This Row],[Sharpe Ratio Z-Score]],Table2[Sharpe Ratio Z-Score])</f>
        <v>370</v>
      </c>
      <c r="AV466">
        <f>(Table2[[#This Row],[Rank 1Y]]+Table2[[#This Row],[Rank 6M]]+Table2[[#This Row],[Rank Sharpe]])/3</f>
        <v>447.66666666666669</v>
      </c>
    </row>
    <row r="467" spans="1:48" x14ac:dyDescent="0.3">
      <c r="A467" t="s">
        <v>401</v>
      </c>
      <c r="B467" t="s">
        <v>402</v>
      </c>
      <c r="C467" t="s">
        <v>3149</v>
      </c>
      <c r="D467" t="s">
        <v>403</v>
      </c>
      <c r="E467">
        <v>58447.519224600001</v>
      </c>
      <c r="F467">
        <v>3023.4</v>
      </c>
      <c r="G467">
        <v>-9.1092462162981906</v>
      </c>
      <c r="H467">
        <f>(Table2[[#This Row],[1Y Return vs Nifty]]-AVERAGE(Table2[1Y Return vs Nifty]))/_xlfn.STDEV.P(Table2[1Y Return vs Nifty])</f>
        <v>-0.6007740912568228</v>
      </c>
      <c r="I467">
        <v>-0.57120087261229502</v>
      </c>
      <c r="J467">
        <f>(Table2[[#This Row],[1M Return vs Nifty]]-AVERAGE(Table2[1M Return vs Nifty]))/_xlfn.STDEV.P(Table2[1M Return vs Nifty])</f>
        <v>0.10784213826923916</v>
      </c>
      <c r="K467">
        <v>16.626221008830601</v>
      </c>
      <c r="L467">
        <f>(Table2[[#This Row],[6M Return vs Nifty]]-AVERAGE(Table2[6M Return vs Nifty]))/_xlfn.STDEV.P(Table2[6M Return vs Nifty])</f>
        <v>0.17626229776646835</v>
      </c>
      <c r="M467">
        <v>4.5742464815433399</v>
      </c>
      <c r="N467">
        <f>(Table2[[#This Row],[1W Return vs Nifty]]-AVERAGE(Table2[1W Return vs Nifty]))/_xlfn.STDEV.P(Table2[1W Return vs Nifty])</f>
        <v>1.1320555478772225</v>
      </c>
      <c r="O467">
        <v>3008.75</v>
      </c>
      <c r="P467">
        <v>3010.4586309821698</v>
      </c>
      <c r="Q467">
        <v>2820.73097814227</v>
      </c>
      <c r="R467">
        <v>52.298659096334902</v>
      </c>
      <c r="S467" s="1">
        <f>(Table2[[#This Row],[Close Price]]-Table2[[#This Row],[20D EMA]])/Table2[[#This Row],[20D EMA]]</f>
        <v>4.8691316992106656E-3</v>
      </c>
      <c r="T467" s="1">
        <f>(Table2[[#This Row],[Close Price]]-Table2[[#This Row],[50D EMA]])/Table2[[#This Row],[50D EMA]]</f>
        <v>4.2988031407055595E-3</v>
      </c>
      <c r="U467" s="1">
        <f>(Table2[[#This Row],[Close Price]]-Table2[[#This Row],[200D EMA]])/Table2[[#This Row],[200D EMA]]</f>
        <v>7.184982312322731E-2</v>
      </c>
      <c r="V467">
        <v>1.0177552262207299</v>
      </c>
      <c r="W467">
        <v>2982.4</v>
      </c>
      <c r="X467">
        <v>3080.2</v>
      </c>
      <c r="Y467">
        <v>2779</v>
      </c>
      <c r="Z467">
        <v>3080.2</v>
      </c>
      <c r="AA467">
        <v>2779</v>
      </c>
      <c r="AB467">
        <v>3105.45</v>
      </c>
      <c r="AC467" s="1">
        <f>(Table2[[#This Row],[Close Price]]/Table2[[#This Row],[Day Low]])-1</f>
        <v>1.3747317596566555E-2</v>
      </c>
      <c r="AD467" s="1">
        <f>(Table2[[#This Row],[Day High]]/Table2[[#This Row],[Close Price]])-1</f>
        <v>1.8786796322021404E-2</v>
      </c>
      <c r="AE467" s="1">
        <f>(Table2[[#This Row],[Close Price]]/Table2[[#This Row],[Current Week Low]])-1</f>
        <v>8.7945304066210817E-2</v>
      </c>
      <c r="AF467" s="1">
        <f>(Table2[[#This Row],[Current Week High]]/Table2[[#This Row],[Close Price]])-1</f>
        <v>1.8786796322021404E-2</v>
      </c>
      <c r="AG467" s="1">
        <f>(Table2[[#This Row],[Close Price]]/Table2[[#This Row],[Current Month Low]])-1</f>
        <v>8.7945304066210817E-2</v>
      </c>
      <c r="AH467" s="1">
        <f>(Table2[[#This Row],[Current Month High]]/Table2[[#This Row],[Close Price]])-1</f>
        <v>2.7138321095455442E-2</v>
      </c>
      <c r="AI467">
        <v>11.6292915260964</v>
      </c>
      <c r="AJ467">
        <v>37.815662321086599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-0.08</v>
      </c>
      <c r="AM467" t="s">
        <v>3188</v>
      </c>
      <c r="AN467">
        <v>-3.1</v>
      </c>
      <c r="AO467" t="s">
        <v>3188</v>
      </c>
      <c r="AP467">
        <v>-4.5486621823940003E-3</v>
      </c>
      <c r="AQ467">
        <f>(Table2[[#This Row],[Sharpe Ratio]]-AVERAGE(Table2[Sharpe Ratio]))/_xlfn.STDEV.P(Table2[Sharpe Ratio])</f>
        <v>-0.77161558049852352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518</v>
      </c>
      <c r="AT467">
        <f>_xlfn.RANK.AVG(Table2[[#This Row],[6M Return vs Nifty Z-Score]],Table2[6M Return vs Nifty Z-Score])</f>
        <v>258</v>
      </c>
      <c r="AU467">
        <f>_xlfn.RANK.AVG(Table2[[#This Row],[Sharpe Ratio Z-Score]],Table2[Sharpe Ratio Z-Score])</f>
        <v>573</v>
      </c>
      <c r="AV467">
        <f>(Table2[[#This Row],[Rank 1Y]]+Table2[[#This Row],[Rank 6M]]+Table2[[#This Row],[Rank Sharpe]])/3</f>
        <v>449.66666666666669</v>
      </c>
    </row>
    <row r="468" spans="1:48" x14ac:dyDescent="0.3">
      <c r="A468" t="s">
        <v>583</v>
      </c>
      <c r="B468" t="s">
        <v>584</v>
      </c>
      <c r="C468" t="s">
        <v>3143</v>
      </c>
      <c r="D468" t="s">
        <v>43</v>
      </c>
      <c r="E468">
        <v>34555.264000000003</v>
      </c>
      <c r="F468">
        <v>209.68</v>
      </c>
      <c r="G468">
        <v>26.873866178749999</v>
      </c>
      <c r="H468">
        <f>(Table2[[#This Row],[1Y Return vs Nifty]]-AVERAGE(Table2[1Y Return vs Nifty]))/_xlfn.STDEV.P(Table2[1Y Return vs Nifty])</f>
        <v>4.6835577678451491E-3</v>
      </c>
      <c r="I468">
        <v>-14.9321318767653</v>
      </c>
      <c r="J468">
        <f>(Table2[[#This Row],[1M Return vs Nifty]]-AVERAGE(Table2[1M Return vs Nifty]))/_xlfn.STDEV.P(Table2[1M Return vs Nifty])</f>
        <v>-1.4289149926567604</v>
      </c>
      <c r="K468">
        <v>-16.399109250737201</v>
      </c>
      <c r="L468">
        <f>(Table2[[#This Row],[6M Return vs Nifty]]-AVERAGE(Table2[6M Return vs Nifty]))/_xlfn.STDEV.P(Table2[6M Return vs Nifty])</f>
        <v>-0.86587412515740136</v>
      </c>
      <c r="M468">
        <v>-7.0392929239569204</v>
      </c>
      <c r="N468">
        <f>(Table2[[#This Row],[1W Return vs Nifty]]-AVERAGE(Table2[1W Return vs Nifty]))/_xlfn.STDEV.P(Table2[1W Return vs Nifty])</f>
        <v>-1.58259604699974</v>
      </c>
      <c r="O468">
        <v>226.64</v>
      </c>
      <c r="P468">
        <v>239.961622176937</v>
      </c>
      <c r="Q468">
        <v>231.81552690640899</v>
      </c>
      <c r="R468">
        <v>28.952900153042201</v>
      </c>
      <c r="S468" s="1">
        <f>(Table2[[#This Row],[Close Price]]-Table2[[#This Row],[20D EMA]])/Table2[[#This Row],[20D EMA]]</f>
        <v>-7.4832333215672342E-2</v>
      </c>
      <c r="T468" s="1">
        <f>(Table2[[#This Row],[Close Price]]-Table2[[#This Row],[50D EMA]])/Table2[[#This Row],[50D EMA]]</f>
        <v>-0.12619360505326421</v>
      </c>
      <c r="U468" s="1">
        <f>(Table2[[#This Row],[Close Price]]-Table2[[#This Row],[200D EMA]])/Table2[[#This Row],[200D EMA]]</f>
        <v>-9.5487680233540928E-2</v>
      </c>
      <c r="V468">
        <v>0.30272643219241602</v>
      </c>
      <c r="W468">
        <v>209.29</v>
      </c>
      <c r="X468">
        <v>213.25</v>
      </c>
      <c r="Y468">
        <v>202.01</v>
      </c>
      <c r="Z468">
        <v>222.39</v>
      </c>
      <c r="AA468">
        <v>202.01</v>
      </c>
      <c r="AB468">
        <v>234.2</v>
      </c>
      <c r="AC468" s="1">
        <f>(Table2[[#This Row],[Close Price]]/Table2[[#This Row],[Day Low]])-1</f>
        <v>1.863443069425319E-3</v>
      </c>
      <c r="AD468" s="1">
        <f>(Table2[[#This Row],[Day High]]/Table2[[#This Row],[Close Price]])-1</f>
        <v>1.7025944296070072E-2</v>
      </c>
      <c r="AE468" s="1">
        <f>(Table2[[#This Row],[Close Price]]/Table2[[#This Row],[Current Week Low]])-1</f>
        <v>3.7968417405078947E-2</v>
      </c>
      <c r="AF468" s="1">
        <f>(Table2[[#This Row],[Current Week High]]/Table2[[#This Row],[Close Price]])-1</f>
        <v>6.0616177031667107E-2</v>
      </c>
      <c r="AG468" s="1">
        <f>(Table2[[#This Row],[Close Price]]/Table2[[#This Row],[Current Month Low]])-1</f>
        <v>3.7968417405078947E-2</v>
      </c>
      <c r="AH468" s="1">
        <f>(Table2[[#This Row],[Current Month High]]/Table2[[#This Row],[Close Price]])-1</f>
        <v>0.11694009919877901</v>
      </c>
      <c r="AI468">
        <v>54.855017169019398</v>
      </c>
      <c r="AJ468">
        <v>61.168332052267502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-0.21</v>
      </c>
      <c r="AM468" t="s">
        <v>3188</v>
      </c>
      <c r="AN468">
        <v>-10.43</v>
      </c>
      <c r="AO468" t="s">
        <v>3188</v>
      </c>
      <c r="AP468">
        <v>2.4540992907719002E-2</v>
      </c>
      <c r="AQ468">
        <f>(Table2[[#This Row],[Sharpe Ratio]]-AVERAGE(Table2[Sharpe Ratio]))/_xlfn.STDEV.P(Table2[Sharpe Ratio])</f>
        <v>-0.4342549836595172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292</v>
      </c>
      <c r="AT468">
        <f>_xlfn.RANK.AVG(Table2[[#This Row],[6M Return vs Nifty Z-Score]],Table2[6M Return vs Nifty Z-Score])</f>
        <v>616</v>
      </c>
      <c r="AU468">
        <f>_xlfn.RANK.AVG(Table2[[#This Row],[Sharpe Ratio Z-Score]],Table2[Sharpe Ratio Z-Score])</f>
        <v>445</v>
      </c>
      <c r="AV468">
        <f>(Table2[[#This Row],[Rank 1Y]]+Table2[[#This Row],[Rank 6M]]+Table2[[#This Row],[Rank Sharpe]])/3</f>
        <v>451</v>
      </c>
    </row>
    <row r="469" spans="1:48" x14ac:dyDescent="0.3">
      <c r="A469" t="s">
        <v>1725</v>
      </c>
      <c r="B469" t="s">
        <v>1726</v>
      </c>
      <c r="C469" t="s">
        <v>3152</v>
      </c>
      <c r="D469" t="s">
        <v>806</v>
      </c>
      <c r="E469">
        <v>4891.6067865499999</v>
      </c>
      <c r="F469">
        <v>398.9</v>
      </c>
      <c r="G469">
        <v>-19.166393305915999</v>
      </c>
      <c r="H469">
        <f>(Table2[[#This Row],[1Y Return vs Nifty]]-AVERAGE(Table2[1Y Return vs Nifty]))/_xlfn.STDEV.P(Table2[1Y Return vs Nifty])</f>
        <v>-0.76999726922775458</v>
      </c>
      <c r="I469">
        <v>-1.86426716252361</v>
      </c>
      <c r="J469">
        <f>(Table2[[#This Row],[1M Return vs Nifty]]-AVERAGE(Table2[1M Return vs Nifty]))/_xlfn.STDEV.P(Table2[1M Return vs Nifty])</f>
        <v>-3.0528336542358068E-2</v>
      </c>
      <c r="K469">
        <v>14.3407157942422</v>
      </c>
      <c r="L469">
        <f>(Table2[[#This Row],[6M Return vs Nifty]]-AVERAGE(Table2[6M Return vs Nifty]))/_xlfn.STDEV.P(Table2[6M Return vs Nifty])</f>
        <v>0.10414164945849355</v>
      </c>
      <c r="M469">
        <v>2.4685402091233102</v>
      </c>
      <c r="N469">
        <f>(Table2[[#This Row],[1W Return vs Nifty]]-AVERAGE(Table2[1W Return vs Nifty]))/_xlfn.STDEV.P(Table2[1W Return vs Nifty])</f>
        <v>0.63984910751674184</v>
      </c>
      <c r="O469">
        <v>392.37</v>
      </c>
      <c r="P469">
        <v>379.269691261079</v>
      </c>
      <c r="Q469">
        <v>354.27539444143298</v>
      </c>
      <c r="R469">
        <v>57.4018385330032</v>
      </c>
      <c r="S469" s="1">
        <f>(Table2[[#This Row],[Close Price]]-Table2[[#This Row],[20D EMA]])/Table2[[#This Row],[20D EMA]]</f>
        <v>1.6642454825802108E-2</v>
      </c>
      <c r="T469" s="1">
        <f>(Table2[[#This Row],[Close Price]]-Table2[[#This Row],[50D EMA]])/Table2[[#This Row],[50D EMA]]</f>
        <v>5.1758179446530043E-2</v>
      </c>
      <c r="U469" s="1">
        <f>(Table2[[#This Row],[Close Price]]-Table2[[#This Row],[200D EMA]])/Table2[[#This Row],[200D EMA]]</f>
        <v>0.12596021699142901</v>
      </c>
      <c r="V469">
        <v>1.0296189297669101</v>
      </c>
      <c r="W469">
        <v>396.25</v>
      </c>
      <c r="X469">
        <v>408</v>
      </c>
      <c r="Y469">
        <v>372.95</v>
      </c>
      <c r="Z469">
        <v>425</v>
      </c>
      <c r="AA469">
        <v>372.95</v>
      </c>
      <c r="AB469">
        <v>425</v>
      </c>
      <c r="AC469" s="1">
        <f>(Table2[[#This Row],[Close Price]]/Table2[[#This Row],[Day Low]])-1</f>
        <v>6.6876971608831326E-3</v>
      </c>
      <c r="AD469" s="1">
        <f>(Table2[[#This Row],[Day High]]/Table2[[#This Row],[Close Price]])-1</f>
        <v>2.2812735021308761E-2</v>
      </c>
      <c r="AE469" s="1">
        <f>(Table2[[#This Row],[Close Price]]/Table2[[#This Row],[Current Week Low]])-1</f>
        <v>6.9580372704115767E-2</v>
      </c>
      <c r="AF469" s="1">
        <f>(Table2[[#This Row],[Current Week High]]/Table2[[#This Row],[Close Price]])-1</f>
        <v>6.5429932313863182E-2</v>
      </c>
      <c r="AG469" s="1">
        <f>(Table2[[#This Row],[Close Price]]/Table2[[#This Row],[Current Month Low]])-1</f>
        <v>6.9580372704115767E-2</v>
      </c>
      <c r="AH469" s="1">
        <f>(Table2[[#This Row],[Current Month High]]/Table2[[#This Row],[Close Price]])-1</f>
        <v>6.5429932313863182E-2</v>
      </c>
      <c r="AI469">
        <v>12.7851591877663</v>
      </c>
      <c r="AJ469">
        <v>48.8710580332151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0.25</v>
      </c>
      <c r="AM469" t="s">
        <v>3189</v>
      </c>
      <c r="AN469">
        <v>5.53</v>
      </c>
      <c r="AO469" t="s">
        <v>3189</v>
      </c>
      <c r="AP469">
        <v>2.8842471160749998E-3</v>
      </c>
      <c r="AQ469">
        <f>(Table2[[#This Row],[Sharpe Ratio]]-AVERAGE(Table2[Sharpe Ratio]))/_xlfn.STDEV.P(Table2[Sharpe Ratio])</f>
        <v>-0.68541412127139179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-0.74194897006626914</v>
      </c>
      <c r="AS469">
        <f>_xlfn.RANK.AVG(Table2[[#This Row],[1Y Return vs Nifty Z-Score]],Table2[1Y Return vs Nifty Z-Score])</f>
        <v>580</v>
      </c>
      <c r="AT469">
        <f>_xlfn.RANK.AVG(Table2[[#This Row],[6M Return vs Nifty Z-Score]],Table2[6M Return vs Nifty Z-Score])</f>
        <v>273</v>
      </c>
      <c r="AU469">
        <f>_xlfn.RANK.AVG(Table2[[#This Row],[Sharpe Ratio Z-Score]],Table2[Sharpe Ratio Z-Score])</f>
        <v>500</v>
      </c>
      <c r="AV469">
        <f>(Table2[[#This Row],[Rank 1Y]]+Table2[[#This Row],[Rank 6M]]+Table2[[#This Row],[Rank Sharpe]])/3</f>
        <v>451</v>
      </c>
    </row>
    <row r="470" spans="1:48" x14ac:dyDescent="0.3">
      <c r="A470" t="s">
        <v>1024</v>
      </c>
      <c r="B470" t="s">
        <v>1025</v>
      </c>
      <c r="C470" t="s">
        <v>3155</v>
      </c>
      <c r="D470" t="s">
        <v>100</v>
      </c>
      <c r="E470">
        <v>13853.233129050001</v>
      </c>
      <c r="F470">
        <v>2474.5</v>
      </c>
      <c r="G470">
        <v>-7.6523498722960301</v>
      </c>
      <c r="H470">
        <f>(Table2[[#This Row],[1Y Return vs Nifty]]-AVERAGE(Table2[1Y Return vs Nifty]))/_xlfn.STDEV.P(Table2[1Y Return vs Nifty])</f>
        <v>-0.57626011854573589</v>
      </c>
      <c r="I470">
        <v>-8.1758406750210799</v>
      </c>
      <c r="J470">
        <f>(Table2[[#This Row],[1M Return vs Nifty]]-AVERAGE(Table2[1M Return vs Nifty]))/_xlfn.STDEV.P(Table2[1M Return vs Nifty])</f>
        <v>-0.7059271390217523</v>
      </c>
      <c r="K470">
        <v>-25.510741387408402</v>
      </c>
      <c r="L470">
        <f>(Table2[[#This Row],[6M Return vs Nifty]]-AVERAGE(Table2[6M Return vs Nifty]))/_xlfn.STDEV.P(Table2[6M Return vs Nifty])</f>
        <v>-1.1533977819165258</v>
      </c>
      <c r="M470">
        <v>9.2427671672057894</v>
      </c>
      <c r="N470">
        <f>(Table2[[#This Row],[1W Return vs Nifty]]-AVERAGE(Table2[1W Return vs Nifty]))/_xlfn.STDEV.P(Table2[1W Return vs Nifty])</f>
        <v>2.2233169353442888</v>
      </c>
      <c r="O470">
        <v>2476.64</v>
      </c>
      <c r="P470">
        <v>2653.9737994984598</v>
      </c>
      <c r="Q470">
        <v>2608.0067636837498</v>
      </c>
      <c r="R470">
        <v>55.487825000612403</v>
      </c>
      <c r="S470" s="1">
        <f>(Table2[[#This Row],[Close Price]]-Table2[[#This Row],[20D EMA]])/Table2[[#This Row],[20D EMA]]</f>
        <v>-8.6407390658306126E-4</v>
      </c>
      <c r="T470" s="1">
        <f>(Table2[[#This Row],[Close Price]]-Table2[[#This Row],[50D EMA]])/Table2[[#This Row],[50D EMA]]</f>
        <v>-6.7624555876315079E-2</v>
      </c>
      <c r="U470" s="1">
        <f>(Table2[[#This Row],[Close Price]]-Table2[[#This Row],[200D EMA]])/Table2[[#This Row],[200D EMA]]</f>
        <v>-5.1191110982846746E-2</v>
      </c>
      <c r="V470">
        <v>1.0478266604567401</v>
      </c>
      <c r="W470">
        <v>2455</v>
      </c>
      <c r="X470">
        <v>2513.65</v>
      </c>
      <c r="Y470">
        <v>2217.3000000000002</v>
      </c>
      <c r="Z470">
        <v>2525</v>
      </c>
      <c r="AA470">
        <v>2217.3000000000002</v>
      </c>
      <c r="AB470">
        <v>2525</v>
      </c>
      <c r="AC470" s="1">
        <f>(Table2[[#This Row],[Close Price]]/Table2[[#This Row],[Day Low]])-1</f>
        <v>7.9429735234215482E-3</v>
      </c>
      <c r="AD470" s="1">
        <f>(Table2[[#This Row],[Day High]]/Table2[[#This Row],[Close Price]])-1</f>
        <v>1.5821378056172897E-2</v>
      </c>
      <c r="AE470" s="1">
        <f>(Table2[[#This Row],[Close Price]]/Table2[[#This Row],[Current Week Low]])-1</f>
        <v>0.11599693320705362</v>
      </c>
      <c r="AF470" s="1">
        <f>(Table2[[#This Row],[Current Week High]]/Table2[[#This Row],[Close Price]])-1</f>
        <v>2.0408163265306145E-2</v>
      </c>
      <c r="AG470" s="1">
        <f>(Table2[[#This Row],[Close Price]]/Table2[[#This Row],[Current Month Low]])-1</f>
        <v>0.11599693320705362</v>
      </c>
      <c r="AH470" s="1">
        <f>(Table2[[#This Row],[Current Month High]]/Table2[[#This Row],[Close Price]])-1</f>
        <v>2.0408163265306145E-2</v>
      </c>
      <c r="AI470">
        <v>47.706607395433402</v>
      </c>
      <c r="AJ470">
        <v>42.622478386167103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0</v>
      </c>
      <c r="AM470">
        <v>0</v>
      </c>
      <c r="AN470">
        <v>-1.1299999999999999</v>
      </c>
      <c r="AO470" t="s">
        <v>3188</v>
      </c>
      <c r="AP470">
        <v>0.12365484760345601</v>
      </c>
      <c r="AQ470">
        <f>(Table2[[#This Row],[Sharpe Ratio]]-AVERAGE(Table2[Sharpe Ratio]))/_xlfn.STDEV.P(Table2[Sharpe Ratio])</f>
        <v>0.71519519275501875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506</v>
      </c>
      <c r="AT470">
        <f>_xlfn.RANK.AVG(Table2[[#This Row],[6M Return vs Nifty Z-Score]],Table2[6M Return vs Nifty Z-Score])</f>
        <v>685</v>
      </c>
      <c r="AU470">
        <f>_xlfn.RANK.AVG(Table2[[#This Row],[Sharpe Ratio Z-Score]],Table2[Sharpe Ratio Z-Score])</f>
        <v>165</v>
      </c>
      <c r="AV470">
        <f>(Table2[[#This Row],[Rank 1Y]]+Table2[[#This Row],[Rank 6M]]+Table2[[#This Row],[Rank Sharpe]])/3</f>
        <v>452</v>
      </c>
    </row>
    <row r="471" spans="1:48" x14ac:dyDescent="0.3">
      <c r="A471" t="s">
        <v>539</v>
      </c>
      <c r="B471" t="s">
        <v>540</v>
      </c>
      <c r="C471" t="s">
        <v>3143</v>
      </c>
      <c r="D471" t="s">
        <v>54</v>
      </c>
      <c r="E471">
        <v>40820.339781952003</v>
      </c>
      <c r="F471">
        <v>163.76</v>
      </c>
      <c r="G471">
        <v>-2.7429954916517101</v>
      </c>
      <c r="H471">
        <f>(Table2[[#This Row],[1Y Return vs Nifty]]-AVERAGE(Table2[1Y Return vs Nifty]))/_xlfn.STDEV.P(Table2[1Y Return vs Nifty])</f>
        <v>-0.49365453043260454</v>
      </c>
      <c r="I471">
        <v>-2.93044609035142</v>
      </c>
      <c r="J471">
        <f>(Table2[[#This Row],[1M Return vs Nifty]]-AVERAGE(Table2[1M Return vs Nifty]))/_xlfn.STDEV.P(Table2[1M Return vs Nifty])</f>
        <v>-0.14461969104497363</v>
      </c>
      <c r="K471">
        <v>-11.830600425395</v>
      </c>
      <c r="L471">
        <f>(Table2[[#This Row],[6M Return vs Nifty]]-AVERAGE(Table2[6M Return vs Nifty]))/_xlfn.STDEV.P(Table2[6M Return vs Nifty])</f>
        <v>-0.72171176832649775</v>
      </c>
      <c r="M471">
        <v>-7.2069439974255403</v>
      </c>
      <c r="N471">
        <f>(Table2[[#This Row],[1W Return vs Nifty]]-AVERAGE(Table2[1W Return vs Nifty]))/_xlfn.STDEV.P(Table2[1W Return vs Nifty])</f>
        <v>-1.6217842942759215</v>
      </c>
      <c r="O471">
        <v>175.02</v>
      </c>
      <c r="P471">
        <v>174.53024919938301</v>
      </c>
      <c r="Q471">
        <v>164.88067704908701</v>
      </c>
      <c r="R471">
        <v>25.913743940759499</v>
      </c>
      <c r="S471" s="1">
        <f>(Table2[[#This Row],[Close Price]]-Table2[[#This Row],[20D EMA]])/Table2[[#This Row],[20D EMA]]</f>
        <v>-6.4335504513769959E-2</v>
      </c>
      <c r="T471" s="1">
        <f>(Table2[[#This Row],[Close Price]]-Table2[[#This Row],[50D EMA]])/Table2[[#This Row],[50D EMA]]</f>
        <v>-6.170992850115687E-2</v>
      </c>
      <c r="U471" s="1">
        <f>(Table2[[#This Row],[Close Price]]-Table2[[#This Row],[200D EMA]])/Table2[[#This Row],[200D EMA]]</f>
        <v>-6.7968974239072406E-3</v>
      </c>
      <c r="V471">
        <v>1.0772861846437001</v>
      </c>
      <c r="W471">
        <v>163.25</v>
      </c>
      <c r="X471">
        <v>168.32</v>
      </c>
      <c r="Y471">
        <v>163.25</v>
      </c>
      <c r="Z471">
        <v>177.33</v>
      </c>
      <c r="AA471">
        <v>163.25</v>
      </c>
      <c r="AB471">
        <v>189.45</v>
      </c>
      <c r="AC471" s="1">
        <f>(Table2[[#This Row],[Close Price]]/Table2[[#This Row],[Day Low]])-1</f>
        <v>3.1240428790197949E-3</v>
      </c>
      <c r="AD471" s="1">
        <f>(Table2[[#This Row],[Day High]]/Table2[[#This Row],[Close Price]])-1</f>
        <v>2.7845627747923762E-2</v>
      </c>
      <c r="AE471" s="1">
        <f>(Table2[[#This Row],[Close Price]]/Table2[[#This Row],[Current Week Low]])-1</f>
        <v>3.1240428790197949E-3</v>
      </c>
      <c r="AF471" s="1">
        <f>(Table2[[#This Row],[Current Week High]]/Table2[[#This Row],[Close Price]])-1</f>
        <v>8.2865168539326017E-2</v>
      </c>
      <c r="AG471" s="1">
        <f>(Table2[[#This Row],[Close Price]]/Table2[[#This Row],[Current Month Low]])-1</f>
        <v>3.1240428790197949E-3</v>
      </c>
      <c r="AH471" s="1">
        <f>(Table2[[#This Row],[Current Month High]]/Table2[[#This Row],[Close Price]])-1</f>
        <v>0.15687591597459694</v>
      </c>
      <c r="AI471">
        <v>18.618710307767401</v>
      </c>
      <c r="AJ471">
        <v>29.352290679304801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-0.08</v>
      </c>
      <c r="AM471" t="s">
        <v>3188</v>
      </c>
      <c r="AN471">
        <v>-10.95</v>
      </c>
      <c r="AO471" t="s">
        <v>3188</v>
      </c>
      <c r="AP471">
        <v>6.8227791261813997E-2</v>
      </c>
      <c r="AQ471">
        <f>(Table2[[#This Row],[Sharpe Ratio]]-AVERAGE(Table2[Sharpe Ratio]))/_xlfn.STDEV.P(Table2[Sharpe Ratio])</f>
        <v>7.239263113918952E-2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-2.9093776529408082</v>
      </c>
      <c r="AS471">
        <f>_xlfn.RANK.AVG(Table2[[#This Row],[1Y Return vs Nifty Z-Score]],Table2[1Y Return vs Nifty Z-Score])</f>
        <v>476</v>
      </c>
      <c r="AT471">
        <f>_xlfn.RANK.AVG(Table2[[#This Row],[6M Return vs Nifty Z-Score]],Table2[6M Return vs Nifty Z-Score])</f>
        <v>562</v>
      </c>
      <c r="AU471">
        <f>_xlfn.RANK.AVG(Table2[[#This Row],[Sharpe Ratio Z-Score]],Table2[Sharpe Ratio Z-Score])</f>
        <v>320</v>
      </c>
      <c r="AV471">
        <f>(Table2[[#This Row],[Rank 1Y]]+Table2[[#This Row],[Rank 6M]]+Table2[[#This Row],[Rank Sharpe]])/3</f>
        <v>452.66666666666669</v>
      </c>
    </row>
    <row r="472" spans="1:48" x14ac:dyDescent="0.3">
      <c r="A472" t="s">
        <v>1467</v>
      </c>
      <c r="B472" t="s">
        <v>1468</v>
      </c>
      <c r="C472" t="s">
        <v>607</v>
      </c>
      <c r="D472" t="s">
        <v>607</v>
      </c>
      <c r="E472">
        <v>7159.6643910000003</v>
      </c>
      <c r="F472">
        <v>361.5</v>
      </c>
      <c r="G472">
        <v>26.553994237072899</v>
      </c>
      <c r="H472">
        <f>(Table2[[#This Row],[1Y Return vs Nifty]]-AVERAGE(Table2[1Y Return vs Nifty]))/_xlfn.STDEV.P(Table2[1Y Return vs Nifty])</f>
        <v>-6.9865908072919223E-4</v>
      </c>
      <c r="I472">
        <v>-13.004312374658401</v>
      </c>
      <c r="J472">
        <f>(Table2[[#This Row],[1M Return vs Nifty]]-AVERAGE(Table2[1M Return vs Nifty]))/_xlfn.STDEV.P(Table2[1M Return vs Nifty])</f>
        <v>-1.2226198460437556</v>
      </c>
      <c r="K472">
        <v>-15.254228214918999</v>
      </c>
      <c r="L472">
        <f>(Table2[[#This Row],[6M Return vs Nifty]]-AVERAGE(Table2[6M Return vs Nifty]))/_xlfn.STDEV.P(Table2[6M Return vs Nifty])</f>
        <v>-0.82974663701531703</v>
      </c>
      <c r="M472">
        <v>-4.5479171220570702</v>
      </c>
      <c r="N472">
        <f>(Table2[[#This Row],[1W Return vs Nifty]]-AVERAGE(Table2[1W Return vs Nifty]))/_xlfn.STDEV.P(Table2[1W Return vs Nifty])</f>
        <v>-1.0002397938438599</v>
      </c>
      <c r="O472">
        <v>378.09</v>
      </c>
      <c r="P472">
        <v>387.66597506021799</v>
      </c>
      <c r="Q472">
        <v>355.03037863526498</v>
      </c>
      <c r="R472">
        <v>37.816377252435601</v>
      </c>
      <c r="S472" s="1">
        <f>(Table2[[#This Row],[Close Price]]-Table2[[#This Row],[20D EMA]])/Table2[[#This Row],[20D EMA]]</f>
        <v>-4.387844164087909E-2</v>
      </c>
      <c r="T472" s="1">
        <f>(Table2[[#This Row],[Close Price]]-Table2[[#This Row],[50D EMA]])/Table2[[#This Row],[50D EMA]]</f>
        <v>-6.7496186778201267E-2</v>
      </c>
      <c r="U472" s="1">
        <f>(Table2[[#This Row],[Close Price]]-Table2[[#This Row],[200D EMA]])/Table2[[#This Row],[200D EMA]]</f>
        <v>1.8222726149813465E-2</v>
      </c>
      <c r="V472">
        <v>0.94080430603935805</v>
      </c>
      <c r="W472">
        <v>351.6</v>
      </c>
      <c r="X472">
        <v>366</v>
      </c>
      <c r="Y472">
        <v>342</v>
      </c>
      <c r="Z472">
        <v>375</v>
      </c>
      <c r="AA472">
        <v>342</v>
      </c>
      <c r="AB472">
        <v>385.2</v>
      </c>
      <c r="AC472" s="1">
        <f>(Table2[[#This Row],[Close Price]]/Table2[[#This Row],[Day Low]])-1</f>
        <v>2.8156996587030747E-2</v>
      </c>
      <c r="AD472" s="1">
        <f>(Table2[[#This Row],[Day High]]/Table2[[#This Row],[Close Price]])-1</f>
        <v>1.2448132780082943E-2</v>
      </c>
      <c r="AE472" s="1">
        <f>(Table2[[#This Row],[Close Price]]/Table2[[#This Row],[Current Week Low]])-1</f>
        <v>5.7017543859649189E-2</v>
      </c>
      <c r="AF472" s="1">
        <f>(Table2[[#This Row],[Current Week High]]/Table2[[#This Row],[Close Price]])-1</f>
        <v>3.7344398340249052E-2</v>
      </c>
      <c r="AG472" s="1">
        <f>(Table2[[#This Row],[Close Price]]/Table2[[#This Row],[Current Month Low]])-1</f>
        <v>5.7017543859649189E-2</v>
      </c>
      <c r="AH472" s="1">
        <f>(Table2[[#This Row],[Current Month High]]/Table2[[#This Row],[Close Price]])-1</f>
        <v>6.5560165975103724E-2</v>
      </c>
      <c r="AI472">
        <v>24.6611341632088</v>
      </c>
      <c r="AJ472">
        <v>67.983271375464696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-0.15</v>
      </c>
      <c r="AM472" t="s">
        <v>3188</v>
      </c>
      <c r="AN472">
        <v>-9.77</v>
      </c>
      <c r="AO472" t="s">
        <v>3188</v>
      </c>
      <c r="AP472">
        <v>2.0804532446237999E-2</v>
      </c>
      <c r="AQ472">
        <f>(Table2[[#This Row],[Sharpe Ratio]]-AVERAGE(Table2[Sharpe Ratio]))/_xlfn.STDEV.P(Table2[Sharpe Ratio])</f>
        <v>-0.4775877260879075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294</v>
      </c>
      <c r="AT472">
        <f>_xlfn.RANK.AVG(Table2[[#This Row],[6M Return vs Nifty Z-Score]],Table2[6M Return vs Nifty Z-Score])</f>
        <v>605</v>
      </c>
      <c r="AU472">
        <f>_xlfn.RANK.AVG(Table2[[#This Row],[Sharpe Ratio Z-Score]],Table2[Sharpe Ratio Z-Score])</f>
        <v>459</v>
      </c>
      <c r="AV472">
        <f>(Table2[[#This Row],[Rank 1Y]]+Table2[[#This Row],[Rank 6M]]+Table2[[#This Row],[Rank Sharpe]])/3</f>
        <v>452.66666666666669</v>
      </c>
    </row>
    <row r="473" spans="1:48" x14ac:dyDescent="0.3">
      <c r="A473" t="s">
        <v>1344</v>
      </c>
      <c r="B473" t="s">
        <v>1345</v>
      </c>
      <c r="C473" t="s">
        <v>3151</v>
      </c>
      <c r="D473" t="s">
        <v>80</v>
      </c>
      <c r="E473">
        <v>8427.5658748669994</v>
      </c>
      <c r="F473">
        <v>208.51</v>
      </c>
      <c r="G473">
        <v>-0.249886045906073</v>
      </c>
      <c r="H473">
        <f>(Table2[[#This Row],[1Y Return vs Nifty]]-AVERAGE(Table2[1Y Return vs Nifty]))/_xlfn.STDEV.P(Table2[1Y Return vs Nifty])</f>
        <v>-0.45170506905165764</v>
      </c>
      <c r="I473">
        <v>-3.2951155255676001</v>
      </c>
      <c r="J473">
        <f>(Table2[[#This Row],[1M Return vs Nifty]]-AVERAGE(Table2[1M Return vs Nifty]))/_xlfn.STDEV.P(Table2[1M Return vs Nifty])</f>
        <v>-0.18364281251510384</v>
      </c>
      <c r="K473">
        <v>-17.718170742241298</v>
      </c>
      <c r="L473">
        <f>(Table2[[#This Row],[6M Return vs Nifty]]-AVERAGE(Table2[6M Return vs Nifty]))/_xlfn.STDEV.P(Table2[6M Return vs Nifty])</f>
        <v>-0.90749799427751265</v>
      </c>
      <c r="M473">
        <v>-0.94619685670160503</v>
      </c>
      <c r="N473">
        <f>(Table2[[#This Row],[1W Return vs Nifty]]-AVERAGE(Table2[1W Return vs Nifty]))/_xlfn.STDEV.P(Table2[1W Return vs Nifty])</f>
        <v>-0.15834178831272666</v>
      </c>
      <c r="O473">
        <v>210.37</v>
      </c>
      <c r="P473">
        <v>212.07859603295199</v>
      </c>
      <c r="Q473">
        <v>203.555777205715</v>
      </c>
      <c r="R473">
        <v>46.304755038431502</v>
      </c>
      <c r="S473" s="1">
        <f>(Table2[[#This Row],[Close Price]]-Table2[[#This Row],[20D EMA]])/Table2[[#This Row],[20D EMA]]</f>
        <v>-8.8415648619100326E-3</v>
      </c>
      <c r="T473" s="1">
        <f>(Table2[[#This Row],[Close Price]]-Table2[[#This Row],[50D EMA]])/Table2[[#This Row],[50D EMA]]</f>
        <v>-1.6826761868970152E-2</v>
      </c>
      <c r="U473" s="1">
        <f>(Table2[[#This Row],[Close Price]]-Table2[[#This Row],[200D EMA]])/Table2[[#This Row],[200D EMA]]</f>
        <v>2.4338404256039427E-2</v>
      </c>
      <c r="V473">
        <v>0.85767556325426197</v>
      </c>
      <c r="W473">
        <v>207.7</v>
      </c>
      <c r="X473">
        <v>211</v>
      </c>
      <c r="Y473">
        <v>203.21</v>
      </c>
      <c r="Z473">
        <v>214.4</v>
      </c>
      <c r="AA473">
        <v>201.01</v>
      </c>
      <c r="AB473">
        <v>217.24</v>
      </c>
      <c r="AC473" s="1">
        <f>(Table2[[#This Row],[Close Price]]/Table2[[#This Row],[Day Low]])-1</f>
        <v>3.8998555609051078E-3</v>
      </c>
      <c r="AD473" s="1">
        <f>(Table2[[#This Row],[Day High]]/Table2[[#This Row],[Close Price]])-1</f>
        <v>1.1941873291448912E-2</v>
      </c>
      <c r="AE473" s="1">
        <f>(Table2[[#This Row],[Close Price]]/Table2[[#This Row],[Current Week Low]])-1</f>
        <v>2.6081393632203076E-2</v>
      </c>
      <c r="AF473" s="1">
        <f>(Table2[[#This Row],[Current Week High]]/Table2[[#This Row],[Close Price]])-1</f>
        <v>2.8248045657282672E-2</v>
      </c>
      <c r="AG473" s="1">
        <f>(Table2[[#This Row],[Close Price]]/Table2[[#This Row],[Current Month Low]])-1</f>
        <v>3.7311576538480606E-2</v>
      </c>
      <c r="AH473" s="1">
        <f>(Table2[[#This Row],[Current Month High]]/Table2[[#This Row],[Close Price]])-1</f>
        <v>4.1868495515802628E-2</v>
      </c>
      <c r="AI473">
        <v>22.775886048630699</v>
      </c>
      <c r="AJ473">
        <v>41.843537414965901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-0.03</v>
      </c>
      <c r="AM473" t="s">
        <v>3188</v>
      </c>
      <c r="AN473">
        <v>-0.12</v>
      </c>
      <c r="AO473" t="s">
        <v>3188</v>
      </c>
      <c r="AP473">
        <v>8.3693235155878995E-2</v>
      </c>
      <c r="AQ473">
        <f>(Table2[[#This Row],[Sharpe Ratio]]-AVERAGE(Table2[Sharpe Ratio]))/_xlfn.STDEV.P(Table2[Sharpe Ratio])</f>
        <v>0.25174956632180145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461</v>
      </c>
      <c r="AT473">
        <f>_xlfn.RANK.AVG(Table2[[#This Row],[6M Return vs Nifty Z-Score]],Table2[6M Return vs Nifty Z-Score])</f>
        <v>624</v>
      </c>
      <c r="AU473">
        <f>_xlfn.RANK.AVG(Table2[[#This Row],[Sharpe Ratio Z-Score]],Table2[Sharpe Ratio Z-Score])</f>
        <v>276</v>
      </c>
      <c r="AV473">
        <f>(Table2[[#This Row],[Rank 1Y]]+Table2[[#This Row],[Rank 6M]]+Table2[[#This Row],[Rank Sharpe]])/3</f>
        <v>453.66666666666669</v>
      </c>
    </row>
    <row r="474" spans="1:48" x14ac:dyDescent="0.3">
      <c r="A474" t="s">
        <v>389</v>
      </c>
      <c r="B474" t="s">
        <v>390</v>
      </c>
      <c r="C474" t="s">
        <v>3147</v>
      </c>
      <c r="D474" t="s">
        <v>51</v>
      </c>
      <c r="E474">
        <v>61215.520434149999</v>
      </c>
      <c r="F474">
        <v>28808.25</v>
      </c>
      <c r="G474">
        <v>2.4249767969002001</v>
      </c>
      <c r="H474">
        <f>(Table2[[#This Row],[1Y Return vs Nifty]]-AVERAGE(Table2[1Y Return vs Nifty]))/_xlfn.STDEV.P(Table2[1Y Return vs Nifty])</f>
        <v>-0.40669739571621277</v>
      </c>
      <c r="I474">
        <v>-5.0985767054804301</v>
      </c>
      <c r="J474">
        <f>(Table2[[#This Row],[1M Return vs Nifty]]-AVERAGE(Table2[1M Return vs Nifty]))/_xlfn.STDEV.P(Table2[1M Return vs Nifty])</f>
        <v>-0.37663042785687934</v>
      </c>
      <c r="K474">
        <v>-0.77672735304443297</v>
      </c>
      <c r="L474">
        <f>(Table2[[#This Row],[6M Return vs Nifty]]-AVERAGE(Table2[6M Return vs Nifty]))/_xlfn.STDEV.P(Table2[6M Return vs Nifty])</f>
        <v>-0.3728993975634064</v>
      </c>
      <c r="M474">
        <v>-0.127824851974115</v>
      </c>
      <c r="N474">
        <f>(Table2[[#This Row],[1W Return vs Nifty]]-AVERAGE(Table2[1W Return vs Nifty]))/_xlfn.STDEV.P(Table2[1W Return vs Nifty])</f>
        <v>3.2951734726767545E-2</v>
      </c>
      <c r="O474">
        <v>28682.89</v>
      </c>
      <c r="P474">
        <v>28605.199126212799</v>
      </c>
      <c r="Q474">
        <v>27108.7341776305</v>
      </c>
      <c r="R474">
        <v>54.877139051649699</v>
      </c>
      <c r="S474" s="1">
        <f>(Table2[[#This Row],[Close Price]]-Table2[[#This Row],[20D EMA]])/Table2[[#This Row],[20D EMA]]</f>
        <v>4.3705498295325395E-3</v>
      </c>
      <c r="T474" s="1">
        <f>(Table2[[#This Row],[Close Price]]-Table2[[#This Row],[50D EMA]])/Table2[[#This Row],[50D EMA]]</f>
        <v>7.0983905020654747E-3</v>
      </c>
      <c r="U474" s="1">
        <f>(Table2[[#This Row],[Close Price]]-Table2[[#This Row],[200D EMA]])/Table2[[#This Row],[200D EMA]]</f>
        <v>6.2692555514890141E-2</v>
      </c>
      <c r="V474">
        <v>0.53954234224555297</v>
      </c>
      <c r="W474">
        <v>28340.6</v>
      </c>
      <c r="X474">
        <v>28943.95</v>
      </c>
      <c r="Y474">
        <v>27800</v>
      </c>
      <c r="Z474">
        <v>28944</v>
      </c>
      <c r="AA474">
        <v>27800</v>
      </c>
      <c r="AB474">
        <v>29256.65</v>
      </c>
      <c r="AC474" s="1">
        <f>(Table2[[#This Row],[Close Price]]/Table2[[#This Row],[Day Low]])-1</f>
        <v>1.6501062080548801E-2</v>
      </c>
      <c r="AD474" s="1">
        <f>(Table2[[#This Row],[Day High]]/Table2[[#This Row],[Close Price]])-1</f>
        <v>4.7104562061215383E-3</v>
      </c>
      <c r="AE474" s="1">
        <f>(Table2[[#This Row],[Close Price]]/Table2[[#This Row],[Current Week Low]])-1</f>
        <v>3.62679856115109E-2</v>
      </c>
      <c r="AF474" s="1">
        <f>(Table2[[#This Row],[Current Week High]]/Table2[[#This Row],[Close Price]])-1</f>
        <v>4.7121918200514479E-3</v>
      </c>
      <c r="AG474" s="1">
        <f>(Table2[[#This Row],[Close Price]]/Table2[[#This Row],[Current Month Low]])-1</f>
        <v>3.62679856115109E-2</v>
      </c>
      <c r="AH474" s="1">
        <f>(Table2[[#This Row],[Current Month High]]/Table2[[#This Row],[Close Price]])-1</f>
        <v>1.5564985724575431E-2</v>
      </c>
      <c r="AI474">
        <v>5.9453455173431102</v>
      </c>
      <c r="AJ474">
        <v>30.946590909090901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-0.08</v>
      </c>
      <c r="AM474" t="s">
        <v>3188</v>
      </c>
      <c r="AN474">
        <v>1.96</v>
      </c>
      <c r="AO474" t="s">
        <v>3189</v>
      </c>
      <c r="AP474">
        <v>1.2866790754956999E-2</v>
      </c>
      <c r="AQ474">
        <f>(Table2[[#This Row],[Sharpe Ratio]]-AVERAGE(Table2[Sharpe Ratio]))/_xlfn.STDEV.P(Table2[Sharpe Ratio])</f>
        <v>-0.56964386309705961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-1.6929193495067905</v>
      </c>
      <c r="AS474">
        <f>_xlfn.RANK.AVG(Table2[[#This Row],[1Y Return vs Nifty Z-Score]],Table2[1Y Return vs Nifty Z-Score])</f>
        <v>439</v>
      </c>
      <c r="AT474">
        <f>_xlfn.RANK.AVG(Table2[[#This Row],[6M Return vs Nifty Z-Score]],Table2[6M Return vs Nifty Z-Score])</f>
        <v>447</v>
      </c>
      <c r="AU474">
        <f>_xlfn.RANK.AVG(Table2[[#This Row],[Sharpe Ratio Z-Score]],Table2[Sharpe Ratio Z-Score])</f>
        <v>477</v>
      </c>
      <c r="AV474">
        <f>(Table2[[#This Row],[Rank 1Y]]+Table2[[#This Row],[Rank 6M]]+Table2[[#This Row],[Rank Sharpe]])/3</f>
        <v>454.33333333333331</v>
      </c>
    </row>
    <row r="475" spans="1:48" x14ac:dyDescent="0.3">
      <c r="A475" t="s">
        <v>537</v>
      </c>
      <c r="B475" t="s">
        <v>538</v>
      </c>
      <c r="C475" t="s">
        <v>3143</v>
      </c>
      <c r="D475" t="s">
        <v>43</v>
      </c>
      <c r="E475">
        <v>40915.081675904999</v>
      </c>
      <c r="F475">
        <v>1185.55</v>
      </c>
      <c r="G475">
        <v>4.3205090416940699</v>
      </c>
      <c r="H475">
        <f>(Table2[[#This Row],[1Y Return vs Nifty]]-AVERAGE(Table2[1Y Return vs Nifty]))/_xlfn.STDEV.P(Table2[1Y Return vs Nifty])</f>
        <v>-0.3748028646377593</v>
      </c>
      <c r="I475">
        <v>3.68580953636461</v>
      </c>
      <c r="J475">
        <f>(Table2[[#This Row],[1M Return vs Nifty]]-AVERAGE(Table2[1M Return vs Nifty]))/_xlfn.STDEV.P(Table2[1M Return vs Nifty])</f>
        <v>0.56338301514759759</v>
      </c>
      <c r="K475">
        <v>4.9143171113156701</v>
      </c>
      <c r="L475">
        <f>(Table2[[#This Row],[6M Return vs Nifty]]-AVERAGE(Table2[6M Return vs Nifty]))/_xlfn.STDEV.P(Table2[6M Return vs Nifty])</f>
        <v>-0.19331467655760518</v>
      </c>
      <c r="M475">
        <v>1.3764961262622499</v>
      </c>
      <c r="N475">
        <f>(Table2[[#This Row],[1W Return vs Nifty]]-AVERAGE(Table2[1W Return vs Nifty]))/_xlfn.STDEV.P(Table2[1W Return vs Nifty])</f>
        <v>0.38458504824031586</v>
      </c>
      <c r="O475">
        <v>1163.94</v>
      </c>
      <c r="P475">
        <v>1125.29461951551</v>
      </c>
      <c r="Q475">
        <v>1024.7112200236099</v>
      </c>
      <c r="R475">
        <v>59.829733913054199</v>
      </c>
      <c r="S475" s="1">
        <f>(Table2[[#This Row],[Close Price]]-Table2[[#This Row],[20D EMA]])/Table2[[#This Row],[20D EMA]]</f>
        <v>1.8566249119370326E-2</v>
      </c>
      <c r="T475" s="1">
        <f>(Table2[[#This Row],[Close Price]]-Table2[[#This Row],[50D EMA]])/Table2[[#This Row],[50D EMA]]</f>
        <v>5.3546315284465316E-2</v>
      </c>
      <c r="U475" s="1">
        <f>(Table2[[#This Row],[Close Price]]-Table2[[#This Row],[200D EMA]])/Table2[[#This Row],[200D EMA]]</f>
        <v>0.15696010430400498</v>
      </c>
      <c r="V475">
        <v>0.59989389105372903</v>
      </c>
      <c r="W475">
        <v>1177.6500000000001</v>
      </c>
      <c r="X475">
        <v>1201.1500000000001</v>
      </c>
      <c r="Y475">
        <v>1132.3499999999999</v>
      </c>
      <c r="Z475">
        <v>1209.25</v>
      </c>
      <c r="AA475">
        <v>1132.3499999999999</v>
      </c>
      <c r="AB475">
        <v>1209.25</v>
      </c>
      <c r="AC475" s="1">
        <f>(Table2[[#This Row],[Close Price]]/Table2[[#This Row],[Day Low]])-1</f>
        <v>6.7082749543581066E-3</v>
      </c>
      <c r="AD475" s="1">
        <f>(Table2[[#This Row],[Day High]]/Table2[[#This Row],[Close Price]])-1</f>
        <v>1.3158449664712801E-2</v>
      </c>
      <c r="AE475" s="1">
        <f>(Table2[[#This Row],[Close Price]]/Table2[[#This Row],[Current Week Low]])-1</f>
        <v>4.6981940212831752E-2</v>
      </c>
      <c r="AF475" s="1">
        <f>(Table2[[#This Row],[Current Week High]]/Table2[[#This Row],[Close Price]])-1</f>
        <v>1.999072160600579E-2</v>
      </c>
      <c r="AG475" s="1">
        <f>(Table2[[#This Row],[Close Price]]/Table2[[#This Row],[Current Month Low]])-1</f>
        <v>4.6981940212831752E-2</v>
      </c>
      <c r="AH475" s="1">
        <f>(Table2[[#This Row],[Current Month High]]/Table2[[#This Row],[Close Price]])-1</f>
        <v>1.999072160600579E-2</v>
      </c>
      <c r="AI475">
        <v>2.3027286913246998</v>
      </c>
      <c r="AJ475">
        <v>38.782557799239001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0.06</v>
      </c>
      <c r="AM475" t="s">
        <v>3189</v>
      </c>
      <c r="AN475">
        <v>0.62</v>
      </c>
      <c r="AO475" t="s">
        <v>3189</v>
      </c>
      <c r="AP475">
        <v>-2.1602239061069999E-3</v>
      </c>
      <c r="AQ475">
        <f>(Table2[[#This Row],[Sharpe Ratio]]-AVERAGE(Table2[Sharpe Ratio]))/_xlfn.STDEV.P(Table2[Sharpe Ratio])</f>
        <v>-0.74391621589948531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-0.36406569370693637</v>
      </c>
      <c r="AS475">
        <f>_xlfn.RANK.AVG(Table2[[#This Row],[1Y Return vs Nifty Z-Score]],Table2[1Y Return vs Nifty Z-Score])</f>
        <v>417</v>
      </c>
      <c r="AT475">
        <f>_xlfn.RANK.AVG(Table2[[#This Row],[6M Return vs Nifty Z-Score]],Table2[6M Return vs Nifty Z-Score])</f>
        <v>380</v>
      </c>
      <c r="AU475">
        <f>_xlfn.RANK.AVG(Table2[[#This Row],[Sharpe Ratio Z-Score]],Table2[Sharpe Ratio Z-Score])</f>
        <v>566</v>
      </c>
      <c r="AV475">
        <f>(Table2[[#This Row],[Rank 1Y]]+Table2[[#This Row],[Rank 6M]]+Table2[[#This Row],[Rank Sharpe]])/3</f>
        <v>454.33333333333331</v>
      </c>
    </row>
    <row r="476" spans="1:48" x14ac:dyDescent="0.3">
      <c r="A476" t="s">
        <v>2059</v>
      </c>
      <c r="B476" t="s">
        <v>2060</v>
      </c>
      <c r="C476" t="s">
        <v>3145</v>
      </c>
      <c r="D476" t="s">
        <v>486</v>
      </c>
      <c r="E476">
        <v>3196.7856947999999</v>
      </c>
      <c r="F476">
        <v>439.8</v>
      </c>
      <c r="G476">
        <v>-12.1752318677333</v>
      </c>
      <c r="H476">
        <f>(Table2[[#This Row],[1Y Return vs Nifty]]-AVERAGE(Table2[1Y Return vs Nifty]))/_xlfn.STDEV.P(Table2[1Y Return vs Nifty])</f>
        <v>-0.65236286001259958</v>
      </c>
      <c r="I476">
        <v>-2.0807886354293998</v>
      </c>
      <c r="J476">
        <f>(Table2[[#This Row],[1M Return vs Nifty]]-AVERAGE(Table2[1M Return vs Nifty]))/_xlfn.STDEV.P(Table2[1M Return vs Nifty])</f>
        <v>-5.3698207450473184E-2</v>
      </c>
      <c r="K476">
        <v>16.992359793362201</v>
      </c>
      <c r="L476">
        <f>(Table2[[#This Row],[6M Return vs Nifty]]-AVERAGE(Table2[6M Return vs Nifty]))/_xlfn.STDEV.P(Table2[6M Return vs Nifty])</f>
        <v>0.18781605242104629</v>
      </c>
      <c r="M476">
        <v>-2.48988919319165</v>
      </c>
      <c r="N476">
        <f>(Table2[[#This Row],[1W Return vs Nifty]]-AVERAGE(Table2[1W Return vs Nifty]))/_xlfn.STDEV.P(Table2[1W Return vs Nifty])</f>
        <v>-0.51917811192888041</v>
      </c>
      <c r="O476">
        <v>449.75</v>
      </c>
      <c r="P476">
        <v>442.358233466532</v>
      </c>
      <c r="Q476">
        <v>392.82090522292498</v>
      </c>
      <c r="R476">
        <v>42.866417772415502</v>
      </c>
      <c r="S476" s="1">
        <f>(Table2[[#This Row],[Close Price]]-Table2[[#This Row],[20D EMA]])/Table2[[#This Row],[20D EMA]]</f>
        <v>-2.2123401889938828E-2</v>
      </c>
      <c r="T476" s="1">
        <f>(Table2[[#This Row],[Close Price]]-Table2[[#This Row],[50D EMA]])/Table2[[#This Row],[50D EMA]]</f>
        <v>-5.7831713597471419E-3</v>
      </c>
      <c r="U476" s="1">
        <f>(Table2[[#This Row],[Close Price]]-Table2[[#This Row],[200D EMA]])/Table2[[#This Row],[200D EMA]]</f>
        <v>0.11959418185856097</v>
      </c>
      <c r="V476">
        <v>0.37245642426299802</v>
      </c>
      <c r="W476">
        <v>438</v>
      </c>
      <c r="X476">
        <v>452.8</v>
      </c>
      <c r="Y476">
        <v>411.75</v>
      </c>
      <c r="Z476">
        <v>454</v>
      </c>
      <c r="AA476">
        <v>411.75</v>
      </c>
      <c r="AB476">
        <v>465</v>
      </c>
      <c r="AC476" s="1">
        <f>(Table2[[#This Row],[Close Price]]/Table2[[#This Row],[Day Low]])-1</f>
        <v>4.109589041095818E-3</v>
      </c>
      <c r="AD476" s="1">
        <f>(Table2[[#This Row],[Day High]]/Table2[[#This Row],[Close Price]])-1</f>
        <v>2.9558890404729476E-2</v>
      </c>
      <c r="AE476" s="1">
        <f>(Table2[[#This Row],[Close Price]]/Table2[[#This Row],[Current Week Low]])-1</f>
        <v>6.8123861566484534E-2</v>
      </c>
      <c r="AF476" s="1">
        <f>(Table2[[#This Row],[Current Week High]]/Table2[[#This Row],[Close Price]])-1</f>
        <v>3.228740336516589E-2</v>
      </c>
      <c r="AG476" s="1">
        <f>(Table2[[#This Row],[Close Price]]/Table2[[#This Row],[Current Month Low]])-1</f>
        <v>6.8123861566484534E-2</v>
      </c>
      <c r="AH476" s="1">
        <f>(Table2[[#This Row],[Current Month High]]/Table2[[#This Row],[Close Price]])-1</f>
        <v>5.7298772169167789E-2</v>
      </c>
      <c r="AI476">
        <v>14.824920418371899</v>
      </c>
      <c r="AJ476">
        <v>49.059481443823003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0.03</v>
      </c>
      <c r="AM476" t="s">
        <v>3189</v>
      </c>
      <c r="AN476">
        <v>-5.28</v>
      </c>
      <c r="AO476" t="s">
        <v>3188</v>
      </c>
      <c r="AP476">
        <v>-4.7817196366529997E-3</v>
      </c>
      <c r="AQ476">
        <f>(Table2[[#This Row],[Sharpe Ratio]]-AVERAGE(Table2[Sharpe Ratio]))/_xlfn.STDEV.P(Table2[Sharpe Ratio])</f>
        <v>-0.77431841082164143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-1.8117415377925483</v>
      </c>
      <c r="AS476">
        <f>_xlfn.RANK.AVG(Table2[[#This Row],[1Y Return vs Nifty Z-Score]],Table2[1Y Return vs Nifty Z-Score])</f>
        <v>538</v>
      </c>
      <c r="AT476">
        <f>_xlfn.RANK.AVG(Table2[[#This Row],[6M Return vs Nifty Z-Score]],Table2[6M Return vs Nifty Z-Score])</f>
        <v>254</v>
      </c>
      <c r="AU476">
        <f>_xlfn.RANK.AVG(Table2[[#This Row],[Sharpe Ratio Z-Score]],Table2[Sharpe Ratio Z-Score])</f>
        <v>574</v>
      </c>
      <c r="AV476">
        <f>(Table2[[#This Row],[Rank 1Y]]+Table2[[#This Row],[Rank 6M]]+Table2[[#This Row],[Rank Sharpe]])/3</f>
        <v>455.33333333333331</v>
      </c>
    </row>
    <row r="477" spans="1:48" x14ac:dyDescent="0.3">
      <c r="A477" t="s">
        <v>959</v>
      </c>
      <c r="B477" t="s">
        <v>960</v>
      </c>
      <c r="C477" t="s">
        <v>3157</v>
      </c>
      <c r="D477" t="s">
        <v>444</v>
      </c>
      <c r="E477">
        <v>15576.8008068</v>
      </c>
      <c r="F477">
        <v>5080.5</v>
      </c>
      <c r="G477">
        <v>-22.362123736613398</v>
      </c>
      <c r="H477">
        <f>(Table2[[#This Row],[1Y Return vs Nifty]]-AVERAGE(Table2[1Y Return vs Nifty]))/_xlfn.STDEV.P(Table2[1Y Return vs Nifty])</f>
        <v>-0.82376914455204986</v>
      </c>
      <c r="I477">
        <v>-3.57681437744957</v>
      </c>
      <c r="J477">
        <f>(Table2[[#This Row],[1M Return vs Nifty]]-AVERAGE(Table2[1M Return vs Nifty]))/_xlfn.STDEV.P(Table2[1M Return vs Nifty])</f>
        <v>-0.21378728708141809</v>
      </c>
      <c r="K477">
        <v>7.1294977483123798</v>
      </c>
      <c r="L477">
        <f>(Table2[[#This Row],[6M Return vs Nifty]]-AVERAGE(Table2[6M Return vs Nifty]))/_xlfn.STDEV.P(Table2[6M Return vs Nifty])</f>
        <v>-0.12341316741217684</v>
      </c>
      <c r="M477">
        <v>-0.221843256984986</v>
      </c>
      <c r="N477">
        <f>(Table2[[#This Row],[1W Return vs Nifty]]-AVERAGE(Table2[1W Return vs Nifty]))/_xlfn.STDEV.P(Table2[1W Return vs Nifty])</f>
        <v>1.097503975041334E-2</v>
      </c>
      <c r="O477">
        <v>5204.4799999999996</v>
      </c>
      <c r="P477">
        <v>5229.1842368247599</v>
      </c>
      <c r="Q477">
        <v>4920.2853559854402</v>
      </c>
      <c r="R477">
        <v>38.723527040432501</v>
      </c>
      <c r="S477" s="1">
        <f>(Table2[[#This Row],[Close Price]]-Table2[[#This Row],[20D EMA]])/Table2[[#This Row],[20D EMA]]</f>
        <v>-2.3821784308903016E-2</v>
      </c>
      <c r="T477" s="1">
        <f>(Table2[[#This Row],[Close Price]]-Table2[[#This Row],[50D EMA]])/Table2[[#This Row],[50D EMA]]</f>
        <v>-2.8433543377129736E-2</v>
      </c>
      <c r="U477" s="1">
        <f>(Table2[[#This Row],[Close Price]]-Table2[[#This Row],[200D EMA]])/Table2[[#This Row],[200D EMA]]</f>
        <v>3.2562063462368396E-2</v>
      </c>
      <c r="V477">
        <v>0.47576321583225201</v>
      </c>
      <c r="W477">
        <v>5064.3</v>
      </c>
      <c r="X477">
        <v>5145</v>
      </c>
      <c r="Y477">
        <v>4953.25</v>
      </c>
      <c r="Z477">
        <v>5194.6499999999996</v>
      </c>
      <c r="AA477">
        <v>4953.25</v>
      </c>
      <c r="AB477">
        <v>5359</v>
      </c>
      <c r="AC477" s="1">
        <f>(Table2[[#This Row],[Close Price]]/Table2[[#This Row],[Day Low]])-1</f>
        <v>3.1988626266215014E-3</v>
      </c>
      <c r="AD477" s="1">
        <f>(Table2[[#This Row],[Day High]]/Table2[[#This Row],[Close Price]])-1</f>
        <v>1.2695600826690301E-2</v>
      </c>
      <c r="AE477" s="1">
        <f>(Table2[[#This Row],[Close Price]]/Table2[[#This Row],[Current Week Low]])-1</f>
        <v>2.5690203401806944E-2</v>
      </c>
      <c r="AF477" s="1">
        <f>(Table2[[#This Row],[Current Week High]]/Table2[[#This Row],[Close Price]])-1</f>
        <v>2.2468260997933198E-2</v>
      </c>
      <c r="AG477" s="1">
        <f>(Table2[[#This Row],[Close Price]]/Table2[[#This Row],[Current Month Low]])-1</f>
        <v>2.5690203401806944E-2</v>
      </c>
      <c r="AH477" s="1">
        <f>(Table2[[#This Row],[Current Month High]]/Table2[[#This Row],[Close Price]])-1</f>
        <v>5.4817439228422415E-2</v>
      </c>
      <c r="AI477">
        <v>17.2886526916642</v>
      </c>
      <c r="AJ477">
        <v>26.349166873911901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-0.05</v>
      </c>
      <c r="AM477" t="s">
        <v>3188</v>
      </c>
      <c r="AN477">
        <v>-3.79</v>
      </c>
      <c r="AO477" t="s">
        <v>3188</v>
      </c>
      <c r="AP477">
        <v>3.2396084355034001E-2</v>
      </c>
      <c r="AQ477">
        <f>(Table2[[#This Row],[Sharpe Ratio]]-AVERAGE(Table2[Sharpe Ratio]))/_xlfn.STDEV.P(Table2[Sharpe Ratio])</f>
        <v>-0.34315736388086793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597</v>
      </c>
      <c r="AT477">
        <f>_xlfn.RANK.AVG(Table2[[#This Row],[6M Return vs Nifty Z-Score]],Table2[6M Return vs Nifty Z-Score])</f>
        <v>347</v>
      </c>
      <c r="AU477">
        <f>_xlfn.RANK.AVG(Table2[[#This Row],[Sharpe Ratio Z-Score]],Table2[Sharpe Ratio Z-Score])</f>
        <v>425</v>
      </c>
      <c r="AV477">
        <f>(Table2[[#This Row],[Rank 1Y]]+Table2[[#This Row],[Rank 6M]]+Table2[[#This Row],[Rank Sharpe]])/3</f>
        <v>456.33333333333331</v>
      </c>
    </row>
    <row r="478" spans="1:48" x14ac:dyDescent="0.3">
      <c r="A478" t="s">
        <v>450</v>
      </c>
      <c r="B478" t="s">
        <v>451</v>
      </c>
      <c r="C478" t="s">
        <v>607</v>
      </c>
      <c r="D478" t="s">
        <v>452</v>
      </c>
      <c r="E478">
        <v>50605.293646109902</v>
      </c>
      <c r="F478">
        <v>45370.15</v>
      </c>
      <c r="G478">
        <v>-11.188958533678999</v>
      </c>
      <c r="H478">
        <f>(Table2[[#This Row],[1Y Return vs Nifty]]-AVERAGE(Table2[1Y Return vs Nifty]))/_xlfn.STDEV.P(Table2[1Y Return vs Nifty])</f>
        <v>-0.63576766592331857</v>
      </c>
      <c r="I478">
        <v>8.1782098700139496</v>
      </c>
      <c r="J478">
        <f>(Table2[[#This Row],[1M Return vs Nifty]]-AVERAGE(Table2[1M Return vs Nifty]))/_xlfn.STDEV.P(Table2[1M Return vs Nifty])</f>
        <v>1.0441128679484701</v>
      </c>
      <c r="K478">
        <v>17.005055718901399</v>
      </c>
      <c r="L478">
        <f>(Table2[[#This Row],[6M Return vs Nifty]]-AVERAGE(Table2[6M Return vs Nifty]))/_xlfn.STDEV.P(Table2[6M Return vs Nifty])</f>
        <v>0.18821668085755661</v>
      </c>
      <c r="M478">
        <v>5.97113957269395</v>
      </c>
      <c r="N478">
        <f>(Table2[[#This Row],[1W Return vs Nifty]]-AVERAGE(Table2[1W Return vs Nifty]))/_xlfn.STDEV.P(Table2[1W Return vs Nifty])</f>
        <v>1.4585777152682124</v>
      </c>
      <c r="O478">
        <v>42732.46</v>
      </c>
      <c r="P478">
        <v>41892.597752659298</v>
      </c>
      <c r="Q478">
        <v>39505.880717599801</v>
      </c>
      <c r="R478">
        <v>79.155056470657001</v>
      </c>
      <c r="S478" s="1">
        <f>(Table2[[#This Row],[Close Price]]-Table2[[#This Row],[20D EMA]])/Table2[[#This Row],[20D EMA]]</f>
        <v>6.1725676452982166E-2</v>
      </c>
      <c r="T478" s="1">
        <f>(Table2[[#This Row],[Close Price]]-Table2[[#This Row],[50D EMA]])/Table2[[#This Row],[50D EMA]]</f>
        <v>8.3011138814373289E-2</v>
      </c>
      <c r="U478" s="1">
        <f>(Table2[[#This Row],[Close Price]]-Table2[[#This Row],[200D EMA]])/Table2[[#This Row],[200D EMA]]</f>
        <v>0.14844041382901454</v>
      </c>
      <c r="V478">
        <v>1.23377585773633</v>
      </c>
      <c r="W478">
        <v>44602</v>
      </c>
      <c r="X478">
        <v>46100</v>
      </c>
      <c r="Y478">
        <v>40805</v>
      </c>
      <c r="Z478">
        <v>46100</v>
      </c>
      <c r="AA478">
        <v>40805</v>
      </c>
      <c r="AB478">
        <v>46100</v>
      </c>
      <c r="AC478" s="1">
        <f>(Table2[[#This Row],[Close Price]]/Table2[[#This Row],[Day Low]])-1</f>
        <v>1.7222321868974433E-2</v>
      </c>
      <c r="AD478" s="1">
        <f>(Table2[[#This Row],[Day High]]/Table2[[#This Row],[Close Price]])-1</f>
        <v>1.6086567930676754E-2</v>
      </c>
      <c r="AE478" s="1">
        <f>(Table2[[#This Row],[Close Price]]/Table2[[#This Row],[Current Week Low]])-1</f>
        <v>0.1118772209288077</v>
      </c>
      <c r="AF478" s="1">
        <f>(Table2[[#This Row],[Current Week High]]/Table2[[#This Row],[Close Price]])-1</f>
        <v>1.6086567930676754E-2</v>
      </c>
      <c r="AG478" s="1">
        <f>(Table2[[#This Row],[Close Price]]/Table2[[#This Row],[Current Month Low]])-1</f>
        <v>0.1118772209288077</v>
      </c>
      <c r="AH478" s="1">
        <f>(Table2[[#This Row],[Current Month High]]/Table2[[#This Row],[Close Price]])-1</f>
        <v>1.6086567930676754E-2</v>
      </c>
      <c r="AI478">
        <v>1.6086567930676701</v>
      </c>
      <c r="AJ478">
        <v>37.194077420505799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0.03</v>
      </c>
      <c r="AM478" t="s">
        <v>3189</v>
      </c>
      <c r="AN478">
        <v>8.1300000000000008</v>
      </c>
      <c r="AO478" t="s">
        <v>3189</v>
      </c>
      <c r="AP478">
        <v>-7.1815858120000001E-3</v>
      </c>
      <c r="AQ478">
        <f>(Table2[[#This Row],[Sharpe Ratio]]-AVERAGE(Table2[Sharpe Ratio]))/_xlfn.STDEV.P(Table2[Sharpe Ratio])</f>
        <v>-0.8021503078565424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1.2529892902943782</v>
      </c>
      <c r="AS478">
        <f>_xlfn.RANK.AVG(Table2[[#This Row],[1Y Return vs Nifty Z-Score]],Table2[1Y Return vs Nifty Z-Score])</f>
        <v>533</v>
      </c>
      <c r="AT478">
        <f>_xlfn.RANK.AVG(Table2[[#This Row],[6M Return vs Nifty Z-Score]],Table2[6M Return vs Nifty Z-Score])</f>
        <v>253</v>
      </c>
      <c r="AU478">
        <f>_xlfn.RANK.AVG(Table2[[#This Row],[Sharpe Ratio Z-Score]],Table2[Sharpe Ratio Z-Score])</f>
        <v>584</v>
      </c>
      <c r="AV478">
        <f>(Table2[[#This Row],[Rank 1Y]]+Table2[[#This Row],[Rank 6M]]+Table2[[#This Row],[Rank Sharpe]])/3</f>
        <v>456.66666666666669</v>
      </c>
    </row>
    <row r="479" spans="1:48" x14ac:dyDescent="0.3">
      <c r="A479" t="s">
        <v>1488</v>
      </c>
      <c r="B479" t="s">
        <v>1489</v>
      </c>
      <c r="C479" t="s">
        <v>3146</v>
      </c>
      <c r="D479" t="s">
        <v>48</v>
      </c>
      <c r="E479">
        <v>7019.0966037349999</v>
      </c>
      <c r="F479">
        <v>188.59</v>
      </c>
      <c r="G479">
        <v>-7.3624644071435297</v>
      </c>
      <c r="H479">
        <f>(Table2[[#This Row],[1Y Return vs Nifty]]-AVERAGE(Table2[1Y Return vs Nifty]))/_xlfn.STDEV.P(Table2[1Y Return vs Nifty])</f>
        <v>-0.57138245898447437</v>
      </c>
      <c r="I479">
        <v>-3.82545643141207</v>
      </c>
      <c r="J479">
        <f>(Table2[[#This Row],[1M Return vs Nifty]]-AVERAGE(Table2[1M Return vs Nifty]))/_xlfn.STDEV.P(Table2[1M Return vs Nifty])</f>
        <v>-0.24039436773409029</v>
      </c>
      <c r="K479">
        <v>-22.140923866391201</v>
      </c>
      <c r="L479">
        <f>(Table2[[#This Row],[6M Return vs Nifty]]-AVERAGE(Table2[6M Return vs Nifty]))/_xlfn.STDEV.P(Table2[6M Return vs Nifty])</f>
        <v>-1.0470609323026863</v>
      </c>
      <c r="M479">
        <v>-1.29203417384699</v>
      </c>
      <c r="N479">
        <f>(Table2[[#This Row],[1W Return vs Nifty]]-AVERAGE(Table2[1W Return vs Nifty]))/_xlfn.STDEV.P(Table2[1W Return vs Nifty])</f>
        <v>-0.23918086688958612</v>
      </c>
      <c r="O479">
        <v>190.51</v>
      </c>
      <c r="P479">
        <v>192.38685470900799</v>
      </c>
      <c r="Q479">
        <v>190.39484019019201</v>
      </c>
      <c r="R479">
        <v>45.163935844094297</v>
      </c>
      <c r="S479" s="1">
        <f>(Table2[[#This Row],[Close Price]]-Table2[[#This Row],[20D EMA]])/Table2[[#This Row],[20D EMA]]</f>
        <v>-1.0078211117526574E-2</v>
      </c>
      <c r="T479" s="1">
        <f>(Table2[[#This Row],[Close Price]]-Table2[[#This Row],[50D EMA]])/Table2[[#This Row],[50D EMA]]</f>
        <v>-1.973552046864567E-2</v>
      </c>
      <c r="U479" s="1">
        <f>(Table2[[#This Row],[Close Price]]-Table2[[#This Row],[200D EMA]])/Table2[[#This Row],[200D EMA]]</f>
        <v>-9.4794595714310995E-3</v>
      </c>
      <c r="V479">
        <v>1.06052902993956</v>
      </c>
      <c r="W479">
        <v>188</v>
      </c>
      <c r="X479">
        <v>193.34</v>
      </c>
      <c r="Y479">
        <v>181.91</v>
      </c>
      <c r="Z479">
        <v>193.5</v>
      </c>
      <c r="AA479">
        <v>181.91</v>
      </c>
      <c r="AB479">
        <v>198.4</v>
      </c>
      <c r="AC479" s="1">
        <f>(Table2[[#This Row],[Close Price]]/Table2[[#This Row],[Day Low]])-1</f>
        <v>3.1382978723404342E-3</v>
      </c>
      <c r="AD479" s="1">
        <f>(Table2[[#This Row],[Day High]]/Table2[[#This Row],[Close Price]])-1</f>
        <v>2.5186913410042866E-2</v>
      </c>
      <c r="AE479" s="1">
        <f>(Table2[[#This Row],[Close Price]]/Table2[[#This Row],[Current Week Low]])-1</f>
        <v>3.672145566488938E-2</v>
      </c>
      <c r="AF479" s="1">
        <f>(Table2[[#This Row],[Current Week High]]/Table2[[#This Row],[Close Price]])-1</f>
        <v>2.6035314703855006E-2</v>
      </c>
      <c r="AG479" s="1">
        <f>(Table2[[#This Row],[Close Price]]/Table2[[#This Row],[Current Month Low]])-1</f>
        <v>3.672145566488938E-2</v>
      </c>
      <c r="AH479" s="1">
        <f>(Table2[[#This Row],[Current Month High]]/Table2[[#This Row],[Close Price]])-1</f>
        <v>5.2017604326846545E-2</v>
      </c>
      <c r="AI479">
        <v>32.191526592077999</v>
      </c>
      <c r="AJ479">
        <v>37.456268221574298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-0.05</v>
      </c>
      <c r="AM479" t="s">
        <v>3188</v>
      </c>
      <c r="AN479">
        <v>-0.65</v>
      </c>
      <c r="AO479" t="s">
        <v>3188</v>
      </c>
      <c r="AP479">
        <v>0.106390353838046</v>
      </c>
      <c r="AQ479">
        <f>(Table2[[#This Row],[Sharpe Ratio]]-AVERAGE(Table2[Sharpe Ratio]))/_xlfn.STDEV.P(Table2[Sharpe Ratio])</f>
        <v>0.51497418969466935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500</v>
      </c>
      <c r="AT479">
        <f>_xlfn.RANK.AVG(Table2[[#This Row],[6M Return vs Nifty Z-Score]],Table2[6M Return vs Nifty Z-Score])</f>
        <v>662</v>
      </c>
      <c r="AU479">
        <f>_xlfn.RANK.AVG(Table2[[#This Row],[Sharpe Ratio Z-Score]],Table2[Sharpe Ratio Z-Score])</f>
        <v>209</v>
      </c>
      <c r="AV479">
        <f>(Table2[[#This Row],[Rank 1Y]]+Table2[[#This Row],[Rank 6M]]+Table2[[#This Row],[Rank Sharpe]])/3</f>
        <v>457</v>
      </c>
    </row>
    <row r="480" spans="1:48" x14ac:dyDescent="0.3">
      <c r="A480" t="s">
        <v>1325</v>
      </c>
      <c r="B480" t="s">
        <v>1326</v>
      </c>
      <c r="C480" t="s">
        <v>3143</v>
      </c>
      <c r="D480" t="s">
        <v>24</v>
      </c>
      <c r="E480">
        <v>8618.5411951799997</v>
      </c>
      <c r="F480">
        <v>228.2</v>
      </c>
      <c r="G480">
        <v>-31.025446535896201</v>
      </c>
      <c r="H480">
        <f>(Table2[[#This Row],[1Y Return vs Nifty]]-AVERAGE(Table2[1Y Return vs Nifty]))/_xlfn.STDEV.P(Table2[1Y Return vs Nifty])</f>
        <v>-0.96953961035304037</v>
      </c>
      <c r="I480">
        <v>3.1353455282669702</v>
      </c>
      <c r="J480">
        <f>(Table2[[#This Row],[1M Return vs Nifty]]-AVERAGE(Table2[1M Return vs Nifty]))/_xlfn.STDEV.P(Table2[1M Return vs Nifty])</f>
        <v>0.5044780952982143</v>
      </c>
      <c r="K480">
        <v>-11.4584516199194</v>
      </c>
      <c r="L480">
        <f>(Table2[[#This Row],[6M Return vs Nifty]]-AVERAGE(Table2[6M Return vs Nifty]))/_xlfn.STDEV.P(Table2[6M Return vs Nifty])</f>
        <v>-0.70996836343438852</v>
      </c>
      <c r="M480">
        <v>-1.4580572610452101</v>
      </c>
      <c r="N480">
        <f>(Table2[[#This Row],[1W Return vs Nifty]]-AVERAGE(Table2[1W Return vs Nifty]))/_xlfn.STDEV.P(Table2[1W Return vs Nifty])</f>
        <v>-0.27798857423120782</v>
      </c>
      <c r="O480">
        <v>229.47</v>
      </c>
      <c r="P480">
        <v>227.94912451046301</v>
      </c>
      <c r="Q480">
        <v>223.99565939143599</v>
      </c>
      <c r="R480">
        <v>46.634746765084898</v>
      </c>
      <c r="S480" s="1">
        <f>(Table2[[#This Row],[Close Price]]-Table2[[#This Row],[20D EMA]])/Table2[[#This Row],[20D EMA]]</f>
        <v>-5.5344925262562003E-3</v>
      </c>
      <c r="T480" s="1">
        <f>(Table2[[#This Row],[Close Price]]-Table2[[#This Row],[50D EMA]])/Table2[[#This Row],[50D EMA]]</f>
        <v>1.10057667506183E-3</v>
      </c>
      <c r="U480" s="1">
        <f>(Table2[[#This Row],[Close Price]]-Table2[[#This Row],[200D EMA]])/Table2[[#This Row],[200D EMA]]</f>
        <v>1.8769741431537489E-2</v>
      </c>
      <c r="V480">
        <v>0.66870839663470005</v>
      </c>
      <c r="W480">
        <v>226.39</v>
      </c>
      <c r="X480">
        <v>229.95</v>
      </c>
      <c r="Y480">
        <v>219.67</v>
      </c>
      <c r="Z480">
        <v>230</v>
      </c>
      <c r="AA480">
        <v>219.67</v>
      </c>
      <c r="AB480">
        <v>240.55</v>
      </c>
      <c r="AC480" s="1">
        <f>(Table2[[#This Row],[Close Price]]/Table2[[#This Row],[Day Low]])-1</f>
        <v>7.9950527850169983E-3</v>
      </c>
      <c r="AD480" s="1">
        <f>(Table2[[#This Row],[Day High]]/Table2[[#This Row],[Close Price]])-1</f>
        <v>7.6687116564417845E-3</v>
      </c>
      <c r="AE480" s="1">
        <f>(Table2[[#This Row],[Close Price]]/Table2[[#This Row],[Current Week Low]])-1</f>
        <v>3.8830973733327223E-2</v>
      </c>
      <c r="AF480" s="1">
        <f>(Table2[[#This Row],[Current Week High]]/Table2[[#This Row],[Close Price]])-1</f>
        <v>7.8878177037686736E-3</v>
      </c>
      <c r="AG480" s="1">
        <f>(Table2[[#This Row],[Close Price]]/Table2[[#This Row],[Current Month Low]])-1</f>
        <v>3.8830973733327223E-2</v>
      </c>
      <c r="AH480" s="1">
        <f>(Table2[[#This Row],[Current Month High]]/Table2[[#This Row],[Close Price]])-1</f>
        <v>5.4119193689746048E-2</v>
      </c>
      <c r="AI480">
        <v>25.569675723049901</v>
      </c>
      <c r="AJ480">
        <v>18.8541666666666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</v>
      </c>
      <c r="AM480" t="s">
        <v>3190</v>
      </c>
      <c r="AN480">
        <v>-4.3600000000000003</v>
      </c>
      <c r="AO480" t="s">
        <v>3188</v>
      </c>
      <c r="AP480">
        <v>0.12537853068898</v>
      </c>
      <c r="AQ480">
        <f>(Table2[[#This Row],[Sharpe Ratio]]-AVERAGE(Table2[Sharpe Ratio]))/_xlfn.STDEV.P(Table2[Sharpe Ratio])</f>
        <v>0.73518521163603723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-0.71783324108438518</v>
      </c>
      <c r="AS480">
        <f>_xlfn.RANK.AVG(Table2[[#This Row],[1Y Return vs Nifty Z-Score]],Table2[1Y Return vs Nifty Z-Score])</f>
        <v>651</v>
      </c>
      <c r="AT480">
        <f>_xlfn.RANK.AVG(Table2[[#This Row],[6M Return vs Nifty Z-Score]],Table2[6M Return vs Nifty Z-Score])</f>
        <v>558</v>
      </c>
      <c r="AU480">
        <f>_xlfn.RANK.AVG(Table2[[#This Row],[Sharpe Ratio Z-Score]],Table2[Sharpe Ratio Z-Score])</f>
        <v>163</v>
      </c>
      <c r="AV480">
        <f>(Table2[[#This Row],[Rank 1Y]]+Table2[[#This Row],[Rank 6M]]+Table2[[#This Row],[Rank Sharpe]])/3</f>
        <v>457.33333333333331</v>
      </c>
    </row>
    <row r="481" spans="1:48" x14ac:dyDescent="0.3">
      <c r="A481" t="s">
        <v>1475</v>
      </c>
      <c r="B481" t="s">
        <v>1476</v>
      </c>
      <c r="C481" t="s">
        <v>3160</v>
      </c>
      <c r="D481" t="s">
        <v>1477</v>
      </c>
      <c r="E481">
        <v>7067.8550376000003</v>
      </c>
      <c r="F481">
        <v>923.4</v>
      </c>
      <c r="G481">
        <v>-17.971929757093299</v>
      </c>
      <c r="H481">
        <f>(Table2[[#This Row],[1Y Return vs Nifty]]-AVERAGE(Table2[1Y Return vs Nifty]))/_xlfn.STDEV.P(Table2[1Y Return vs Nifty])</f>
        <v>-0.74989903302805949</v>
      </c>
      <c r="I481">
        <v>-3.4466861520837599</v>
      </c>
      <c r="J481">
        <f>(Table2[[#This Row],[1M Return vs Nifty]]-AVERAGE(Table2[1M Return vs Nifty]))/_xlfn.STDEV.P(Table2[1M Return vs Nifty])</f>
        <v>-0.19986232092094955</v>
      </c>
      <c r="K481">
        <v>31.434854496162799</v>
      </c>
      <c r="L481">
        <f>(Table2[[#This Row],[6M Return vs Nifty]]-AVERAGE(Table2[6M Return vs Nifty]))/_xlfn.STDEV.P(Table2[6M Return vs Nifty])</f>
        <v>0.64355864906966265</v>
      </c>
      <c r="M481">
        <v>-4.7277955631358104</v>
      </c>
      <c r="N481">
        <f>(Table2[[#This Row],[1W Return vs Nifty]]-AVERAGE(Table2[1W Return vs Nifty]))/_xlfn.STDEV.P(Table2[1W Return vs Nifty])</f>
        <v>-1.0422861743578931</v>
      </c>
      <c r="O481">
        <v>971.95</v>
      </c>
      <c r="P481">
        <v>955.54031815423002</v>
      </c>
      <c r="Q481">
        <v>851.72080176081295</v>
      </c>
      <c r="R481">
        <v>37.085028897711503</v>
      </c>
      <c r="S481" s="1">
        <f>(Table2[[#This Row],[Close Price]]-Table2[[#This Row],[20D EMA]])/Table2[[#This Row],[20D EMA]]</f>
        <v>-4.9951129173311452E-2</v>
      </c>
      <c r="T481" s="1">
        <f>(Table2[[#This Row],[Close Price]]-Table2[[#This Row],[50D EMA]])/Table2[[#This Row],[50D EMA]]</f>
        <v>-3.3635753032707091E-2</v>
      </c>
      <c r="U481" s="1">
        <f>(Table2[[#This Row],[Close Price]]-Table2[[#This Row],[200D EMA]])/Table2[[#This Row],[200D EMA]]</f>
        <v>8.4158092758801206E-2</v>
      </c>
      <c r="V481">
        <v>0.52292331326547703</v>
      </c>
      <c r="W481">
        <v>920.1</v>
      </c>
      <c r="X481">
        <v>942.05</v>
      </c>
      <c r="Y481">
        <v>890.9</v>
      </c>
      <c r="Z481">
        <v>1000</v>
      </c>
      <c r="AA481">
        <v>890.9</v>
      </c>
      <c r="AB481">
        <v>1017</v>
      </c>
      <c r="AC481" s="1">
        <f>(Table2[[#This Row],[Close Price]]/Table2[[#This Row],[Day Low]])-1</f>
        <v>3.5865666775349858E-3</v>
      </c>
      <c r="AD481" s="1">
        <f>(Table2[[#This Row],[Day High]]/Table2[[#This Row],[Close Price]])-1</f>
        <v>2.0197097682477683E-2</v>
      </c>
      <c r="AE481" s="1">
        <f>(Table2[[#This Row],[Close Price]]/Table2[[#This Row],[Current Week Low]])-1</f>
        <v>3.6479964081266081E-2</v>
      </c>
      <c r="AF481" s="1">
        <f>(Table2[[#This Row],[Current Week High]]/Table2[[#This Row],[Close Price]])-1</f>
        <v>8.2954299328568348E-2</v>
      </c>
      <c r="AG481" s="1">
        <f>(Table2[[#This Row],[Close Price]]/Table2[[#This Row],[Current Month Low]])-1</f>
        <v>3.6479964081266081E-2</v>
      </c>
      <c r="AH481" s="1">
        <f>(Table2[[#This Row],[Current Month High]]/Table2[[#This Row],[Close Price]])-1</f>
        <v>0.10136452241715399</v>
      </c>
      <c r="AI481">
        <v>20.965995235000999</v>
      </c>
      <c r="AJ481">
        <v>56.1115807269653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-0.04</v>
      </c>
      <c r="AM481" t="s">
        <v>3188</v>
      </c>
      <c r="AN481">
        <v>-9.42</v>
      </c>
      <c r="AO481" t="s">
        <v>3188</v>
      </c>
      <c r="AP481">
        <v>-5.3339492236476001E-2</v>
      </c>
      <c r="AQ481">
        <f>(Table2[[#This Row],[Sharpe Ratio]]-AVERAGE(Table2[Sharpe Ratio]))/_xlfn.STDEV.P(Table2[Sharpe Ratio])</f>
        <v>-1.3374560312129116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-2.6859449104501509</v>
      </c>
      <c r="AS481">
        <f>_xlfn.RANK.AVG(Table2[[#This Row],[1Y Return vs Nifty Z-Score]],Table2[1Y Return vs Nifty Z-Score])</f>
        <v>573</v>
      </c>
      <c r="AT481">
        <f>_xlfn.RANK.AVG(Table2[[#This Row],[6M Return vs Nifty Z-Score]],Table2[6M Return vs Nifty Z-Score])</f>
        <v>133</v>
      </c>
      <c r="AU481">
        <f>_xlfn.RANK.AVG(Table2[[#This Row],[Sharpe Ratio Z-Score]],Table2[Sharpe Ratio Z-Score])</f>
        <v>667</v>
      </c>
      <c r="AV481">
        <f>(Table2[[#This Row],[Rank 1Y]]+Table2[[#This Row],[Rank 6M]]+Table2[[#This Row],[Rank Sharpe]])/3</f>
        <v>457.66666666666669</v>
      </c>
    </row>
    <row r="482" spans="1:48" x14ac:dyDescent="0.3">
      <c r="A482" t="s">
        <v>525</v>
      </c>
      <c r="B482" t="s">
        <v>526</v>
      </c>
      <c r="C482" t="s">
        <v>3154</v>
      </c>
      <c r="D482" t="s">
        <v>527</v>
      </c>
      <c r="E482">
        <v>41402.813033879997</v>
      </c>
      <c r="F482">
        <v>629.70000000000005</v>
      </c>
      <c r="G482">
        <v>-7.5338265061960801</v>
      </c>
      <c r="H482">
        <f>(Table2[[#This Row],[1Y Return vs Nifty]]-AVERAGE(Table2[1Y Return vs Nifty]))/_xlfn.STDEV.P(Table2[1Y Return vs Nifty])</f>
        <v>-0.57426582528378778</v>
      </c>
      <c r="I482">
        <v>-6.7935757349974901</v>
      </c>
      <c r="J482">
        <f>(Table2[[#This Row],[1M Return vs Nifty]]-AVERAGE(Table2[1M Return vs Nifty]))/_xlfn.STDEV.P(Table2[1M Return vs Nifty])</f>
        <v>-0.55801155452406503</v>
      </c>
      <c r="K482">
        <v>26.776092645325399</v>
      </c>
      <c r="L482">
        <f>(Table2[[#This Row],[6M Return vs Nifty]]-AVERAGE(Table2[6M Return vs Nifty]))/_xlfn.STDEV.P(Table2[6M Return vs Nifty])</f>
        <v>0.49654829755079144</v>
      </c>
      <c r="M482">
        <v>-0.72780513729415197</v>
      </c>
      <c r="N482">
        <f>(Table2[[#This Row],[1W Return vs Nifty]]-AVERAGE(Table2[1W Return vs Nifty]))/_xlfn.STDEV.P(Table2[1W Return vs Nifty])</f>
        <v>-0.10729297290021059</v>
      </c>
      <c r="O482">
        <v>650.55999999999995</v>
      </c>
      <c r="P482">
        <v>639.93378356073299</v>
      </c>
      <c r="Q482">
        <v>568.07965474321202</v>
      </c>
      <c r="R482">
        <v>36.1435333251179</v>
      </c>
      <c r="S482" s="1">
        <f>(Table2[[#This Row],[Close Price]]-Table2[[#This Row],[20D EMA]])/Table2[[#This Row],[20D EMA]]</f>
        <v>-3.2064682734874415E-2</v>
      </c>
      <c r="T482" s="1">
        <f>(Table2[[#This Row],[Close Price]]-Table2[[#This Row],[50D EMA]])/Table2[[#This Row],[50D EMA]]</f>
        <v>-1.5991941390857523E-2</v>
      </c>
      <c r="U482" s="1">
        <f>(Table2[[#This Row],[Close Price]]-Table2[[#This Row],[200D EMA]])/Table2[[#This Row],[200D EMA]]</f>
        <v>0.1084713116237936</v>
      </c>
      <c r="V482">
        <v>0.82061208816043096</v>
      </c>
      <c r="W482">
        <v>615</v>
      </c>
      <c r="X482">
        <v>631.29999999999995</v>
      </c>
      <c r="Y482">
        <v>611.1</v>
      </c>
      <c r="Z482">
        <v>634.95000000000005</v>
      </c>
      <c r="AA482">
        <v>611.1</v>
      </c>
      <c r="AB482">
        <v>685.95</v>
      </c>
      <c r="AC482" s="1">
        <f>(Table2[[#This Row],[Close Price]]/Table2[[#This Row],[Day Low]])-1</f>
        <v>2.3902439024390265E-2</v>
      </c>
      <c r="AD482" s="1">
        <f>(Table2[[#This Row],[Day High]]/Table2[[#This Row],[Close Price]])-1</f>
        <v>2.5408924884864348E-3</v>
      </c>
      <c r="AE482" s="1">
        <f>(Table2[[#This Row],[Close Price]]/Table2[[#This Row],[Current Week Low]])-1</f>
        <v>3.0436917034855293E-2</v>
      </c>
      <c r="AF482" s="1">
        <f>(Table2[[#This Row],[Current Week High]]/Table2[[#This Row],[Close Price]])-1</f>
        <v>8.3373034778466693E-3</v>
      </c>
      <c r="AG482" s="1">
        <f>(Table2[[#This Row],[Close Price]]/Table2[[#This Row],[Current Month Low]])-1</f>
        <v>3.0436917034855293E-2</v>
      </c>
      <c r="AH482" s="1">
        <f>(Table2[[#This Row],[Current Month High]]/Table2[[#This Row],[Close Price]])-1</f>
        <v>8.9328251548356441E-2</v>
      </c>
      <c r="AI482">
        <v>13.617595680482699</v>
      </c>
      <c r="AJ482">
        <v>49.554684716779398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0.08</v>
      </c>
      <c r="AM482" t="s">
        <v>3189</v>
      </c>
      <c r="AN482">
        <v>-11.17</v>
      </c>
      <c r="AO482" t="s">
        <v>3188</v>
      </c>
      <c r="AP482">
        <v>-8.6675171944352994E-2</v>
      </c>
      <c r="AQ482">
        <f>(Table2[[#This Row],[Sharpe Ratio]]-AVERAGE(Table2[Sharpe Ratio]))/_xlfn.STDEV.P(Table2[Sharpe Ratio])</f>
        <v>-1.7240589238029196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-2.4670809789601917</v>
      </c>
      <c r="AS482">
        <f>_xlfn.RANK.AVG(Table2[[#This Row],[1Y Return vs Nifty Z-Score]],Table2[1Y Return vs Nifty Z-Score])</f>
        <v>504</v>
      </c>
      <c r="AT482">
        <f>_xlfn.RANK.AVG(Table2[[#This Row],[6M Return vs Nifty Z-Score]],Table2[6M Return vs Nifty Z-Score])</f>
        <v>168</v>
      </c>
      <c r="AU482">
        <f>_xlfn.RANK.AVG(Table2[[#This Row],[Sharpe Ratio Z-Score]],Table2[Sharpe Ratio Z-Score])</f>
        <v>702</v>
      </c>
      <c r="AV482">
        <f>(Table2[[#This Row],[Rank 1Y]]+Table2[[#This Row],[Rank 6M]]+Table2[[#This Row],[Rank Sharpe]])/3</f>
        <v>458</v>
      </c>
    </row>
    <row r="483" spans="1:48" x14ac:dyDescent="0.3">
      <c r="A483" t="s">
        <v>518</v>
      </c>
      <c r="B483" t="s">
        <v>519</v>
      </c>
      <c r="C483" t="s">
        <v>3143</v>
      </c>
      <c r="D483" t="s">
        <v>34</v>
      </c>
      <c r="E483">
        <v>41718.994048799999</v>
      </c>
      <c r="F483">
        <v>54.24</v>
      </c>
      <c r="G483">
        <v>-9.4899666886640706</v>
      </c>
      <c r="H483">
        <f>(Table2[[#This Row],[1Y Return vs Nifty]]-AVERAGE(Table2[1Y Return vs Nifty]))/_xlfn.STDEV.P(Table2[1Y Return vs Nifty])</f>
        <v>-0.6071801552905145</v>
      </c>
      <c r="I483">
        <v>-9.1585894701120107</v>
      </c>
      <c r="J483">
        <f>(Table2[[#This Row],[1M Return vs Nifty]]-AVERAGE(Table2[1M Return vs Nifty]))/_xlfn.STDEV.P(Table2[1M Return vs Nifty])</f>
        <v>-0.81109067043403871</v>
      </c>
      <c r="K483">
        <v>-24.431622203017401</v>
      </c>
      <c r="L483">
        <f>(Table2[[#This Row],[6M Return vs Nifty]]-AVERAGE(Table2[6M Return vs Nifty]))/_xlfn.STDEV.P(Table2[6M Return vs Nifty])</f>
        <v>-1.1193454530558946</v>
      </c>
      <c r="M483">
        <v>-7.5172385917184998</v>
      </c>
      <c r="N483">
        <f>(Table2[[#This Row],[1W Return vs Nifty]]-AVERAGE(Table2[1W Return vs Nifty]))/_xlfn.STDEV.P(Table2[1W Return vs Nifty])</f>
        <v>-1.6943153019100063</v>
      </c>
      <c r="O483">
        <v>58.05</v>
      </c>
      <c r="P483">
        <v>60.266813239533597</v>
      </c>
      <c r="Q483">
        <v>58.675676530917201</v>
      </c>
      <c r="R483">
        <v>26.768412084628</v>
      </c>
      <c r="S483" s="1">
        <f>(Table2[[#This Row],[Close Price]]-Table2[[#This Row],[20D EMA]])/Table2[[#This Row],[20D EMA]]</f>
        <v>-6.5633074935400437E-2</v>
      </c>
      <c r="T483" s="1">
        <f>(Table2[[#This Row],[Close Price]]-Table2[[#This Row],[50D EMA]])/Table2[[#This Row],[50D EMA]]</f>
        <v>-0.10000218885939284</v>
      </c>
      <c r="U483" s="1">
        <f>(Table2[[#This Row],[Close Price]]-Table2[[#This Row],[200D EMA]])/Table2[[#This Row],[200D EMA]]</f>
        <v>-7.5596512782941092E-2</v>
      </c>
      <c r="V483">
        <v>0.92114088788706605</v>
      </c>
      <c r="W483">
        <v>53.8</v>
      </c>
      <c r="X483">
        <v>54.63</v>
      </c>
      <c r="Y483">
        <v>53.8</v>
      </c>
      <c r="Z483">
        <v>58.87</v>
      </c>
      <c r="AA483">
        <v>53.8</v>
      </c>
      <c r="AB483">
        <v>60.61</v>
      </c>
      <c r="AC483" s="1">
        <f>(Table2[[#This Row],[Close Price]]/Table2[[#This Row],[Day Low]])-1</f>
        <v>8.1784386617100857E-3</v>
      </c>
      <c r="AD483" s="1">
        <f>(Table2[[#This Row],[Day High]]/Table2[[#This Row],[Close Price]])-1</f>
        <v>7.1902654867257443E-3</v>
      </c>
      <c r="AE483" s="1">
        <f>(Table2[[#This Row],[Close Price]]/Table2[[#This Row],[Current Week Low]])-1</f>
        <v>8.1784386617100857E-3</v>
      </c>
      <c r="AF483" s="1">
        <f>(Table2[[#This Row],[Current Week High]]/Table2[[#This Row],[Close Price]])-1</f>
        <v>8.5361356932153409E-2</v>
      </c>
      <c r="AG483" s="1">
        <f>(Table2[[#This Row],[Close Price]]/Table2[[#This Row],[Current Month Low]])-1</f>
        <v>8.1784386617100857E-3</v>
      </c>
      <c r="AH483" s="1">
        <f>(Table2[[#This Row],[Current Month High]]/Table2[[#This Row],[Close Price]])-1</f>
        <v>0.11744100294985249</v>
      </c>
      <c r="AI483">
        <v>35.508849557522097</v>
      </c>
      <c r="AJ483">
        <v>40.336351875808496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-0.19</v>
      </c>
      <c r="AM483" t="s">
        <v>3188</v>
      </c>
      <c r="AN483">
        <v>-11.75</v>
      </c>
      <c r="AO483" t="s">
        <v>3188</v>
      </c>
      <c r="AP483">
        <v>0.11596239623782401</v>
      </c>
      <c r="AQ483">
        <f>(Table2[[#This Row],[Sharpe Ratio]]-AVERAGE(Table2[Sharpe Ratio]))/_xlfn.STDEV.P(Table2[Sharpe Ratio])</f>
        <v>0.62598375398664796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521</v>
      </c>
      <c r="AT483">
        <f>_xlfn.RANK.AVG(Table2[[#This Row],[6M Return vs Nifty Z-Score]],Table2[6M Return vs Nifty Z-Score])</f>
        <v>677</v>
      </c>
      <c r="AU483">
        <f>_xlfn.RANK.AVG(Table2[[#This Row],[Sharpe Ratio Z-Score]],Table2[Sharpe Ratio Z-Score])</f>
        <v>177</v>
      </c>
      <c r="AV483">
        <f>(Table2[[#This Row],[Rank 1Y]]+Table2[[#This Row],[Rank 6M]]+Table2[[#This Row],[Rank Sharpe]])/3</f>
        <v>458.33333333333331</v>
      </c>
    </row>
    <row r="484" spans="1:48" x14ac:dyDescent="0.3">
      <c r="A484" t="s">
        <v>660</v>
      </c>
      <c r="B484" t="s">
        <v>661</v>
      </c>
      <c r="C484" t="s">
        <v>3149</v>
      </c>
      <c r="D484" t="s">
        <v>182</v>
      </c>
      <c r="E484">
        <v>29029.507960319999</v>
      </c>
      <c r="F484">
        <v>15304.8</v>
      </c>
      <c r="G484">
        <v>-25.791784558580499</v>
      </c>
      <c r="H484">
        <f>(Table2[[#This Row],[1Y Return vs Nifty]]-AVERAGE(Table2[1Y Return vs Nifty]))/_xlfn.STDEV.P(Table2[1Y Return vs Nifty])</f>
        <v>-0.88147717034544881</v>
      </c>
      <c r="I484">
        <v>-12.3683253366163</v>
      </c>
      <c r="J484">
        <f>(Table2[[#This Row],[1M Return vs Nifty]]-AVERAGE(Table2[1M Return vs Nifty]))/_xlfn.STDEV.P(Table2[1M Return vs Nifty])</f>
        <v>-1.1545631430622385</v>
      </c>
      <c r="K484">
        <v>-1.78386435411149</v>
      </c>
      <c r="L484">
        <f>(Table2[[#This Row],[6M Return vs Nifty]]-AVERAGE(Table2[6M Return vs Nifty]))/_xlfn.STDEV.P(Table2[6M Return vs Nifty])</f>
        <v>-0.40468028040203363</v>
      </c>
      <c r="M484">
        <v>-6.9486821902641296</v>
      </c>
      <c r="N484">
        <f>(Table2[[#This Row],[1W Return vs Nifty]]-AVERAGE(Table2[1W Return vs Nifty]))/_xlfn.STDEV.P(Table2[1W Return vs Nifty])</f>
        <v>-1.5614158913087359</v>
      </c>
      <c r="O484">
        <v>15730.72</v>
      </c>
      <c r="P484">
        <v>15830.6179044129</v>
      </c>
      <c r="Q484">
        <v>15279.0192984074</v>
      </c>
      <c r="R484">
        <v>42.337676112907701</v>
      </c>
      <c r="S484" s="1">
        <f>(Table2[[#This Row],[Close Price]]-Table2[[#This Row],[20D EMA]])/Table2[[#This Row],[20D EMA]]</f>
        <v>-2.7075683757641106E-2</v>
      </c>
      <c r="T484" s="1">
        <f>(Table2[[#This Row],[Close Price]]-Table2[[#This Row],[50D EMA]])/Table2[[#This Row],[50D EMA]]</f>
        <v>-3.3215248298446104E-2</v>
      </c>
      <c r="U484" s="1">
        <f>(Table2[[#This Row],[Close Price]]-Table2[[#This Row],[200D EMA]])/Table2[[#This Row],[200D EMA]]</f>
        <v>1.6873269867056441E-3</v>
      </c>
      <c r="V484">
        <v>1.6640307110100401</v>
      </c>
      <c r="W484">
        <v>14835.6</v>
      </c>
      <c r="X484">
        <v>15347.1</v>
      </c>
      <c r="Y484">
        <v>14770.05</v>
      </c>
      <c r="Z484">
        <v>15575</v>
      </c>
      <c r="AA484">
        <v>14770.05</v>
      </c>
      <c r="AB484">
        <v>16158</v>
      </c>
      <c r="AC484" s="1">
        <f>(Table2[[#This Row],[Close Price]]/Table2[[#This Row],[Day Low]])-1</f>
        <v>3.1626627841138788E-2</v>
      </c>
      <c r="AD484" s="1">
        <f>(Table2[[#This Row],[Day High]]/Table2[[#This Row],[Close Price]])-1</f>
        <v>2.7638387956721022E-3</v>
      </c>
      <c r="AE484" s="1">
        <f>(Table2[[#This Row],[Close Price]]/Table2[[#This Row],[Current Week Low]])-1</f>
        <v>3.6205023002630288E-2</v>
      </c>
      <c r="AF484" s="1">
        <f>(Table2[[#This Row],[Current Week High]]/Table2[[#This Row],[Close Price]])-1</f>
        <v>1.7654592023417459E-2</v>
      </c>
      <c r="AG484" s="1">
        <f>(Table2[[#This Row],[Close Price]]/Table2[[#This Row],[Current Month Low]])-1</f>
        <v>3.6205023002630288E-2</v>
      </c>
      <c r="AH484" s="1">
        <f>(Table2[[#This Row],[Current Month High]]/Table2[[#This Row],[Close Price]])-1</f>
        <v>5.5747216559510759E-2</v>
      </c>
      <c r="AI484">
        <v>19.243635983482299</v>
      </c>
      <c r="AJ484">
        <v>17.956069364161799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-0.05</v>
      </c>
      <c r="AM484" t="s">
        <v>3188</v>
      </c>
      <c r="AN484">
        <v>-7.09</v>
      </c>
      <c r="AO484" t="s">
        <v>3188</v>
      </c>
      <c r="AP484">
        <v>7.6911091474345994E-2</v>
      </c>
      <c r="AQ484">
        <f>(Table2[[#This Row],[Sharpe Ratio]]-AVERAGE(Table2[Sharpe Ratio]))/_xlfn.STDEV.P(Table2[Sharpe Ratio])</f>
        <v>0.17309521194179628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625</v>
      </c>
      <c r="AT484">
        <f>_xlfn.RANK.AVG(Table2[[#This Row],[6M Return vs Nifty Z-Score]],Table2[6M Return vs Nifty Z-Score])</f>
        <v>457</v>
      </c>
      <c r="AU484">
        <f>_xlfn.RANK.AVG(Table2[[#This Row],[Sharpe Ratio Z-Score]],Table2[Sharpe Ratio Z-Score])</f>
        <v>296</v>
      </c>
      <c r="AV484">
        <f>(Table2[[#This Row],[Rank 1Y]]+Table2[[#This Row],[Rank 6M]]+Table2[[#This Row],[Rank Sharpe]])/3</f>
        <v>459.33333333333331</v>
      </c>
    </row>
    <row r="485" spans="1:48" x14ac:dyDescent="0.3">
      <c r="A485" t="s">
        <v>1855</v>
      </c>
      <c r="B485" t="s">
        <v>1856</v>
      </c>
      <c r="C485" t="s">
        <v>3155</v>
      </c>
      <c r="D485" t="s">
        <v>138</v>
      </c>
      <c r="E485">
        <v>4125.3996184649995</v>
      </c>
      <c r="F485">
        <v>626.54999999999995</v>
      </c>
      <c r="G485">
        <v>-12.842674424641</v>
      </c>
      <c r="H485">
        <f>(Table2[[#This Row],[1Y Return vs Nifty]]-AVERAGE(Table2[1Y Return vs Nifty]))/_xlfn.STDEV.P(Table2[1Y Return vs Nifty])</f>
        <v>-0.6635933560555145</v>
      </c>
      <c r="I485">
        <v>18.1385594495761</v>
      </c>
      <c r="J485">
        <f>(Table2[[#This Row],[1M Return vs Nifty]]-AVERAGE(Table2[1M Return vs Nifty]))/_xlfn.STDEV.P(Table2[1M Return vs Nifty])</f>
        <v>2.1099656485572917</v>
      </c>
      <c r="K485">
        <v>10.8336994773985</v>
      </c>
      <c r="L485">
        <f>(Table2[[#This Row],[6M Return vs Nifty]]-AVERAGE(Table2[6M Return vs Nifty]))/_xlfn.STDEV.P(Table2[6M Return vs Nifty])</f>
        <v>-6.5246000792322642E-3</v>
      </c>
      <c r="M485">
        <v>10.8473649068758</v>
      </c>
      <c r="N485">
        <f>(Table2[[#This Row],[1W Return vs Nifty]]-AVERAGE(Table2[1W Return vs Nifty]))/_xlfn.STDEV.P(Table2[1W Return vs Nifty])</f>
        <v>2.5983898275125594</v>
      </c>
      <c r="O485">
        <v>575.85</v>
      </c>
      <c r="P485">
        <v>551.98617978640902</v>
      </c>
      <c r="Q485">
        <v>524.94488982431903</v>
      </c>
      <c r="R485">
        <v>68.965495887299397</v>
      </c>
      <c r="S485" s="1">
        <f>(Table2[[#This Row],[Close Price]]-Table2[[#This Row],[20D EMA]])/Table2[[#This Row],[20D EMA]]</f>
        <v>8.804376139619681E-2</v>
      </c>
      <c r="T485" s="1">
        <f>(Table2[[#This Row],[Close Price]]-Table2[[#This Row],[50D EMA]])/Table2[[#This Row],[50D EMA]]</f>
        <v>0.13508276646064471</v>
      </c>
      <c r="U485" s="1">
        <f>(Table2[[#This Row],[Close Price]]-Table2[[#This Row],[200D EMA]])/Table2[[#This Row],[200D EMA]]</f>
        <v>0.19355386088182447</v>
      </c>
      <c r="V485">
        <v>1.1652001948139701</v>
      </c>
      <c r="W485">
        <v>615.6</v>
      </c>
      <c r="X485">
        <v>638.9</v>
      </c>
      <c r="Y485">
        <v>527.45000000000005</v>
      </c>
      <c r="Z485">
        <v>640</v>
      </c>
      <c r="AA485">
        <v>527.45000000000005</v>
      </c>
      <c r="AB485">
        <v>640</v>
      </c>
      <c r="AC485" s="1">
        <f>(Table2[[#This Row],[Close Price]]/Table2[[#This Row],[Day Low]])-1</f>
        <v>1.7787524366471574E-2</v>
      </c>
      <c r="AD485" s="1">
        <f>(Table2[[#This Row],[Day High]]/Table2[[#This Row],[Close Price]])-1</f>
        <v>1.9711116431250453E-2</v>
      </c>
      <c r="AE485" s="1">
        <f>(Table2[[#This Row],[Close Price]]/Table2[[#This Row],[Current Week Low]])-1</f>
        <v>0.1878851075931367</v>
      </c>
      <c r="AF485" s="1">
        <f>(Table2[[#This Row],[Current Week High]]/Table2[[#This Row],[Close Price]])-1</f>
        <v>2.1466762429175779E-2</v>
      </c>
      <c r="AG485" s="1">
        <f>(Table2[[#This Row],[Close Price]]/Table2[[#This Row],[Current Month Low]])-1</f>
        <v>0.1878851075931367</v>
      </c>
      <c r="AH485" s="1">
        <f>(Table2[[#This Row],[Current Month High]]/Table2[[#This Row],[Close Price]])-1</f>
        <v>2.1466762429175779E-2</v>
      </c>
      <c r="AI485">
        <v>6.4559891469156501</v>
      </c>
      <c r="AJ485">
        <v>47.423529411764598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0.11</v>
      </c>
      <c r="AM485" t="s">
        <v>3189</v>
      </c>
      <c r="AN485">
        <v>-0.49</v>
      </c>
      <c r="AO485" t="s">
        <v>3188</v>
      </c>
      <c r="AQ485">
        <f>(Table2[[#This Row],[Sharpe Ratio]]-AVERAGE(Table2[Sharpe Ratio]))/_xlfn.STDEV.P(Table2[Sharpe Ratio])</f>
        <v>-0.71886351506777824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3.3193740048673259</v>
      </c>
      <c r="AS485">
        <f>_xlfn.RANK.AVG(Table2[[#This Row],[1Y Return vs Nifty Z-Score]],Table2[1Y Return vs Nifty Z-Score])</f>
        <v>542</v>
      </c>
      <c r="AT485">
        <f>_xlfn.RANK.AVG(Table2[[#This Row],[6M Return vs Nifty Z-Score]],Table2[6M Return vs Nifty Z-Score])</f>
        <v>311</v>
      </c>
      <c r="AU485">
        <f>_xlfn.RANK.AVG(Table2[[#This Row],[Sharpe Ratio Z-Score]],Table2[Sharpe Ratio Z-Score])</f>
        <v>530</v>
      </c>
      <c r="AV485">
        <f>(Table2[[#This Row],[Rank 1Y]]+Table2[[#This Row],[Rank 6M]]+Table2[[#This Row],[Rank Sharpe]])/3</f>
        <v>461</v>
      </c>
    </row>
    <row r="486" spans="1:48" x14ac:dyDescent="0.3">
      <c r="A486" t="s">
        <v>457</v>
      </c>
      <c r="B486" t="s">
        <v>458</v>
      </c>
      <c r="C486" t="s">
        <v>3143</v>
      </c>
      <c r="D486" t="s">
        <v>34</v>
      </c>
      <c r="E486">
        <v>49446.631004671901</v>
      </c>
      <c r="F486">
        <v>56.96</v>
      </c>
      <c r="G486">
        <v>-8.4453383109972293</v>
      </c>
      <c r="H486">
        <f>(Table2[[#This Row],[1Y Return vs Nifty]]-AVERAGE(Table2[1Y Return vs Nifty]))/_xlfn.STDEV.P(Table2[1Y Return vs Nifty])</f>
        <v>-0.58960306983156863</v>
      </c>
      <c r="I486">
        <v>-3.0939425085363599</v>
      </c>
      <c r="J486">
        <f>(Table2[[#This Row],[1M Return vs Nifty]]-AVERAGE(Table2[1M Return vs Nifty]))/_xlfn.STDEV.P(Table2[1M Return vs Nifty])</f>
        <v>-0.16211537335511816</v>
      </c>
      <c r="K486">
        <v>-20.575360945746301</v>
      </c>
      <c r="L486">
        <f>(Table2[[#This Row],[6M Return vs Nifty]]-AVERAGE(Table2[6M Return vs Nifty]))/_xlfn.STDEV.P(Table2[6M Return vs Nifty])</f>
        <v>-0.99765854543297583</v>
      </c>
      <c r="M486">
        <v>-1.07921590506839</v>
      </c>
      <c r="N486">
        <f>(Table2[[#This Row],[1W Return vs Nifty]]-AVERAGE(Table2[1W Return vs Nifty]))/_xlfn.STDEV.P(Table2[1W Return vs Nifty])</f>
        <v>-0.18943483920700346</v>
      </c>
      <c r="O486">
        <v>58.27</v>
      </c>
      <c r="P486">
        <v>59.556118596879799</v>
      </c>
      <c r="Q486">
        <v>57.936125093263698</v>
      </c>
      <c r="R486">
        <v>41.892169520174498</v>
      </c>
      <c r="S486" s="1">
        <f>(Table2[[#This Row],[Close Price]]-Table2[[#This Row],[20D EMA]])/Table2[[#This Row],[20D EMA]]</f>
        <v>-2.2481551398661443E-2</v>
      </c>
      <c r="T486" s="1">
        <f>(Table2[[#This Row],[Close Price]]-Table2[[#This Row],[50D EMA]])/Table2[[#This Row],[50D EMA]]</f>
        <v>-4.3591131491497348E-2</v>
      </c>
      <c r="U486" s="1">
        <f>(Table2[[#This Row],[Close Price]]-Table2[[#This Row],[200D EMA]])/Table2[[#This Row],[200D EMA]]</f>
        <v>-1.6848297874467136E-2</v>
      </c>
      <c r="V486">
        <v>0.46168977690523599</v>
      </c>
      <c r="W486">
        <v>56.7</v>
      </c>
      <c r="X486">
        <v>57.35</v>
      </c>
      <c r="Y486">
        <v>54.64</v>
      </c>
      <c r="Z486">
        <v>58.39</v>
      </c>
      <c r="AA486">
        <v>54.64</v>
      </c>
      <c r="AB486">
        <v>59.15</v>
      </c>
      <c r="AC486" s="1">
        <f>(Table2[[#This Row],[Close Price]]/Table2[[#This Row],[Day Low]])-1</f>
        <v>4.5855379188712853E-3</v>
      </c>
      <c r="AD486" s="1">
        <f>(Table2[[#This Row],[Day High]]/Table2[[#This Row],[Close Price]])-1</f>
        <v>6.8469101123596054E-3</v>
      </c>
      <c r="AE486" s="1">
        <f>(Table2[[#This Row],[Close Price]]/Table2[[#This Row],[Current Week Low]])-1</f>
        <v>4.2459736456808228E-2</v>
      </c>
      <c r="AF486" s="1">
        <f>(Table2[[#This Row],[Current Week High]]/Table2[[#This Row],[Close Price]])-1</f>
        <v>2.5105337078651591E-2</v>
      </c>
      <c r="AG486" s="1">
        <f>(Table2[[#This Row],[Close Price]]/Table2[[#This Row],[Current Month Low]])-1</f>
        <v>4.2459736456808228E-2</v>
      </c>
      <c r="AH486" s="1">
        <f>(Table2[[#This Row],[Current Month High]]/Table2[[#This Row],[Close Price]])-1</f>
        <v>3.8448033707865203E-2</v>
      </c>
      <c r="AI486">
        <v>35.007022471910098</v>
      </c>
      <c r="AJ486">
        <v>39.4369645042839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-0.09</v>
      </c>
      <c r="AM486" t="s">
        <v>3188</v>
      </c>
      <c r="AN486">
        <v>-5.71</v>
      </c>
      <c r="AO486" t="s">
        <v>3188</v>
      </c>
      <c r="AP486">
        <v>9.9499742011108006E-2</v>
      </c>
      <c r="AQ486">
        <f>(Table2[[#This Row],[Sharpe Ratio]]-AVERAGE(Table2[Sharpe Ratio]))/_xlfn.STDEV.P(Table2[Sharpe Ratio])</f>
        <v>0.43506190089919955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512</v>
      </c>
      <c r="AT486">
        <f>_xlfn.RANK.AVG(Table2[[#This Row],[6M Return vs Nifty Z-Score]],Table2[6M Return vs Nifty Z-Score])</f>
        <v>649</v>
      </c>
      <c r="AU486">
        <f>_xlfn.RANK.AVG(Table2[[#This Row],[Sharpe Ratio Z-Score]],Table2[Sharpe Ratio Z-Score])</f>
        <v>223</v>
      </c>
      <c r="AV486">
        <f>(Table2[[#This Row],[Rank 1Y]]+Table2[[#This Row],[Rank 6M]]+Table2[[#This Row],[Rank Sharpe]])/3</f>
        <v>461.33333333333331</v>
      </c>
    </row>
    <row r="487" spans="1:48" x14ac:dyDescent="0.3">
      <c r="A487" t="s">
        <v>1678</v>
      </c>
      <c r="B487" t="s">
        <v>1679</v>
      </c>
      <c r="C487" t="s">
        <v>3153</v>
      </c>
      <c r="D487" t="s">
        <v>135</v>
      </c>
      <c r="E487">
        <v>5271.6450000000004</v>
      </c>
      <c r="F487">
        <v>184.97</v>
      </c>
      <c r="G487">
        <v>27.428569504874201</v>
      </c>
      <c r="H487">
        <f>(Table2[[#This Row],[1Y Return vs Nifty]]-AVERAGE(Table2[1Y Return vs Nifty]))/_xlfn.STDEV.P(Table2[1Y Return vs Nifty])</f>
        <v>1.4017085341950732E-2</v>
      </c>
      <c r="I487">
        <v>-6.53268393548435</v>
      </c>
      <c r="J487">
        <f>(Table2[[#This Row],[1M Return vs Nifty]]-AVERAGE(Table2[1M Return vs Nifty]))/_xlfn.STDEV.P(Table2[1M Return vs Nifty])</f>
        <v>-0.53009363379970598</v>
      </c>
      <c r="K487">
        <v>-20.357153148236598</v>
      </c>
      <c r="L487">
        <f>(Table2[[#This Row],[6M Return vs Nifty]]-AVERAGE(Table2[6M Return vs Nifty]))/_xlfn.STDEV.P(Table2[6M Return vs Nifty])</f>
        <v>-0.99077285218589684</v>
      </c>
      <c r="M487">
        <v>-3.7612760512915102</v>
      </c>
      <c r="N487">
        <f>(Table2[[#This Row],[1W Return vs Nifty]]-AVERAGE(Table2[1W Return vs Nifty]))/_xlfn.STDEV.P(Table2[1W Return vs Nifty])</f>
        <v>-0.81636334043999215</v>
      </c>
      <c r="O487">
        <v>191.18</v>
      </c>
      <c r="P487">
        <v>196.035020866026</v>
      </c>
      <c r="Q487">
        <v>189.01708390965601</v>
      </c>
      <c r="R487">
        <v>39.581588458469298</v>
      </c>
      <c r="S487" s="1">
        <f>(Table2[[#This Row],[Close Price]]-Table2[[#This Row],[20D EMA]])/Table2[[#This Row],[20D EMA]]</f>
        <v>-3.2482477246573951E-2</v>
      </c>
      <c r="T487" s="1">
        <f>(Table2[[#This Row],[Close Price]]-Table2[[#This Row],[50D EMA]])/Table2[[#This Row],[50D EMA]]</f>
        <v>-5.6444102778901148E-2</v>
      </c>
      <c r="U487" s="1">
        <f>(Table2[[#This Row],[Close Price]]-Table2[[#This Row],[200D EMA]])/Table2[[#This Row],[200D EMA]]</f>
        <v>-2.1411206997513428E-2</v>
      </c>
      <c r="V487">
        <v>0.75284160003096501</v>
      </c>
      <c r="W487">
        <v>183.73</v>
      </c>
      <c r="X487">
        <v>186.8</v>
      </c>
      <c r="Y487">
        <v>179</v>
      </c>
      <c r="Z487">
        <v>191.49</v>
      </c>
      <c r="AA487">
        <v>179</v>
      </c>
      <c r="AB487">
        <v>201.61</v>
      </c>
      <c r="AC487" s="1">
        <f>(Table2[[#This Row],[Close Price]]/Table2[[#This Row],[Day Low]])-1</f>
        <v>6.7490339084526063E-3</v>
      </c>
      <c r="AD487" s="1">
        <f>(Table2[[#This Row],[Day High]]/Table2[[#This Row],[Close Price]])-1</f>
        <v>9.8934962426340256E-3</v>
      </c>
      <c r="AE487" s="1">
        <f>(Table2[[#This Row],[Close Price]]/Table2[[#This Row],[Current Week Low]])-1</f>
        <v>3.3351955307262537E-2</v>
      </c>
      <c r="AF487" s="1">
        <f>(Table2[[#This Row],[Current Week High]]/Table2[[#This Row],[Close Price]])-1</f>
        <v>3.5248959290695936E-2</v>
      </c>
      <c r="AG487" s="1">
        <f>(Table2[[#This Row],[Close Price]]/Table2[[#This Row],[Current Month Low]])-1</f>
        <v>3.3351955307262537E-2</v>
      </c>
      <c r="AH487" s="1">
        <f>(Table2[[#This Row],[Current Month High]]/Table2[[#This Row],[Close Price]])-1</f>
        <v>8.9960534140671511E-2</v>
      </c>
      <c r="AI487">
        <v>43.2394442342001</v>
      </c>
      <c r="AJ487">
        <v>55.306465155331601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-0.13</v>
      </c>
      <c r="AM487" t="s">
        <v>3188</v>
      </c>
      <c r="AN487">
        <v>-5.5</v>
      </c>
      <c r="AO487" t="s">
        <v>3188</v>
      </c>
      <c r="AP487">
        <v>2.3779908087139999E-2</v>
      </c>
      <c r="AQ487">
        <f>(Table2[[#This Row],[Sharpe Ratio]]-AVERAGE(Table2[Sharpe Ratio]))/_xlfn.STDEV.P(Table2[Sharpe Ratio])</f>
        <v>-0.44308149014507908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288</v>
      </c>
      <c r="AT487">
        <f>_xlfn.RANK.AVG(Table2[[#This Row],[6M Return vs Nifty Z-Score]],Table2[6M Return vs Nifty Z-Score])</f>
        <v>647</v>
      </c>
      <c r="AU487">
        <f>_xlfn.RANK.AVG(Table2[[#This Row],[Sharpe Ratio Z-Score]],Table2[Sharpe Ratio Z-Score])</f>
        <v>449</v>
      </c>
      <c r="AV487">
        <f>(Table2[[#This Row],[Rank 1Y]]+Table2[[#This Row],[Rank 6M]]+Table2[[#This Row],[Rank Sharpe]])/3</f>
        <v>461.33333333333331</v>
      </c>
    </row>
    <row r="488" spans="1:48" x14ac:dyDescent="0.3">
      <c r="A488" t="s">
        <v>68</v>
      </c>
      <c r="B488" t="s">
        <v>69</v>
      </c>
      <c r="C488" t="s">
        <v>3143</v>
      </c>
      <c r="D488" t="s">
        <v>24</v>
      </c>
      <c r="E488">
        <v>362693.96694547503</v>
      </c>
      <c r="F488">
        <v>1172.45</v>
      </c>
      <c r="G488">
        <v>-10.9622467833243</v>
      </c>
      <c r="H488">
        <f>(Table2[[#This Row],[1Y Return vs Nifty]]-AVERAGE(Table2[1Y Return vs Nifty]))/_xlfn.STDEV.P(Table2[1Y Return vs Nifty])</f>
        <v>-0.63195297746977308</v>
      </c>
      <c r="I488">
        <v>-0.40286683307723797</v>
      </c>
      <c r="J488">
        <f>(Table2[[#This Row],[1M Return vs Nifty]]-AVERAGE(Table2[1M Return vs Nifty]))/_xlfn.STDEV.P(Table2[1M Return vs Nifty])</f>
        <v>0.12585549238661975</v>
      </c>
      <c r="K488">
        <v>-0.49204104299472601</v>
      </c>
      <c r="L488">
        <f>(Table2[[#This Row],[6M Return vs Nifty]]-AVERAGE(Table2[6M Return vs Nifty]))/_xlfn.STDEV.P(Table2[6M Return vs Nifty])</f>
        <v>-0.36391593031330538</v>
      </c>
      <c r="M488">
        <v>0.33233850922055702</v>
      </c>
      <c r="N488">
        <f>(Table2[[#This Row],[1W Return vs Nifty]]-AVERAGE(Table2[1W Return vs Nifty]))/_xlfn.STDEV.P(Table2[1W Return vs Nifty])</f>
        <v>0.14051439575148819</v>
      </c>
      <c r="O488">
        <v>1198.3900000000001</v>
      </c>
      <c r="P488">
        <v>1199.6318840742699</v>
      </c>
      <c r="Q488">
        <v>1146.4895489231999</v>
      </c>
      <c r="R488">
        <v>39.366929284287203</v>
      </c>
      <c r="S488" s="1">
        <f>(Table2[[#This Row],[Close Price]]-Table2[[#This Row],[20D EMA]])/Table2[[#This Row],[20D EMA]]</f>
        <v>-2.164570799155538E-2</v>
      </c>
      <c r="T488" s="1">
        <f>(Table2[[#This Row],[Close Price]]-Table2[[#This Row],[50D EMA]])/Table2[[#This Row],[50D EMA]]</f>
        <v>-2.2658520863877797E-2</v>
      </c>
      <c r="U488" s="1">
        <f>(Table2[[#This Row],[Close Price]]-Table2[[#This Row],[200D EMA]])/Table2[[#This Row],[200D EMA]]</f>
        <v>2.2643425839496398E-2</v>
      </c>
      <c r="V488">
        <v>1.2129385280313001</v>
      </c>
      <c r="W488">
        <v>1166</v>
      </c>
      <c r="X488">
        <v>1188.2</v>
      </c>
      <c r="Y488">
        <v>1130.9000000000001</v>
      </c>
      <c r="Z488">
        <v>1191</v>
      </c>
      <c r="AA488">
        <v>1130.9000000000001</v>
      </c>
      <c r="AB488">
        <v>1242.95</v>
      </c>
      <c r="AC488" s="1">
        <f>(Table2[[#This Row],[Close Price]]/Table2[[#This Row],[Day Low]])-1</f>
        <v>5.5317324185248928E-3</v>
      </c>
      <c r="AD488" s="1">
        <f>(Table2[[#This Row],[Day High]]/Table2[[#This Row],[Close Price]])-1</f>
        <v>1.3433408674143887E-2</v>
      </c>
      <c r="AE488" s="1">
        <f>(Table2[[#This Row],[Close Price]]/Table2[[#This Row],[Current Week Low]])-1</f>
        <v>3.6740649040587048E-2</v>
      </c>
      <c r="AF488" s="1">
        <f>(Table2[[#This Row],[Current Week High]]/Table2[[#This Row],[Close Price]])-1</f>
        <v>1.5821570216213887E-2</v>
      </c>
      <c r="AG488" s="1">
        <f>(Table2[[#This Row],[Close Price]]/Table2[[#This Row],[Current Month Low]])-1</f>
        <v>3.6740649040587048E-2</v>
      </c>
      <c r="AH488" s="1">
        <f>(Table2[[#This Row],[Current Month High]]/Table2[[#This Row],[Close Price]])-1</f>
        <v>6.0130495969977327E-2</v>
      </c>
      <c r="AI488">
        <v>14.260736065503799</v>
      </c>
      <c r="AJ488">
        <v>23.234181206642798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-0.05</v>
      </c>
      <c r="AM488" t="s">
        <v>3188</v>
      </c>
      <c r="AN488">
        <v>-5.41</v>
      </c>
      <c r="AO488" t="s">
        <v>3188</v>
      </c>
      <c r="AP488">
        <v>3.5888755948527001E-2</v>
      </c>
      <c r="AQ488">
        <f>(Table2[[#This Row],[Sharpe Ratio]]-AVERAGE(Table2[Sharpe Ratio]))/_xlfn.STDEV.P(Table2[Sharpe Ratio])</f>
        <v>-0.30265190688272292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530</v>
      </c>
      <c r="AT488">
        <f>_xlfn.RANK.AVG(Table2[[#This Row],[6M Return vs Nifty Z-Score]],Table2[6M Return vs Nifty Z-Score])</f>
        <v>443</v>
      </c>
      <c r="AU488">
        <f>_xlfn.RANK.AVG(Table2[[#This Row],[Sharpe Ratio Z-Score]],Table2[Sharpe Ratio Z-Score])</f>
        <v>414</v>
      </c>
      <c r="AV488">
        <f>(Table2[[#This Row],[Rank 1Y]]+Table2[[#This Row],[Rank 6M]]+Table2[[#This Row],[Rank Sharpe]])/3</f>
        <v>462.33333333333331</v>
      </c>
    </row>
    <row r="489" spans="1:48" x14ac:dyDescent="0.3">
      <c r="A489" t="s">
        <v>1731</v>
      </c>
      <c r="B489" t="s">
        <v>1732</v>
      </c>
      <c r="C489" t="s">
        <v>3153</v>
      </c>
      <c r="D489" t="s">
        <v>72</v>
      </c>
      <c r="E489">
        <v>4830.4960000000001</v>
      </c>
      <c r="F489">
        <v>686.15</v>
      </c>
      <c r="G489">
        <v>29.139964353104901</v>
      </c>
      <c r="H489">
        <f>(Table2[[#This Row],[1Y Return vs Nifty]]-AVERAGE(Table2[1Y Return vs Nifty]))/_xlfn.STDEV.P(Table2[1Y Return vs Nifty])</f>
        <v>4.2813290906016432E-2</v>
      </c>
      <c r="I489">
        <v>-7.2949401201208399</v>
      </c>
      <c r="J489">
        <f>(Table2[[#This Row],[1M Return vs Nifty]]-AVERAGE(Table2[1M Return vs Nifty]))/_xlfn.STDEV.P(Table2[1M Return vs Nifty])</f>
        <v>-0.611662344560437</v>
      </c>
      <c r="K489">
        <v>-33.096920117338001</v>
      </c>
      <c r="L489">
        <f>(Table2[[#This Row],[6M Return vs Nifty]]-AVERAGE(Table2[6M Return vs Nifty]))/_xlfn.STDEV.P(Table2[6M Return vs Nifty])</f>
        <v>-1.3927847343900615</v>
      </c>
      <c r="M489">
        <v>7.3572457538008598</v>
      </c>
      <c r="N489">
        <f>(Table2[[#This Row],[1W Return vs Nifty]]-AVERAGE(Table2[1W Return vs Nifty]))/_xlfn.STDEV.P(Table2[1W Return vs Nifty])</f>
        <v>1.782578454735166</v>
      </c>
      <c r="O489">
        <v>692.94</v>
      </c>
      <c r="P489">
        <v>748.20120983003596</v>
      </c>
      <c r="Q489">
        <v>767.89738846720195</v>
      </c>
      <c r="R489">
        <v>51.648347553543402</v>
      </c>
      <c r="S489" s="1">
        <f>(Table2[[#This Row],[Close Price]]-Table2[[#This Row],[20D EMA]])/Table2[[#This Row],[20D EMA]]</f>
        <v>-9.7988281813722357E-3</v>
      </c>
      <c r="T489" s="1">
        <f>(Table2[[#This Row],[Close Price]]-Table2[[#This Row],[50D EMA]])/Table2[[#This Row],[50D EMA]]</f>
        <v>-8.2933853908271224E-2</v>
      </c>
      <c r="U489" s="1">
        <f>(Table2[[#This Row],[Close Price]]-Table2[[#This Row],[200D EMA]])/Table2[[#This Row],[200D EMA]]</f>
        <v>-0.10645613553964252</v>
      </c>
      <c r="V489">
        <v>1.06921203786569</v>
      </c>
      <c r="W489">
        <v>681.65</v>
      </c>
      <c r="X489">
        <v>702.5</v>
      </c>
      <c r="Y489">
        <v>600.1</v>
      </c>
      <c r="Z489">
        <v>738.5</v>
      </c>
      <c r="AA489">
        <v>600.1</v>
      </c>
      <c r="AB489">
        <v>738.5</v>
      </c>
      <c r="AC489" s="1">
        <f>(Table2[[#This Row],[Close Price]]/Table2[[#This Row],[Day Low]])-1</f>
        <v>6.6016284016723326E-3</v>
      </c>
      <c r="AD489" s="1">
        <f>(Table2[[#This Row],[Day High]]/Table2[[#This Row],[Close Price]])-1</f>
        <v>2.3828608904758575E-2</v>
      </c>
      <c r="AE489" s="1">
        <f>(Table2[[#This Row],[Close Price]]/Table2[[#This Row],[Current Week Low]])-1</f>
        <v>0.14339276787202127</v>
      </c>
      <c r="AF489" s="1">
        <f>(Table2[[#This Row],[Current Week High]]/Table2[[#This Row],[Close Price]])-1</f>
        <v>7.6295270713400809E-2</v>
      </c>
      <c r="AG489" s="1">
        <f>(Table2[[#This Row],[Close Price]]/Table2[[#This Row],[Current Month Low]])-1</f>
        <v>0.14339276787202127</v>
      </c>
      <c r="AH489" s="1">
        <f>(Table2[[#This Row],[Current Month High]]/Table2[[#This Row],[Close Price]])-1</f>
        <v>7.6295270713400809E-2</v>
      </c>
      <c r="AI489">
        <v>69.787947241856699</v>
      </c>
      <c r="AJ489">
        <v>64.426072369997598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-0.28999999999999998</v>
      </c>
      <c r="AM489" t="s">
        <v>3188</v>
      </c>
      <c r="AN489">
        <v>-2.38</v>
      </c>
      <c r="AO489" t="s">
        <v>3188</v>
      </c>
      <c r="AP489">
        <v>4.5048151548559998E-2</v>
      </c>
      <c r="AQ489">
        <f>(Table2[[#This Row],[Sharpe Ratio]]-AVERAGE(Table2[Sharpe Ratio]))/_xlfn.STDEV.P(Table2[Sharpe Ratio])</f>
        <v>-0.19642791912007887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279</v>
      </c>
      <c r="AT489">
        <f>_xlfn.RANK.AVG(Table2[[#This Row],[6M Return vs Nifty Z-Score]],Table2[6M Return vs Nifty Z-Score])</f>
        <v>712</v>
      </c>
      <c r="AU489">
        <f>_xlfn.RANK.AVG(Table2[[#This Row],[Sharpe Ratio Z-Score]],Table2[Sharpe Ratio Z-Score])</f>
        <v>396</v>
      </c>
      <c r="AV489">
        <f>(Table2[[#This Row],[Rank 1Y]]+Table2[[#This Row],[Rank 6M]]+Table2[[#This Row],[Rank Sharpe]])/3</f>
        <v>462.33333333333331</v>
      </c>
    </row>
    <row r="490" spans="1:48" x14ac:dyDescent="0.3">
      <c r="A490" t="s">
        <v>423</v>
      </c>
      <c r="B490" t="s">
        <v>424</v>
      </c>
      <c r="C490" t="s">
        <v>3145</v>
      </c>
      <c r="D490" t="s">
        <v>238</v>
      </c>
      <c r="E490">
        <v>55153.592055654997</v>
      </c>
      <c r="F490">
        <v>2085.9499999999998</v>
      </c>
      <c r="G490">
        <v>6.0123141037328001</v>
      </c>
      <c r="H490">
        <f>(Table2[[#This Row],[1Y Return vs Nifty]]-AVERAGE(Table2[1Y Return vs Nifty]))/_xlfn.STDEV.P(Table2[1Y Return vs Nifty])</f>
        <v>-0.34633627997370003</v>
      </c>
      <c r="I490">
        <v>0.58714152565523103</v>
      </c>
      <c r="J490">
        <f>(Table2[[#This Row],[1M Return vs Nifty]]-AVERAGE(Table2[1M Return vs Nifty]))/_xlfn.STDEV.P(Table2[1M Return vs Nifty])</f>
        <v>0.23179586662269788</v>
      </c>
      <c r="K490">
        <v>3.0150389982322099</v>
      </c>
      <c r="L490">
        <f>(Table2[[#This Row],[6M Return vs Nifty]]-AVERAGE(Table2[6M Return vs Nifty]))/_xlfn.STDEV.P(Table2[6M Return vs Nifty])</f>
        <v>-0.25324766990997194</v>
      </c>
      <c r="M490">
        <v>-2.1476636847827999</v>
      </c>
      <c r="N490">
        <f>(Table2[[#This Row],[1W Return vs Nifty]]-AVERAGE(Table2[1W Return vs Nifty]))/_xlfn.STDEV.P(Table2[1W Return vs Nifty])</f>
        <v>-0.43918328952618785</v>
      </c>
      <c r="O490">
        <v>2104.35</v>
      </c>
      <c r="P490">
        <v>2070.9100348877</v>
      </c>
      <c r="Q490">
        <v>1927.1847983637699</v>
      </c>
      <c r="R490">
        <v>42.41656804734</v>
      </c>
      <c r="S490" s="1">
        <f>(Table2[[#This Row],[Close Price]]-Table2[[#This Row],[20D EMA]])/Table2[[#This Row],[20D EMA]]</f>
        <v>-8.7437926200489898E-3</v>
      </c>
      <c r="T490" s="1">
        <f>(Table2[[#This Row],[Close Price]]-Table2[[#This Row],[50D EMA]])/Table2[[#This Row],[50D EMA]]</f>
        <v>7.2624908175286202E-3</v>
      </c>
      <c r="U490" s="1">
        <f>(Table2[[#This Row],[Close Price]]-Table2[[#This Row],[200D EMA]])/Table2[[#This Row],[200D EMA]]</f>
        <v>8.2381929211472457E-2</v>
      </c>
      <c r="V490">
        <v>0.72027949594248697</v>
      </c>
      <c r="W490">
        <v>2074.9</v>
      </c>
      <c r="X490">
        <v>2105</v>
      </c>
      <c r="Y490">
        <v>2050</v>
      </c>
      <c r="Z490">
        <v>2141.15</v>
      </c>
      <c r="AA490">
        <v>2050</v>
      </c>
      <c r="AB490">
        <v>2186.4</v>
      </c>
      <c r="AC490" s="1">
        <f>(Table2[[#This Row],[Close Price]]/Table2[[#This Row],[Day Low]])-1</f>
        <v>5.3255578582098728E-3</v>
      </c>
      <c r="AD490" s="1">
        <f>(Table2[[#This Row],[Day High]]/Table2[[#This Row],[Close Price]])-1</f>
        <v>9.1325295428941189E-3</v>
      </c>
      <c r="AE490" s="1">
        <f>(Table2[[#This Row],[Close Price]]/Table2[[#This Row],[Current Week Low]])-1</f>
        <v>1.7536585365853563E-2</v>
      </c>
      <c r="AF490" s="1">
        <f>(Table2[[#This Row],[Current Week High]]/Table2[[#This Row],[Close Price]])-1</f>
        <v>2.6462762769960957E-2</v>
      </c>
      <c r="AG490" s="1">
        <f>(Table2[[#This Row],[Close Price]]/Table2[[#This Row],[Current Month Low]])-1</f>
        <v>1.7536585365853563E-2</v>
      </c>
      <c r="AH490" s="1">
        <f>(Table2[[#This Row],[Current Month High]]/Table2[[#This Row],[Close Price]])-1</f>
        <v>4.8155516671061216E-2</v>
      </c>
      <c r="AI490">
        <v>5.7024377382008202</v>
      </c>
      <c r="AJ490">
        <v>35.363400389357501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-0.04</v>
      </c>
      <c r="AM490" t="s">
        <v>3188</v>
      </c>
      <c r="AN490">
        <v>-3.19</v>
      </c>
      <c r="AO490" t="s">
        <v>3188</v>
      </c>
      <c r="AP490">
        <v>-5.2781973773770004E-3</v>
      </c>
      <c r="AQ490">
        <f>(Table2[[#This Row],[Sharpe Ratio]]-AVERAGE(Table2[Sharpe Ratio]))/_xlfn.STDEV.P(Table2[Sharpe Ratio])</f>
        <v>-0.78007619744403622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-1.5870475702311979</v>
      </c>
      <c r="AS490">
        <f>_xlfn.RANK.AVG(Table2[[#This Row],[1Y Return vs Nifty Z-Score]],Table2[1Y Return vs Nifty Z-Score])</f>
        <v>409</v>
      </c>
      <c r="AT490">
        <f>_xlfn.RANK.AVG(Table2[[#This Row],[6M Return vs Nifty Z-Score]],Table2[6M Return vs Nifty Z-Score])</f>
        <v>404</v>
      </c>
      <c r="AU490">
        <f>_xlfn.RANK.AVG(Table2[[#This Row],[Sharpe Ratio Z-Score]],Table2[Sharpe Ratio Z-Score])</f>
        <v>577</v>
      </c>
      <c r="AV490">
        <f>(Table2[[#This Row],[Rank 1Y]]+Table2[[#This Row],[Rank 6M]]+Table2[[#This Row],[Rank Sharpe]])/3</f>
        <v>463.33333333333331</v>
      </c>
    </row>
    <row r="491" spans="1:48" x14ac:dyDescent="0.3">
      <c r="A491" t="s">
        <v>957</v>
      </c>
      <c r="B491" t="s">
        <v>958</v>
      </c>
      <c r="C491" t="s">
        <v>3146</v>
      </c>
      <c r="D491" t="s">
        <v>48</v>
      </c>
      <c r="E491">
        <v>15655.816371195</v>
      </c>
      <c r="F491">
        <v>1618.65</v>
      </c>
      <c r="G491">
        <v>7.6358708290336397</v>
      </c>
      <c r="H491">
        <f>(Table2[[#This Row],[1Y Return vs Nifty]]-AVERAGE(Table2[1Y Return vs Nifty]))/_xlfn.STDEV.P(Table2[1Y Return vs Nifty])</f>
        <v>-0.31901805282406326</v>
      </c>
      <c r="I491">
        <v>0.28858859653096097</v>
      </c>
      <c r="J491">
        <f>(Table2[[#This Row],[1M Return vs Nifty]]-AVERAGE(Table2[1M Return vs Nifty]))/_xlfn.STDEV.P(Table2[1M Return vs Nifty])</f>
        <v>0.19984784440478692</v>
      </c>
      <c r="K491">
        <v>9.8664759503346104</v>
      </c>
      <c r="L491">
        <f>(Table2[[#This Row],[6M Return vs Nifty]]-AVERAGE(Table2[6M Return vs Nifty]))/_xlfn.STDEV.P(Table2[6M Return vs Nifty])</f>
        <v>-3.7045986504131025E-2</v>
      </c>
      <c r="M491">
        <v>-1.75559487237149</v>
      </c>
      <c r="N491">
        <f>(Table2[[#This Row],[1W Return vs Nifty]]-AVERAGE(Table2[1W Return vs Nifty]))/_xlfn.STDEV.P(Table2[1W Return vs Nifty])</f>
        <v>-0.34753765164168521</v>
      </c>
      <c r="O491">
        <v>1647.9</v>
      </c>
      <c r="P491">
        <v>1639.2618128793699</v>
      </c>
      <c r="Q491">
        <v>1505.4380403432301</v>
      </c>
      <c r="R491">
        <v>42.054414803889799</v>
      </c>
      <c r="S491" s="1">
        <f>(Table2[[#This Row],[Close Price]]-Table2[[#This Row],[20D EMA]])/Table2[[#This Row],[20D EMA]]</f>
        <v>-1.774986346258875E-2</v>
      </c>
      <c r="T491" s="1">
        <f>(Table2[[#This Row],[Close Price]]-Table2[[#This Row],[50D EMA]])/Table2[[#This Row],[50D EMA]]</f>
        <v>-1.2573838246841792E-2</v>
      </c>
      <c r="U491" s="1">
        <f>(Table2[[#This Row],[Close Price]]-Table2[[#This Row],[200D EMA]])/Table2[[#This Row],[200D EMA]]</f>
        <v>7.5202005411633133E-2</v>
      </c>
      <c r="V491">
        <v>0.88853483328293004</v>
      </c>
      <c r="W491">
        <v>1612.45</v>
      </c>
      <c r="X491">
        <v>1648.35</v>
      </c>
      <c r="Y491">
        <v>1567.4</v>
      </c>
      <c r="Z491">
        <v>1734</v>
      </c>
      <c r="AA491">
        <v>1567.4</v>
      </c>
      <c r="AB491">
        <v>1749</v>
      </c>
      <c r="AC491" s="1">
        <f>(Table2[[#This Row],[Close Price]]/Table2[[#This Row],[Day Low]])-1</f>
        <v>3.8450804676113393E-3</v>
      </c>
      <c r="AD491" s="1">
        <f>(Table2[[#This Row],[Day High]]/Table2[[#This Row],[Close Price]])-1</f>
        <v>1.8348623853210899E-2</v>
      </c>
      <c r="AE491" s="1">
        <f>(Table2[[#This Row],[Close Price]]/Table2[[#This Row],[Current Week Low]])-1</f>
        <v>3.2697460763047026E-2</v>
      </c>
      <c r="AF491" s="1">
        <f>(Table2[[#This Row],[Current Week High]]/Table2[[#This Row],[Close Price]])-1</f>
        <v>7.1263089611713459E-2</v>
      </c>
      <c r="AG491" s="1">
        <f>(Table2[[#This Row],[Close Price]]/Table2[[#This Row],[Current Month Low]])-1</f>
        <v>3.2697460763047026E-2</v>
      </c>
      <c r="AH491" s="1">
        <f>(Table2[[#This Row],[Current Month High]]/Table2[[#This Row],[Close Price]])-1</f>
        <v>8.0530071355759292E-2</v>
      </c>
      <c r="AI491">
        <v>14.910573626169899</v>
      </c>
      <c r="AJ491">
        <v>57.924776818381297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-0.05</v>
      </c>
      <c r="AM491" t="s">
        <v>3188</v>
      </c>
      <c r="AN491">
        <v>-4.5999999999999996</v>
      </c>
      <c r="AO491" t="s">
        <v>3188</v>
      </c>
      <c r="AP491">
        <v>-5.4827594403399002E-2</v>
      </c>
      <c r="AQ491">
        <f>(Table2[[#This Row],[Sharpe Ratio]]-AVERAGE(Table2[Sharpe Ratio]))/_xlfn.STDEV.P(Table2[Sharpe Ratio])</f>
        <v>-1.3547139544724141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-1.8584678010375069</v>
      </c>
      <c r="AS491">
        <f>_xlfn.RANK.AVG(Table2[[#This Row],[1Y Return vs Nifty Z-Score]],Table2[1Y Return vs Nifty Z-Score])</f>
        <v>400</v>
      </c>
      <c r="AT491">
        <f>_xlfn.RANK.AVG(Table2[[#This Row],[6M Return vs Nifty Z-Score]],Table2[6M Return vs Nifty Z-Score])</f>
        <v>322</v>
      </c>
      <c r="AU491">
        <f>_xlfn.RANK.AVG(Table2[[#This Row],[Sharpe Ratio Z-Score]],Table2[Sharpe Ratio Z-Score])</f>
        <v>669</v>
      </c>
      <c r="AV491">
        <f>(Table2[[#This Row],[Rank 1Y]]+Table2[[#This Row],[Rank 6M]]+Table2[[#This Row],[Rank Sharpe]])/3</f>
        <v>463.66666666666669</v>
      </c>
    </row>
    <row r="492" spans="1:48" x14ac:dyDescent="0.3">
      <c r="A492" t="s">
        <v>2030</v>
      </c>
      <c r="B492" t="s">
        <v>2031</v>
      </c>
      <c r="C492" t="s">
        <v>3155</v>
      </c>
      <c r="D492" t="s">
        <v>477</v>
      </c>
      <c r="E492">
        <v>3309.8004799999999</v>
      </c>
      <c r="F492">
        <v>382.3</v>
      </c>
      <c r="G492">
        <v>-13.003630286872401</v>
      </c>
      <c r="H492">
        <f>(Table2[[#This Row],[1Y Return vs Nifty]]-AVERAGE(Table2[1Y Return vs Nifty]))/_xlfn.STDEV.P(Table2[1Y Return vs Nifty])</f>
        <v>-0.66630162533676685</v>
      </c>
      <c r="I492">
        <v>-52.877123060072698</v>
      </c>
      <c r="J492">
        <f>(Table2[[#This Row],[1M Return vs Nifty]]-AVERAGE(Table2[1M Return vs Nifty]))/_xlfn.STDEV.P(Table2[1M Return vs Nifty])</f>
        <v>-5.4893923925557386</v>
      </c>
      <c r="K492">
        <v>-49.654156408124301</v>
      </c>
      <c r="L492">
        <f>(Table2[[#This Row],[6M Return vs Nifty]]-AVERAGE(Table2[6M Return vs Nifty]))/_xlfn.STDEV.P(Table2[6M Return vs Nifty])</f>
        <v>-1.9152594186995811</v>
      </c>
      <c r="M492">
        <v>-0.22534974028948501</v>
      </c>
      <c r="N492">
        <f>(Table2[[#This Row],[1W Return vs Nifty]]-AVERAGE(Table2[1W Return vs Nifty]))/_xlfn.STDEV.P(Table2[1W Return vs Nifty])</f>
        <v>1.0155403275898131E-2</v>
      </c>
      <c r="O492">
        <v>396.39</v>
      </c>
      <c r="P492">
        <v>428.09023311859403</v>
      </c>
      <c r="Q492">
        <v>469.26344248050202</v>
      </c>
      <c r="R492">
        <v>43.188375465488399</v>
      </c>
      <c r="S492" s="1">
        <f>(Table2[[#This Row],[Close Price]]-Table2[[#This Row],[20D EMA]])/Table2[[#This Row],[20D EMA]]</f>
        <v>-3.5545800852695514E-2</v>
      </c>
      <c r="T492" s="1">
        <f>(Table2[[#This Row],[Close Price]]-Table2[[#This Row],[50D EMA]])/Table2[[#This Row],[50D EMA]]</f>
        <v>-0.10696397529328526</v>
      </c>
      <c r="U492" s="1">
        <f>(Table2[[#This Row],[Close Price]]-Table2[[#This Row],[200D EMA]])/Table2[[#This Row],[200D EMA]]</f>
        <v>-0.18531902255333976</v>
      </c>
      <c r="V492">
        <v>0.41296939400558502</v>
      </c>
      <c r="W492">
        <v>377.05</v>
      </c>
      <c r="X492">
        <v>387.2</v>
      </c>
      <c r="Y492">
        <v>357.55</v>
      </c>
      <c r="Z492">
        <v>401.4</v>
      </c>
      <c r="AA492">
        <v>357.55</v>
      </c>
      <c r="AB492">
        <v>410.65</v>
      </c>
      <c r="AC492" s="1">
        <f>(Table2[[#This Row],[Close Price]]/Table2[[#This Row],[Day Low]])-1</f>
        <v>1.3923882774167895E-2</v>
      </c>
      <c r="AD492" s="1">
        <f>(Table2[[#This Row],[Day High]]/Table2[[#This Row],[Close Price]])-1</f>
        <v>1.2817159298979863E-2</v>
      </c>
      <c r="AE492" s="1">
        <f>(Table2[[#This Row],[Close Price]]/Table2[[#This Row],[Current Week Low]])-1</f>
        <v>6.9221087959725924E-2</v>
      </c>
      <c r="AF492" s="1">
        <f>(Table2[[#This Row],[Current Week High]]/Table2[[#This Row],[Close Price]])-1</f>
        <v>4.9960763798064356E-2</v>
      </c>
      <c r="AG492" s="1">
        <f>(Table2[[#This Row],[Close Price]]/Table2[[#This Row],[Current Month Low]])-1</f>
        <v>6.9221087959725924E-2</v>
      </c>
      <c r="AH492" s="1">
        <f>(Table2[[#This Row],[Current Month High]]/Table2[[#This Row],[Close Price]])-1</f>
        <v>7.4156421658383431E-2</v>
      </c>
      <c r="AI492">
        <v>95.520533612346298</v>
      </c>
      <c r="AJ492">
        <v>23.322580645161199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-0.3</v>
      </c>
      <c r="AM492" t="s">
        <v>3188</v>
      </c>
      <c r="AN492">
        <v>-8.69</v>
      </c>
      <c r="AO492" t="s">
        <v>3188</v>
      </c>
      <c r="AP492">
        <v>0.139353648129379</v>
      </c>
      <c r="AQ492">
        <f>(Table2[[#This Row],[Sharpe Ratio]]-AVERAGE(Table2[Sharpe Ratio]))/_xlfn.STDEV.P(Table2[Sharpe Ratio])</f>
        <v>0.89725842790427113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543</v>
      </c>
      <c r="AT492">
        <f>_xlfn.RANK.AVG(Table2[[#This Row],[6M Return vs Nifty Z-Score]],Table2[6M Return vs Nifty Z-Score])</f>
        <v>728</v>
      </c>
      <c r="AU492">
        <f>_xlfn.RANK.AVG(Table2[[#This Row],[Sharpe Ratio Z-Score]],Table2[Sharpe Ratio Z-Score])</f>
        <v>121</v>
      </c>
      <c r="AV492">
        <f>(Table2[[#This Row],[Rank 1Y]]+Table2[[#This Row],[Rank 6M]]+Table2[[#This Row],[Rank Sharpe]])/3</f>
        <v>464</v>
      </c>
    </row>
    <row r="493" spans="1:48" x14ac:dyDescent="0.3">
      <c r="A493" t="s">
        <v>548</v>
      </c>
      <c r="B493" t="s">
        <v>549</v>
      </c>
      <c r="C493" t="s">
        <v>3159</v>
      </c>
      <c r="D493" t="s">
        <v>550</v>
      </c>
      <c r="E493">
        <v>38295.661790350001</v>
      </c>
      <c r="F493">
        <v>33995.050000000003</v>
      </c>
      <c r="G493">
        <v>-16.6966017324586</v>
      </c>
      <c r="H493">
        <f>(Table2[[#This Row],[1Y Return vs Nifty]]-AVERAGE(Table2[1Y Return vs Nifty]))/_xlfn.STDEV.P(Table2[1Y Return vs Nifty])</f>
        <v>-0.7284401581243739</v>
      </c>
      <c r="I493">
        <v>-2.8323258492485199</v>
      </c>
      <c r="J493">
        <f>(Table2[[#This Row],[1M Return vs Nifty]]-AVERAGE(Table2[1M Return vs Nifty]))/_xlfn.STDEV.P(Table2[1M Return vs Nifty])</f>
        <v>-0.13411988569395189</v>
      </c>
      <c r="K493">
        <v>5.0904489122062202</v>
      </c>
      <c r="L493">
        <f>(Table2[[#This Row],[6M Return vs Nifty]]-AVERAGE(Table2[6M Return vs Nifty]))/_xlfn.STDEV.P(Table2[6M Return vs Nifty])</f>
        <v>-0.18775671957426693</v>
      </c>
      <c r="M493">
        <v>-0.21581206048514301</v>
      </c>
      <c r="N493">
        <f>(Table2[[#This Row],[1W Return vs Nifty]]-AVERAGE(Table2[1W Return vs Nifty]))/_xlfn.STDEV.P(Table2[1W Return vs Nifty])</f>
        <v>1.2384825055792416E-2</v>
      </c>
      <c r="O493">
        <v>34711.160000000003</v>
      </c>
      <c r="P493">
        <v>35325.444185764602</v>
      </c>
      <c r="Q493">
        <v>33830.871251242497</v>
      </c>
      <c r="R493">
        <v>40.849010302737597</v>
      </c>
      <c r="S493" s="1">
        <f>(Table2[[#This Row],[Close Price]]-Table2[[#This Row],[20D EMA]])/Table2[[#This Row],[20D EMA]]</f>
        <v>-2.0630540725230746E-2</v>
      </c>
      <c r="T493" s="1">
        <f>(Table2[[#This Row],[Close Price]]-Table2[[#This Row],[50D EMA]])/Table2[[#This Row],[50D EMA]]</f>
        <v>-3.7661074515256035E-2</v>
      </c>
      <c r="U493" s="1">
        <f>(Table2[[#This Row],[Close Price]]-Table2[[#This Row],[200D EMA]])/Table2[[#This Row],[200D EMA]]</f>
        <v>4.8529270067638568E-3</v>
      </c>
      <c r="V493">
        <v>1.2033296509375699</v>
      </c>
      <c r="W493">
        <v>33903</v>
      </c>
      <c r="X493">
        <v>34711.800000000003</v>
      </c>
      <c r="Y493">
        <v>33555</v>
      </c>
      <c r="Z493">
        <v>35254</v>
      </c>
      <c r="AA493">
        <v>33555</v>
      </c>
      <c r="AB493">
        <v>35254</v>
      </c>
      <c r="AC493" s="1">
        <f>(Table2[[#This Row],[Close Price]]/Table2[[#This Row],[Day Low]])-1</f>
        <v>2.7150989587942931E-3</v>
      </c>
      <c r="AD493" s="1">
        <f>(Table2[[#This Row],[Day High]]/Table2[[#This Row],[Close Price]])-1</f>
        <v>2.1083951928295486E-2</v>
      </c>
      <c r="AE493" s="1">
        <f>(Table2[[#This Row],[Close Price]]/Table2[[#This Row],[Current Week Low]])-1</f>
        <v>1.3114289971688287E-2</v>
      </c>
      <c r="AF493" s="1">
        <f>(Table2[[#This Row],[Current Week High]]/Table2[[#This Row],[Close Price]])-1</f>
        <v>3.7033332794039087E-2</v>
      </c>
      <c r="AG493" s="1">
        <f>(Table2[[#This Row],[Close Price]]/Table2[[#This Row],[Current Month Low]])-1</f>
        <v>1.3114289971688287E-2</v>
      </c>
      <c r="AH493" s="1">
        <f>(Table2[[#This Row],[Current Month High]]/Table2[[#This Row],[Close Price]])-1</f>
        <v>3.7033332794039087E-2</v>
      </c>
      <c r="AI493">
        <v>20.183673799567799</v>
      </c>
      <c r="AJ493">
        <v>19.2852719135266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0</v>
      </c>
      <c r="AM493">
        <v>0</v>
      </c>
      <c r="AN493">
        <v>-3.49</v>
      </c>
      <c r="AO493" t="s">
        <v>3188</v>
      </c>
      <c r="AP493">
        <v>2.0581109441647E-2</v>
      </c>
      <c r="AQ493">
        <f>(Table2[[#This Row],[Sharpe Ratio]]-AVERAGE(Table2[Sharpe Ratio]))/_xlfn.STDEV.P(Table2[Sharpe Ratio])</f>
        <v>-0.48017882309276694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565</v>
      </c>
      <c r="AT493">
        <f>_xlfn.RANK.AVG(Table2[[#This Row],[6M Return vs Nifty Z-Score]],Table2[6M Return vs Nifty Z-Score])</f>
        <v>378</v>
      </c>
      <c r="AU493">
        <f>_xlfn.RANK.AVG(Table2[[#This Row],[Sharpe Ratio Z-Score]],Table2[Sharpe Ratio Z-Score])</f>
        <v>460</v>
      </c>
      <c r="AV493">
        <f>(Table2[[#This Row],[Rank 1Y]]+Table2[[#This Row],[Rank 6M]]+Table2[[#This Row],[Rank Sharpe]])/3</f>
        <v>467.66666666666669</v>
      </c>
    </row>
    <row r="494" spans="1:48" x14ac:dyDescent="0.3">
      <c r="A494" t="s">
        <v>719</v>
      </c>
      <c r="B494" t="s">
        <v>720</v>
      </c>
      <c r="C494" t="s">
        <v>3143</v>
      </c>
      <c r="D494" t="s">
        <v>547</v>
      </c>
      <c r="E494">
        <v>24368.715188139999</v>
      </c>
      <c r="F494">
        <v>2703.1</v>
      </c>
      <c r="G494">
        <v>2.54392641292179</v>
      </c>
      <c r="H494">
        <f>(Table2[[#This Row],[1Y Return vs Nifty]]-AVERAGE(Table2[1Y Return vs Nifty]))/_xlfn.STDEV.P(Table2[1Y Return vs Nifty])</f>
        <v>-0.40469593030437889</v>
      </c>
      <c r="I494">
        <v>6.2950909460688598</v>
      </c>
      <c r="J494">
        <f>(Table2[[#This Row],[1M Return vs Nifty]]-AVERAGE(Table2[1M Return vs Nifty]))/_xlfn.STDEV.P(Table2[1M Return vs Nifty])</f>
        <v>0.8426011112303694</v>
      </c>
      <c r="K494">
        <v>-15.8895803281443</v>
      </c>
      <c r="L494">
        <f>(Table2[[#This Row],[6M Return vs Nifty]]-AVERAGE(Table2[6M Return vs Nifty]))/_xlfn.STDEV.P(Table2[6M Return vs Nifty])</f>
        <v>-0.84979559862659149</v>
      </c>
      <c r="M494">
        <v>-4.1068786415025302</v>
      </c>
      <c r="N494">
        <f>(Table2[[#This Row],[1W Return vs Nifty]]-AVERAGE(Table2[1W Return vs Nifty]))/_xlfn.STDEV.P(Table2[1W Return vs Nifty])</f>
        <v>-0.89714755186356743</v>
      </c>
      <c r="O494">
        <v>2580.84</v>
      </c>
      <c r="P494">
        <v>2514.6091924867901</v>
      </c>
      <c r="Q494">
        <v>2514.7474534922999</v>
      </c>
      <c r="R494">
        <v>62.551348575006301</v>
      </c>
      <c r="S494" s="1">
        <f>(Table2[[#This Row],[Close Price]]-Table2[[#This Row],[20D EMA]])/Table2[[#This Row],[20D EMA]]</f>
        <v>4.7372173400908137E-2</v>
      </c>
      <c r="T494" s="1">
        <f>(Table2[[#This Row],[Close Price]]-Table2[[#This Row],[50D EMA]])/Table2[[#This Row],[50D EMA]]</f>
        <v>7.4958290964809632E-2</v>
      </c>
      <c r="U494" s="1">
        <f>(Table2[[#This Row],[Close Price]]-Table2[[#This Row],[200D EMA]])/Table2[[#This Row],[200D EMA]]</f>
        <v>7.4899189676533764E-2</v>
      </c>
      <c r="V494">
        <v>1.5906817979336101</v>
      </c>
      <c r="W494">
        <v>2607.1</v>
      </c>
      <c r="X494">
        <v>2718.65</v>
      </c>
      <c r="Y494">
        <v>2496.0500000000002</v>
      </c>
      <c r="Z494">
        <v>2718.65</v>
      </c>
      <c r="AA494">
        <v>2450</v>
      </c>
      <c r="AB494">
        <v>2794.3</v>
      </c>
      <c r="AC494" s="1">
        <f>(Table2[[#This Row],[Close Price]]/Table2[[#This Row],[Day Low]])-1</f>
        <v>3.682252310996903E-2</v>
      </c>
      <c r="AD494" s="1">
        <f>(Table2[[#This Row],[Day High]]/Table2[[#This Row],[Close Price]])-1</f>
        <v>5.7526543598092061E-3</v>
      </c>
      <c r="AE494" s="1">
        <f>(Table2[[#This Row],[Close Price]]/Table2[[#This Row],[Current Week Low]])-1</f>
        <v>8.295106267903285E-2</v>
      </c>
      <c r="AF494" s="1">
        <f>(Table2[[#This Row],[Current Week High]]/Table2[[#This Row],[Close Price]])-1</f>
        <v>5.7526543598092061E-3</v>
      </c>
      <c r="AG494" s="1">
        <f>(Table2[[#This Row],[Close Price]]/Table2[[#This Row],[Current Month Low]])-1</f>
        <v>0.10330612244897952</v>
      </c>
      <c r="AH494" s="1">
        <f>(Table2[[#This Row],[Current Month High]]/Table2[[#This Row],[Close Price]])-1</f>
        <v>3.3739040361067119E-2</v>
      </c>
      <c r="AI494">
        <v>44.130812770522702</v>
      </c>
      <c r="AJ494">
        <v>33.486419753086402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0.22</v>
      </c>
      <c r="AM494" t="s">
        <v>3189</v>
      </c>
      <c r="AN494">
        <v>3.96</v>
      </c>
      <c r="AO494" t="s">
        <v>3189</v>
      </c>
      <c r="AP494">
        <v>5.7072932328132001E-2</v>
      </c>
      <c r="AQ494">
        <f>(Table2[[#This Row],[Sharpe Ratio]]-AVERAGE(Table2[Sharpe Ratio]))/_xlfn.STDEV.P(Table2[Sharpe Ratio])</f>
        <v>-5.6973284539918047E-2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438</v>
      </c>
      <c r="AT494">
        <f>_xlfn.RANK.AVG(Table2[[#This Row],[6M Return vs Nifty Z-Score]],Table2[6M Return vs Nifty Z-Score])</f>
        <v>609</v>
      </c>
      <c r="AU494">
        <f>_xlfn.RANK.AVG(Table2[[#This Row],[Sharpe Ratio Z-Score]],Table2[Sharpe Ratio Z-Score])</f>
        <v>358</v>
      </c>
      <c r="AV494">
        <f>(Table2[[#This Row],[Rank 1Y]]+Table2[[#This Row],[Rank 6M]]+Table2[[#This Row],[Rank Sharpe]])/3</f>
        <v>468.33333333333331</v>
      </c>
    </row>
    <row r="495" spans="1:48" x14ac:dyDescent="0.3">
      <c r="A495" t="s">
        <v>1289</v>
      </c>
      <c r="B495" t="s">
        <v>1290</v>
      </c>
      <c r="C495" t="s">
        <v>3147</v>
      </c>
      <c r="D495" t="s">
        <v>275</v>
      </c>
      <c r="E495">
        <v>8993.3634076300004</v>
      </c>
      <c r="F495">
        <v>1371.65</v>
      </c>
      <c r="G495">
        <v>3.8874111277696102</v>
      </c>
      <c r="H495">
        <f>(Table2[[#This Row],[1Y Return vs Nifty]]-AVERAGE(Table2[1Y Return vs Nifty]))/_xlfn.STDEV.P(Table2[1Y Return vs Nifty])</f>
        <v>-0.38209023994546831</v>
      </c>
      <c r="I495">
        <v>3.3328316475566999</v>
      </c>
      <c r="J495">
        <f>(Table2[[#This Row],[1M Return vs Nifty]]-AVERAGE(Table2[1M Return vs Nifty]))/_xlfn.STDEV.P(Table2[1M Return vs Nifty])</f>
        <v>0.52561100109586978</v>
      </c>
      <c r="K495">
        <v>-1.1421947971461199</v>
      </c>
      <c r="L495">
        <f>(Table2[[#This Row],[6M Return vs Nifty]]-AVERAGE(Table2[6M Return vs Nifty]))/_xlfn.STDEV.P(Table2[6M Return vs Nifty])</f>
        <v>-0.38443196762092818</v>
      </c>
      <c r="M495">
        <v>-1.10846592066369</v>
      </c>
      <c r="N495">
        <f>(Table2[[#This Row],[1W Return vs Nifty]]-AVERAGE(Table2[1W Return vs Nifty]))/_xlfn.STDEV.P(Table2[1W Return vs Nifty])</f>
        <v>-0.19627199700304546</v>
      </c>
      <c r="O495">
        <v>1384.65</v>
      </c>
      <c r="P495">
        <v>1357.1352094296999</v>
      </c>
      <c r="Q495">
        <v>1253.2288860768799</v>
      </c>
      <c r="R495">
        <v>39.878605158377198</v>
      </c>
      <c r="S495" s="1">
        <f>(Table2[[#This Row],[Close Price]]-Table2[[#This Row],[20D EMA]])/Table2[[#This Row],[20D EMA]]</f>
        <v>-9.3886541725345749E-3</v>
      </c>
      <c r="T495" s="1">
        <f>(Table2[[#This Row],[Close Price]]-Table2[[#This Row],[50D EMA]])/Table2[[#This Row],[50D EMA]]</f>
        <v>1.069516911023158E-2</v>
      </c>
      <c r="U495" s="1">
        <f>(Table2[[#This Row],[Close Price]]-Table2[[#This Row],[200D EMA]])/Table2[[#This Row],[200D EMA]]</f>
        <v>9.4492805934139293E-2</v>
      </c>
      <c r="V495">
        <v>0.54481472651797003</v>
      </c>
      <c r="W495">
        <v>1358</v>
      </c>
      <c r="X495">
        <v>1398.95</v>
      </c>
      <c r="Y495">
        <v>1351</v>
      </c>
      <c r="Z495">
        <v>1450</v>
      </c>
      <c r="AA495">
        <v>1351</v>
      </c>
      <c r="AB495">
        <v>1450</v>
      </c>
      <c r="AC495" s="1">
        <f>(Table2[[#This Row],[Close Price]]/Table2[[#This Row],[Day Low]])-1</f>
        <v>1.0051546391752542E-2</v>
      </c>
      <c r="AD495" s="1">
        <f>(Table2[[#This Row],[Day High]]/Table2[[#This Row],[Close Price]])-1</f>
        <v>1.9903036488900128E-2</v>
      </c>
      <c r="AE495" s="1">
        <f>(Table2[[#This Row],[Close Price]]/Table2[[#This Row],[Current Week Low]])-1</f>
        <v>1.5284974093264347E-2</v>
      </c>
      <c r="AF495" s="1">
        <f>(Table2[[#This Row],[Current Week High]]/Table2[[#This Row],[Close Price]])-1</f>
        <v>5.7120985674187885E-2</v>
      </c>
      <c r="AG495" s="1">
        <f>(Table2[[#This Row],[Close Price]]/Table2[[#This Row],[Current Month Low]])-1</f>
        <v>1.5284974093264347E-2</v>
      </c>
      <c r="AH495" s="1">
        <f>(Table2[[#This Row],[Current Month High]]/Table2[[#This Row],[Close Price]])-1</f>
        <v>5.7120985674187885E-2</v>
      </c>
      <c r="AI495">
        <v>20.5810520176429</v>
      </c>
      <c r="AJ495">
        <v>40.408434844917601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-0.06</v>
      </c>
      <c r="AM495" t="s">
        <v>3188</v>
      </c>
      <c r="AN495">
        <v>-0.97</v>
      </c>
      <c r="AO495" t="s">
        <v>3188</v>
      </c>
      <c r="AQ495">
        <f>(Table2[[#This Row],[Sharpe Ratio]]-AVERAGE(Table2[Sharpe Ratio]))/_xlfn.STDEV.P(Table2[Sharpe Ratio])</f>
        <v>-0.71886351506777824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-1.1560467185413505</v>
      </c>
      <c r="AS495">
        <f>_xlfn.RANK.AVG(Table2[[#This Row],[1Y Return vs Nifty Z-Score]],Table2[1Y Return vs Nifty Z-Score])</f>
        <v>425</v>
      </c>
      <c r="AT495">
        <f>_xlfn.RANK.AVG(Table2[[#This Row],[6M Return vs Nifty Z-Score]],Table2[6M Return vs Nifty Z-Score])</f>
        <v>450</v>
      </c>
      <c r="AU495">
        <f>_xlfn.RANK.AVG(Table2[[#This Row],[Sharpe Ratio Z-Score]],Table2[Sharpe Ratio Z-Score])</f>
        <v>530</v>
      </c>
      <c r="AV495">
        <f>(Table2[[#This Row],[Rank 1Y]]+Table2[[#This Row],[Rank 6M]]+Table2[[#This Row],[Rank Sharpe]])/3</f>
        <v>468.33333333333331</v>
      </c>
    </row>
    <row r="496" spans="1:48" x14ac:dyDescent="0.3">
      <c r="A496" t="s">
        <v>1108</v>
      </c>
      <c r="B496" t="s">
        <v>1109</v>
      </c>
      <c r="C496" t="s">
        <v>3142</v>
      </c>
      <c r="D496" t="s">
        <v>280</v>
      </c>
      <c r="E496">
        <v>11615.955402444901</v>
      </c>
      <c r="F496">
        <v>2135.15</v>
      </c>
      <c r="G496">
        <v>-24.0593053975415</v>
      </c>
      <c r="H496">
        <f>(Table2[[#This Row],[1Y Return vs Nifty]]-AVERAGE(Table2[1Y Return vs Nifty]))/_xlfn.STDEV.P(Table2[1Y Return vs Nifty])</f>
        <v>-0.85232619673563803</v>
      </c>
      <c r="I496">
        <v>4.1216191650661997</v>
      </c>
      <c r="J496">
        <f>(Table2[[#This Row],[1M Return vs Nifty]]-AVERAGE(Table2[1M Return vs Nifty]))/_xlfn.STDEV.P(Table2[1M Return vs Nifty])</f>
        <v>0.61001881852550544</v>
      </c>
      <c r="K496">
        <v>6.2127126048099903</v>
      </c>
      <c r="L496">
        <f>(Table2[[#This Row],[6M Return vs Nifty]]-AVERAGE(Table2[6M Return vs Nifty]))/_xlfn.STDEV.P(Table2[6M Return vs Nifty])</f>
        <v>-0.15234293685066813</v>
      </c>
      <c r="M496">
        <v>-0.250057464325179</v>
      </c>
      <c r="N496">
        <f>(Table2[[#This Row],[1W Return vs Nifty]]-AVERAGE(Table2[1W Return vs Nifty]))/_xlfn.STDEV.P(Table2[1W Return vs Nifty])</f>
        <v>4.3800009530274367E-3</v>
      </c>
      <c r="O496">
        <v>2115.14</v>
      </c>
      <c r="P496">
        <v>2131.9121771166101</v>
      </c>
      <c r="Q496">
        <v>2039.3494334296599</v>
      </c>
      <c r="R496">
        <v>54.148208996827698</v>
      </c>
      <c r="S496" s="1">
        <f>(Table2[[#This Row],[Close Price]]-Table2[[#This Row],[20D EMA]])/Table2[[#This Row],[20D EMA]]</f>
        <v>9.4603666896754916E-3</v>
      </c>
      <c r="T496" s="1">
        <f>(Table2[[#This Row],[Close Price]]-Table2[[#This Row],[50D EMA]])/Table2[[#This Row],[50D EMA]]</f>
        <v>1.5187412118303598E-3</v>
      </c>
      <c r="U496" s="1">
        <f>(Table2[[#This Row],[Close Price]]-Table2[[#This Row],[200D EMA]])/Table2[[#This Row],[200D EMA]]</f>
        <v>4.6976042947788649E-2</v>
      </c>
      <c r="V496">
        <v>0.74444423779304802</v>
      </c>
      <c r="W496">
        <v>2095</v>
      </c>
      <c r="X496">
        <v>2155</v>
      </c>
      <c r="Y496">
        <v>2017</v>
      </c>
      <c r="Z496">
        <v>2171.9499999999998</v>
      </c>
      <c r="AA496">
        <v>2017</v>
      </c>
      <c r="AB496">
        <v>2218</v>
      </c>
      <c r="AC496" s="1">
        <f>(Table2[[#This Row],[Close Price]]/Table2[[#This Row],[Day Low]])-1</f>
        <v>1.9164677804295982E-2</v>
      </c>
      <c r="AD496" s="1">
        <f>(Table2[[#This Row],[Day High]]/Table2[[#This Row],[Close Price]])-1</f>
        <v>9.2967707186848436E-3</v>
      </c>
      <c r="AE496" s="1">
        <f>(Table2[[#This Row],[Close Price]]/Table2[[#This Row],[Current Week Low]])-1</f>
        <v>5.8577094695091869E-2</v>
      </c>
      <c r="AF496" s="1">
        <f>(Table2[[#This Row],[Current Week High]]/Table2[[#This Row],[Close Price]])-1</f>
        <v>1.7235323045219131E-2</v>
      </c>
      <c r="AG496" s="1">
        <f>(Table2[[#This Row],[Close Price]]/Table2[[#This Row],[Current Month Low]])-1</f>
        <v>5.8577094695091869E-2</v>
      </c>
      <c r="AH496" s="1">
        <f>(Table2[[#This Row],[Current Month High]]/Table2[[#This Row],[Close Price]])-1</f>
        <v>3.8802894410228772E-2</v>
      </c>
      <c r="AI496">
        <v>28.695876167950701</v>
      </c>
      <c r="AJ496">
        <v>33.446874999999999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-0.17</v>
      </c>
      <c r="AM496" t="s">
        <v>3188</v>
      </c>
      <c r="AN496">
        <v>3.35</v>
      </c>
      <c r="AO496" t="s">
        <v>3189</v>
      </c>
      <c r="AP496">
        <v>3.0548677864667001E-2</v>
      </c>
      <c r="AQ496">
        <f>(Table2[[#This Row],[Sharpe Ratio]]-AVERAGE(Table2[Sharpe Ratio]))/_xlfn.STDEV.P(Table2[Sharpe Ratio])</f>
        <v>-0.36458223654655636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612</v>
      </c>
      <c r="AT496">
        <f>_xlfn.RANK.AVG(Table2[[#This Row],[6M Return vs Nifty Z-Score]],Table2[6M Return vs Nifty Z-Score])</f>
        <v>368</v>
      </c>
      <c r="AU496">
        <f>_xlfn.RANK.AVG(Table2[[#This Row],[Sharpe Ratio Z-Score]],Table2[Sharpe Ratio Z-Score])</f>
        <v>427</v>
      </c>
      <c r="AV496">
        <f>(Table2[[#This Row],[Rank 1Y]]+Table2[[#This Row],[Rank 6M]]+Table2[[#This Row],[Rank Sharpe]])/3</f>
        <v>469</v>
      </c>
    </row>
    <row r="497" spans="1:48" x14ac:dyDescent="0.3">
      <c r="A497" t="s">
        <v>491</v>
      </c>
      <c r="B497" t="s">
        <v>492</v>
      </c>
      <c r="C497" t="s">
        <v>3155</v>
      </c>
      <c r="D497" t="s">
        <v>138</v>
      </c>
      <c r="E497">
        <v>44476.087845895003</v>
      </c>
      <c r="F497">
        <v>50303.65</v>
      </c>
      <c r="G497">
        <v>4.7784227953490896</v>
      </c>
      <c r="H497">
        <f>(Table2[[#This Row],[1Y Return vs Nifty]]-AVERAGE(Table2[1Y Return vs Nifty]))/_xlfn.STDEV.P(Table2[1Y Return vs Nifty])</f>
        <v>-0.36709793401085272</v>
      </c>
      <c r="I497">
        <v>-0.30187448439671599</v>
      </c>
      <c r="J497">
        <f>(Table2[[#This Row],[1M Return vs Nifty]]-AVERAGE(Table2[1M Return vs Nifty]))/_xlfn.STDEV.P(Table2[1M Return vs Nifty])</f>
        <v>0.1366626407503905</v>
      </c>
      <c r="K497">
        <v>3.8574849781975198</v>
      </c>
      <c r="L497">
        <f>(Table2[[#This Row],[6M Return vs Nifty]]-AVERAGE(Table2[6M Return vs Nifty]))/_xlfn.STDEV.P(Table2[6M Return vs Nifty])</f>
        <v>-0.22666372258325923</v>
      </c>
      <c r="M497">
        <v>3.3261538555175298</v>
      </c>
      <c r="N497">
        <f>(Table2[[#This Row],[1W Return vs Nifty]]-AVERAGE(Table2[1W Return vs Nifty]))/_xlfn.STDEV.P(Table2[1W Return vs Nifty])</f>
        <v>0.84031531955453798</v>
      </c>
      <c r="O497">
        <v>49462.68</v>
      </c>
      <c r="P497">
        <v>50438.981397719399</v>
      </c>
      <c r="Q497">
        <v>47694.848938404997</v>
      </c>
      <c r="R497">
        <v>64.210043880325998</v>
      </c>
      <c r="S497" s="1">
        <f>(Table2[[#This Row],[Close Price]]-Table2[[#This Row],[20D EMA]])/Table2[[#This Row],[20D EMA]]</f>
        <v>1.7002111490926113E-2</v>
      </c>
      <c r="T497" s="1">
        <f>(Table2[[#This Row],[Close Price]]-Table2[[#This Row],[50D EMA]])/Table2[[#This Row],[50D EMA]]</f>
        <v>-2.6830715841045221E-3</v>
      </c>
      <c r="U497" s="1">
        <f>(Table2[[#This Row],[Close Price]]-Table2[[#This Row],[200D EMA]])/Table2[[#This Row],[200D EMA]]</f>
        <v>5.4697752894953343E-2</v>
      </c>
      <c r="V497">
        <v>0.67238847877803898</v>
      </c>
      <c r="W497">
        <v>49902</v>
      </c>
      <c r="X497">
        <v>50507.35</v>
      </c>
      <c r="Y497">
        <v>46827.95</v>
      </c>
      <c r="Z497">
        <v>50549.9</v>
      </c>
      <c r="AA497">
        <v>46827.95</v>
      </c>
      <c r="AB497">
        <v>50549.9</v>
      </c>
      <c r="AC497" s="1">
        <f>(Table2[[#This Row],[Close Price]]/Table2[[#This Row],[Day Low]])-1</f>
        <v>8.0487756001763611E-3</v>
      </c>
      <c r="AD497" s="1">
        <f>(Table2[[#This Row],[Day High]]/Table2[[#This Row],[Close Price]])-1</f>
        <v>4.0494079455466458E-3</v>
      </c>
      <c r="AE497" s="1">
        <f>(Table2[[#This Row],[Close Price]]/Table2[[#This Row],[Current Week Low]])-1</f>
        <v>7.4222766531526707E-2</v>
      </c>
      <c r="AF497" s="1">
        <f>(Table2[[#This Row],[Current Week High]]/Table2[[#This Row],[Close Price]])-1</f>
        <v>4.8952710191010329E-3</v>
      </c>
      <c r="AG497" s="1">
        <f>(Table2[[#This Row],[Close Price]]/Table2[[#This Row],[Current Month Low]])-1</f>
        <v>7.4222766531526707E-2</v>
      </c>
      <c r="AH497" s="1">
        <f>(Table2[[#This Row],[Current Month High]]/Table2[[#This Row],[Close Price]])-1</f>
        <v>4.8952710191010329E-3</v>
      </c>
      <c r="AI497">
        <v>19.263711480180799</v>
      </c>
      <c r="AJ497">
        <v>43.816345843208602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-0.14000000000000001</v>
      </c>
      <c r="AM497" t="s">
        <v>3188</v>
      </c>
      <c r="AN497">
        <v>0.97</v>
      </c>
      <c r="AO497" t="s">
        <v>3189</v>
      </c>
      <c r="AP497">
        <v>-1.8405019713739E-2</v>
      </c>
      <c r="AQ497">
        <f>(Table2[[#This Row],[Sharpe Ratio]]-AVERAGE(Table2[Sharpe Ratio]))/_xlfn.STDEV.P(Table2[Sharpe Ratio])</f>
        <v>-0.93231150598503831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413</v>
      </c>
      <c r="AT497">
        <f>_xlfn.RANK.AVG(Table2[[#This Row],[6M Return vs Nifty Z-Score]],Table2[6M Return vs Nifty Z-Score])</f>
        <v>391</v>
      </c>
      <c r="AU497">
        <f>_xlfn.RANK.AVG(Table2[[#This Row],[Sharpe Ratio Z-Score]],Table2[Sharpe Ratio Z-Score])</f>
        <v>605</v>
      </c>
      <c r="AV497">
        <f>(Table2[[#This Row],[Rank 1Y]]+Table2[[#This Row],[Rank 6M]]+Table2[[#This Row],[Rank Sharpe]])/3</f>
        <v>469.66666666666669</v>
      </c>
    </row>
    <row r="498" spans="1:48" x14ac:dyDescent="0.3">
      <c r="A498" t="s">
        <v>475</v>
      </c>
      <c r="B498" t="s">
        <v>476</v>
      </c>
      <c r="C498" t="s">
        <v>3143</v>
      </c>
      <c r="D498" t="s">
        <v>477</v>
      </c>
      <c r="E498">
        <v>46131.279695550002</v>
      </c>
      <c r="F498">
        <v>724.5</v>
      </c>
      <c r="G498">
        <v>-51.4536247772498</v>
      </c>
      <c r="H498">
        <f>(Table2[[#This Row],[1Y Return vs Nifty]]-AVERAGE(Table2[1Y Return vs Nifty]))/_xlfn.STDEV.P(Table2[1Y Return vs Nifty])</f>
        <v>-1.3132674301168723</v>
      </c>
      <c r="I498">
        <v>11.401566299512901</v>
      </c>
      <c r="J498">
        <f>(Table2[[#This Row],[1M Return vs Nifty]]-AVERAGE(Table2[1M Return vs Nifty]))/_xlfn.STDEV.P(Table2[1M Return vs Nifty])</f>
        <v>1.3890428712411667</v>
      </c>
      <c r="K498">
        <v>75.295573433654496</v>
      </c>
      <c r="L498">
        <f>(Table2[[#This Row],[6M Return vs Nifty]]-AVERAGE(Table2[6M Return vs Nifty]))/_xlfn.STDEV.P(Table2[6M Return vs Nifty])</f>
        <v>2.0276130213085133</v>
      </c>
      <c r="M498">
        <v>0.70241514824086204</v>
      </c>
      <c r="N498">
        <f>(Table2[[#This Row],[1W Return vs Nifty]]-AVERAGE(Table2[1W Return vs Nifty]))/_xlfn.STDEV.P(Table2[1W Return vs Nifty])</f>
        <v>0.22701938818018541</v>
      </c>
      <c r="O498">
        <v>689.97</v>
      </c>
      <c r="P498">
        <v>625.035288013117</v>
      </c>
      <c r="Q498">
        <v>558.52289869860601</v>
      </c>
      <c r="R498">
        <v>56.387462932176199</v>
      </c>
      <c r="S498" s="1">
        <f>(Table2[[#This Row],[Close Price]]-Table2[[#This Row],[20D EMA]])/Table2[[#This Row],[20D EMA]]</f>
        <v>5.0045654158876435E-2</v>
      </c>
      <c r="T498" s="1">
        <f>(Table2[[#This Row],[Close Price]]-Table2[[#This Row],[50D EMA]])/Table2[[#This Row],[50D EMA]]</f>
        <v>0.15913455431142895</v>
      </c>
      <c r="U498" s="1">
        <f>(Table2[[#This Row],[Close Price]]-Table2[[#This Row],[200D EMA]])/Table2[[#This Row],[200D EMA]]</f>
        <v>0.29717152454828838</v>
      </c>
      <c r="V498">
        <v>1.53736216891924</v>
      </c>
      <c r="W498">
        <v>721</v>
      </c>
      <c r="X498">
        <v>753</v>
      </c>
      <c r="Y498">
        <v>637.1</v>
      </c>
      <c r="Z498">
        <v>772.85</v>
      </c>
      <c r="AA498">
        <v>637.1</v>
      </c>
      <c r="AB498">
        <v>772.85</v>
      </c>
      <c r="AC498" s="1">
        <f>(Table2[[#This Row],[Close Price]]/Table2[[#This Row],[Day Low]])-1</f>
        <v>4.8543689320388328E-3</v>
      </c>
      <c r="AD498" s="1">
        <f>(Table2[[#This Row],[Day High]]/Table2[[#This Row],[Close Price]])-1</f>
        <v>3.9337474120082705E-2</v>
      </c>
      <c r="AE498" s="1">
        <f>(Table2[[#This Row],[Close Price]]/Table2[[#This Row],[Current Week Low]])-1</f>
        <v>0.13718411552346566</v>
      </c>
      <c r="AF498" s="1">
        <f>(Table2[[#This Row],[Current Week High]]/Table2[[#This Row],[Close Price]])-1</f>
        <v>6.6735679779158064E-2</v>
      </c>
      <c r="AG498" s="1">
        <f>(Table2[[#This Row],[Close Price]]/Table2[[#This Row],[Current Month Low]])-1</f>
        <v>0.13718411552346566</v>
      </c>
      <c r="AH498" s="1">
        <f>(Table2[[#This Row],[Current Month High]]/Table2[[#This Row],[Close Price]])-1</f>
        <v>6.6735679779158064E-2</v>
      </c>
      <c r="AI498">
        <v>37.791580400275997</v>
      </c>
      <c r="AJ498">
        <v>133.70967741935399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0.5</v>
      </c>
      <c r="AM498" t="s">
        <v>3189</v>
      </c>
      <c r="AN498">
        <v>6.4</v>
      </c>
      <c r="AO498" t="s">
        <v>3189</v>
      </c>
      <c r="AP498">
        <v>-4.9387971548322002E-2</v>
      </c>
      <c r="AQ498">
        <f>(Table2[[#This Row],[Sharpe Ratio]]-AVERAGE(Table2[Sharpe Ratio]))/_xlfn.STDEV.P(Table2[Sharpe Ratio])</f>
        <v>-1.2916291771767356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1.0387786734362574</v>
      </c>
      <c r="AS498">
        <f>_xlfn.RANK.AVG(Table2[[#This Row],[1Y Return vs Nifty Z-Score]],Table2[1Y Return vs Nifty Z-Score])</f>
        <v>716</v>
      </c>
      <c r="AT498">
        <f>_xlfn.RANK.AVG(Table2[[#This Row],[6M Return vs Nifty Z-Score]],Table2[6M Return vs Nifty Z-Score])</f>
        <v>36</v>
      </c>
      <c r="AU498">
        <f>_xlfn.RANK.AVG(Table2[[#This Row],[Sharpe Ratio Z-Score]],Table2[Sharpe Ratio Z-Score])</f>
        <v>658</v>
      </c>
      <c r="AV498">
        <f>(Table2[[#This Row],[Rank 1Y]]+Table2[[#This Row],[Rank 6M]]+Table2[[#This Row],[Rank Sharpe]])/3</f>
        <v>470</v>
      </c>
    </row>
    <row r="499" spans="1:48" x14ac:dyDescent="0.3">
      <c r="A499" t="s">
        <v>413</v>
      </c>
      <c r="B499" t="s">
        <v>414</v>
      </c>
      <c r="C499" t="s">
        <v>3149</v>
      </c>
      <c r="D499" t="s">
        <v>403</v>
      </c>
      <c r="E499">
        <v>56066.892585679998</v>
      </c>
      <c r="F499">
        <v>132197.6</v>
      </c>
      <c r="G499">
        <v>-3.30715541183437</v>
      </c>
      <c r="H499">
        <f>(Table2[[#This Row],[1Y Return vs Nifty]]-AVERAGE(Table2[1Y Return vs Nifty]))/_xlfn.STDEV.P(Table2[1Y Return vs Nifty])</f>
        <v>-0.50314717618257987</v>
      </c>
      <c r="I499">
        <v>-3.08153016519144</v>
      </c>
      <c r="J499">
        <f>(Table2[[#This Row],[1M Return vs Nifty]]-AVERAGE(Table2[1M Return vs Nifty]))/_xlfn.STDEV.P(Table2[1M Return vs Nifty])</f>
        <v>-0.16078713376248371</v>
      </c>
      <c r="K499">
        <v>-9.3493869076443001</v>
      </c>
      <c r="L499">
        <f>(Table2[[#This Row],[6M Return vs Nifty]]-AVERAGE(Table2[6M Return vs Nifty]))/_xlfn.STDEV.P(Table2[6M Return vs Nifty])</f>
        <v>-0.64341541338997321</v>
      </c>
      <c r="M499">
        <v>-3.1385746070025502</v>
      </c>
      <c r="N499">
        <f>(Table2[[#This Row],[1W Return vs Nifty]]-AVERAGE(Table2[1W Return vs Nifty]))/_xlfn.STDEV.P(Table2[1W Return vs Nifty])</f>
        <v>-0.67080758780952188</v>
      </c>
      <c r="O499">
        <v>135059.54</v>
      </c>
      <c r="P499">
        <v>135214.70358618599</v>
      </c>
      <c r="Q499">
        <v>130111.069367356</v>
      </c>
      <c r="R499">
        <v>35.314665695482397</v>
      </c>
      <c r="S499" s="1">
        <f>(Table2[[#This Row],[Close Price]]-Table2[[#This Row],[20D EMA]])/Table2[[#This Row],[20D EMA]]</f>
        <v>-2.1190209888172298E-2</v>
      </c>
      <c r="T499" s="1">
        <f>(Table2[[#This Row],[Close Price]]-Table2[[#This Row],[50D EMA]])/Table2[[#This Row],[50D EMA]]</f>
        <v>-2.231342824534523E-2</v>
      </c>
      <c r="U499" s="1">
        <f>(Table2[[#This Row],[Close Price]]-Table2[[#This Row],[200D EMA]])/Table2[[#This Row],[200D EMA]]</f>
        <v>1.6036534345535865E-2</v>
      </c>
      <c r="V499">
        <v>0.74205830539296402</v>
      </c>
      <c r="W499">
        <v>131151.20000000001</v>
      </c>
      <c r="X499">
        <v>132417.9</v>
      </c>
      <c r="Y499">
        <v>130555</v>
      </c>
      <c r="Z499">
        <v>135500</v>
      </c>
      <c r="AA499">
        <v>130555</v>
      </c>
      <c r="AB499">
        <v>140447.1</v>
      </c>
      <c r="AC499" s="1">
        <f>(Table2[[#This Row],[Close Price]]/Table2[[#This Row],[Day Low]])-1</f>
        <v>7.9785773976905894E-3</v>
      </c>
      <c r="AD499" s="1">
        <f>(Table2[[#This Row],[Day High]]/Table2[[#This Row],[Close Price]])-1</f>
        <v>1.6664447766070456E-3</v>
      </c>
      <c r="AE499" s="1">
        <f>(Table2[[#This Row],[Close Price]]/Table2[[#This Row],[Current Week Low]])-1</f>
        <v>1.2581670560300351E-2</v>
      </c>
      <c r="AF499" s="1">
        <f>(Table2[[#This Row],[Current Week High]]/Table2[[#This Row],[Close Price]])-1</f>
        <v>2.4980786338027361E-2</v>
      </c>
      <c r="AG499" s="1">
        <f>(Table2[[#This Row],[Close Price]]/Table2[[#This Row],[Current Month Low]])-1</f>
        <v>1.2581670560300351E-2</v>
      </c>
      <c r="AH499" s="1">
        <f>(Table2[[#This Row],[Current Month High]]/Table2[[#This Row],[Close Price]])-1</f>
        <v>6.2402797025059353E-2</v>
      </c>
      <c r="AI499">
        <v>14.559568403662301</v>
      </c>
      <c r="AJ499">
        <v>23.539864524211001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-0.08</v>
      </c>
      <c r="AM499" t="s">
        <v>3188</v>
      </c>
      <c r="AN499">
        <v>-4.07</v>
      </c>
      <c r="AO499" t="s">
        <v>3188</v>
      </c>
      <c r="AP499">
        <v>4.4433025732703003E-2</v>
      </c>
      <c r="AQ499">
        <f>(Table2[[#This Row],[Sharpe Ratio]]-AVERAGE(Table2[Sharpe Ratio]))/_xlfn.STDEV.P(Table2[Sharpe Ratio])</f>
        <v>-0.20356169955596748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478</v>
      </c>
      <c r="AT499">
        <f>_xlfn.RANK.AVG(Table2[[#This Row],[6M Return vs Nifty Z-Score]],Table2[6M Return vs Nifty Z-Score])</f>
        <v>536</v>
      </c>
      <c r="AU499">
        <f>_xlfn.RANK.AVG(Table2[[#This Row],[Sharpe Ratio Z-Score]],Table2[Sharpe Ratio Z-Score])</f>
        <v>398</v>
      </c>
      <c r="AV499">
        <f>(Table2[[#This Row],[Rank 1Y]]+Table2[[#This Row],[Rank 6M]]+Table2[[#This Row],[Rank Sharpe]])/3</f>
        <v>470.66666666666669</v>
      </c>
    </row>
    <row r="500" spans="1:48" x14ac:dyDescent="0.3">
      <c r="A500" t="s">
        <v>187</v>
      </c>
      <c r="B500" t="s">
        <v>188</v>
      </c>
      <c r="C500" t="s">
        <v>3151</v>
      </c>
      <c r="D500" t="s">
        <v>80</v>
      </c>
      <c r="E500">
        <v>144141.98593256</v>
      </c>
      <c r="F500">
        <v>585.20000000000005</v>
      </c>
      <c r="G500">
        <v>5.4774684283192396</v>
      </c>
      <c r="H500">
        <f>(Table2[[#This Row],[1Y Return vs Nifty]]-AVERAGE(Table2[1Y Return vs Nifty]))/_xlfn.STDEV.P(Table2[1Y Return vs Nifty])</f>
        <v>-0.35533567951623279</v>
      </c>
      <c r="I500">
        <v>-6.6933842186823602</v>
      </c>
      <c r="J500">
        <f>(Table2[[#This Row],[1M Return vs Nifty]]-AVERAGE(Table2[1M Return vs Nifty]))/_xlfn.STDEV.P(Table2[1M Return vs Nifty])</f>
        <v>-0.54729010289178315</v>
      </c>
      <c r="K500">
        <v>-13.5990132479971</v>
      </c>
      <c r="L500">
        <f>(Table2[[#This Row],[6M Return vs Nifty]]-AVERAGE(Table2[6M Return vs Nifty]))/_xlfn.STDEV.P(Table2[6M Return vs Nifty])</f>
        <v>-0.77751521975951821</v>
      </c>
      <c r="M500">
        <v>-4.8753536692984998</v>
      </c>
      <c r="N500">
        <f>(Table2[[#This Row],[1W Return vs Nifty]]-AVERAGE(Table2[1W Return vs Nifty]))/_xlfn.STDEV.P(Table2[1W Return vs Nifty])</f>
        <v>-1.0767777134352785</v>
      </c>
      <c r="O500">
        <v>612.13</v>
      </c>
      <c r="P500">
        <v>624.41670398362396</v>
      </c>
      <c r="Q500">
        <v>600.41882834576802</v>
      </c>
      <c r="R500">
        <v>29.844479722600799</v>
      </c>
      <c r="S500" s="1">
        <f>(Table2[[#This Row],[Close Price]]-Table2[[#This Row],[20D EMA]])/Table2[[#This Row],[20D EMA]]</f>
        <v>-4.3993922859523221E-2</v>
      </c>
      <c r="T500" s="1">
        <f>(Table2[[#This Row],[Close Price]]-Table2[[#This Row],[50D EMA]])/Table2[[#This Row],[50D EMA]]</f>
        <v>-6.280534094208412E-2</v>
      </c>
      <c r="U500" s="1">
        <f>(Table2[[#This Row],[Close Price]]-Table2[[#This Row],[200D EMA]])/Table2[[#This Row],[200D EMA]]</f>
        <v>-2.5347020491842048E-2</v>
      </c>
      <c r="V500">
        <v>1.1320744923148001</v>
      </c>
      <c r="W500">
        <v>583.04999999999995</v>
      </c>
      <c r="X500">
        <v>592.79999999999995</v>
      </c>
      <c r="Y500">
        <v>582</v>
      </c>
      <c r="Z500">
        <v>619.35</v>
      </c>
      <c r="AA500">
        <v>582</v>
      </c>
      <c r="AB500">
        <v>634.75</v>
      </c>
      <c r="AC500" s="1">
        <f>(Table2[[#This Row],[Close Price]]/Table2[[#This Row],[Day Low]])-1</f>
        <v>3.6875053597462681E-3</v>
      </c>
      <c r="AD500" s="1">
        <f>(Table2[[#This Row],[Day High]]/Table2[[#This Row],[Close Price]])-1</f>
        <v>1.298701298701288E-2</v>
      </c>
      <c r="AE500" s="1">
        <f>(Table2[[#This Row],[Close Price]]/Table2[[#This Row],[Current Week Low]])-1</f>
        <v>5.4982817869415612E-3</v>
      </c>
      <c r="AF500" s="1">
        <f>(Table2[[#This Row],[Current Week High]]/Table2[[#This Row],[Close Price]])-1</f>
        <v>5.8356117566643828E-2</v>
      </c>
      <c r="AG500" s="1">
        <f>(Table2[[#This Row],[Close Price]]/Table2[[#This Row],[Current Month Low]])-1</f>
        <v>5.4982817869415612E-3</v>
      </c>
      <c r="AH500" s="1">
        <f>(Table2[[#This Row],[Current Month High]]/Table2[[#This Row],[Close Price]])-1</f>
        <v>8.4671907040327898E-2</v>
      </c>
      <c r="AI500">
        <v>20.8048530416951</v>
      </c>
      <c r="AJ500">
        <v>44.833560202945101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-0.15</v>
      </c>
      <c r="AM500" t="s">
        <v>3188</v>
      </c>
      <c r="AN500">
        <v>-5.35</v>
      </c>
      <c r="AO500" t="s">
        <v>3188</v>
      </c>
      <c r="AP500">
        <v>3.3658282848831003E-2</v>
      </c>
      <c r="AQ500">
        <f>(Table2[[#This Row],[Sharpe Ratio]]-AVERAGE(Table2[Sharpe Ratio]))/_xlfn.STDEV.P(Table2[Sharpe Ratio])</f>
        <v>-0.32851930661007622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411</v>
      </c>
      <c r="AT500">
        <f>_xlfn.RANK.AVG(Table2[[#This Row],[6M Return vs Nifty Z-Score]],Table2[6M Return vs Nifty Z-Score])</f>
        <v>586</v>
      </c>
      <c r="AU500">
        <f>_xlfn.RANK.AVG(Table2[[#This Row],[Sharpe Ratio Z-Score]],Table2[Sharpe Ratio Z-Score])</f>
        <v>421</v>
      </c>
      <c r="AV500">
        <f>(Table2[[#This Row],[Rank 1Y]]+Table2[[#This Row],[Rank 6M]]+Table2[[#This Row],[Rank Sharpe]])/3</f>
        <v>472.66666666666669</v>
      </c>
    </row>
    <row r="501" spans="1:48" x14ac:dyDescent="0.3">
      <c r="A501" t="s">
        <v>1242</v>
      </c>
      <c r="B501" t="s">
        <v>1243</v>
      </c>
      <c r="C501" t="s">
        <v>3152</v>
      </c>
      <c r="D501" t="s">
        <v>452</v>
      </c>
      <c r="E501">
        <v>9632.37177195</v>
      </c>
      <c r="F501">
        <v>315.5</v>
      </c>
      <c r="G501">
        <v>-15.4244890393056</v>
      </c>
      <c r="H501">
        <f>(Table2[[#This Row],[1Y Return vs Nifty]]-AVERAGE(Table2[1Y Return vs Nifty]))/_xlfn.STDEV.P(Table2[1Y Return vs Nifty])</f>
        <v>-0.70703538490645601</v>
      </c>
      <c r="I501">
        <v>8.1366138825468699</v>
      </c>
      <c r="J501">
        <f>(Table2[[#This Row],[1M Return vs Nifty]]-AVERAGE(Table2[1M Return vs Nifty]))/_xlfn.STDEV.P(Table2[1M Return vs Nifty])</f>
        <v>1.0396616989859944</v>
      </c>
      <c r="K501">
        <v>23.323520430217599</v>
      </c>
      <c r="L501">
        <f>(Table2[[#This Row],[6M Return vs Nifty]]-AVERAGE(Table2[6M Return vs Nifty]))/_xlfn.STDEV.P(Table2[6M Return vs Nifty])</f>
        <v>0.38760006812025033</v>
      </c>
      <c r="M501">
        <v>-3.41613017923958</v>
      </c>
      <c r="N501">
        <f>(Table2[[#This Row],[1W Return vs Nifty]]-AVERAGE(Table2[1W Return vs Nifty]))/_xlfn.STDEV.P(Table2[1W Return vs Nifty])</f>
        <v>-0.73568588636537757</v>
      </c>
      <c r="O501">
        <v>323.57</v>
      </c>
      <c r="P501">
        <v>312.63430253449502</v>
      </c>
      <c r="Q501">
        <v>291.53658907191999</v>
      </c>
      <c r="R501">
        <v>37.927836793438203</v>
      </c>
      <c r="S501" s="1">
        <f>(Table2[[#This Row],[Close Price]]-Table2[[#This Row],[20D EMA]])/Table2[[#This Row],[20D EMA]]</f>
        <v>-2.4940507463609089E-2</v>
      </c>
      <c r="T501" s="1">
        <f>(Table2[[#This Row],[Close Price]]-Table2[[#This Row],[50D EMA]])/Table2[[#This Row],[50D EMA]]</f>
        <v>9.1662925094049396E-3</v>
      </c>
      <c r="U501" s="1">
        <f>(Table2[[#This Row],[Close Price]]-Table2[[#This Row],[200D EMA]])/Table2[[#This Row],[200D EMA]]</f>
        <v>8.219692425010984E-2</v>
      </c>
      <c r="V501">
        <v>0.79078292363751501</v>
      </c>
      <c r="W501">
        <v>312.45</v>
      </c>
      <c r="X501">
        <v>321.5</v>
      </c>
      <c r="Y501">
        <v>307.2</v>
      </c>
      <c r="Z501">
        <v>332.95</v>
      </c>
      <c r="AA501">
        <v>307.2</v>
      </c>
      <c r="AB501">
        <v>346.7</v>
      </c>
      <c r="AC501" s="1">
        <f>(Table2[[#This Row],[Close Price]]/Table2[[#This Row],[Day Low]])-1</f>
        <v>9.7615618498960721E-3</v>
      </c>
      <c r="AD501" s="1">
        <f>(Table2[[#This Row],[Day High]]/Table2[[#This Row],[Close Price]])-1</f>
        <v>1.9017432646592614E-2</v>
      </c>
      <c r="AE501" s="1">
        <f>(Table2[[#This Row],[Close Price]]/Table2[[#This Row],[Current Week Low]])-1</f>
        <v>2.7018229166666741E-2</v>
      </c>
      <c r="AF501" s="1">
        <f>(Table2[[#This Row],[Current Week High]]/Table2[[#This Row],[Close Price]])-1</f>
        <v>5.5309033280507069E-2</v>
      </c>
      <c r="AG501" s="1">
        <f>(Table2[[#This Row],[Close Price]]/Table2[[#This Row],[Current Month Low]])-1</f>
        <v>2.7018229166666741E-2</v>
      </c>
      <c r="AH501" s="1">
        <f>(Table2[[#This Row],[Current Month High]]/Table2[[#This Row],[Close Price]])-1</f>
        <v>9.8890649762282123E-2</v>
      </c>
      <c r="AI501">
        <v>17.876386687797101</v>
      </c>
      <c r="AJ501">
        <v>48.1220657276995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-0.03</v>
      </c>
      <c r="AM501" t="s">
        <v>3188</v>
      </c>
      <c r="AN501">
        <v>-11.29</v>
      </c>
      <c r="AO501" t="s">
        <v>3188</v>
      </c>
      <c r="AP501">
        <v>-5.1978654268832997E-2</v>
      </c>
      <c r="AQ501">
        <f>(Table2[[#This Row],[Sharpe Ratio]]-AVERAGE(Table2[Sharpe Ratio]))/_xlfn.STDEV.P(Table2[Sharpe Ratio])</f>
        <v>-1.3216740252887074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-1.3371335294542961</v>
      </c>
      <c r="AS501">
        <f>_xlfn.RANK.AVG(Table2[[#This Row],[1Y Return vs Nifty Z-Score]],Table2[1Y Return vs Nifty Z-Score])</f>
        <v>558</v>
      </c>
      <c r="AT501">
        <f>_xlfn.RANK.AVG(Table2[[#This Row],[6M Return vs Nifty Z-Score]],Table2[6M Return vs Nifty Z-Score])</f>
        <v>197</v>
      </c>
      <c r="AU501">
        <f>_xlfn.RANK.AVG(Table2[[#This Row],[Sharpe Ratio Z-Score]],Table2[Sharpe Ratio Z-Score])</f>
        <v>664</v>
      </c>
      <c r="AV501">
        <f>(Table2[[#This Row],[Rank 1Y]]+Table2[[#This Row],[Rank 6M]]+Table2[[#This Row],[Rank Sharpe]])/3</f>
        <v>473</v>
      </c>
    </row>
    <row r="502" spans="1:48" x14ac:dyDescent="0.3">
      <c r="A502" t="s">
        <v>254</v>
      </c>
      <c r="B502" t="s">
        <v>255</v>
      </c>
      <c r="C502" t="s">
        <v>3143</v>
      </c>
      <c r="D502" t="s">
        <v>34</v>
      </c>
      <c r="E502">
        <v>102621.19613782399</v>
      </c>
      <c r="F502">
        <v>54.29</v>
      </c>
      <c r="G502">
        <v>-3.73506302022657</v>
      </c>
      <c r="H502">
        <f>(Table2[[#This Row],[1Y Return vs Nifty]]-AVERAGE(Table2[1Y Return vs Nifty]))/_xlfn.STDEV.P(Table2[1Y Return vs Nifty])</f>
        <v>-0.51034721857281407</v>
      </c>
      <c r="I502">
        <v>-6.5938356428206397</v>
      </c>
      <c r="J502">
        <f>(Table2[[#This Row],[1M Return vs Nifty]]-AVERAGE(Table2[1M Return vs Nifty]))/_xlfn.STDEV.P(Table2[1M Return vs Nifty])</f>
        <v>-0.53663745204450963</v>
      </c>
      <c r="K502">
        <v>-25.084867103677698</v>
      </c>
      <c r="L502">
        <f>(Table2[[#This Row],[6M Return vs Nifty]]-AVERAGE(Table2[6M Return vs Nifty]))/_xlfn.STDEV.P(Table2[6M Return vs Nifty])</f>
        <v>-1.1399590335626377</v>
      </c>
      <c r="M502">
        <v>-2.8603053026004002</v>
      </c>
      <c r="N502">
        <f>(Table2[[#This Row],[1W Return vs Nifty]]-AVERAGE(Table2[1W Return vs Nifty]))/_xlfn.STDEV.P(Table2[1W Return vs Nifty])</f>
        <v>-0.60576245517383009</v>
      </c>
      <c r="O502">
        <v>56.76</v>
      </c>
      <c r="P502">
        <v>59.1167430596876</v>
      </c>
      <c r="Q502">
        <v>57.660359099962399</v>
      </c>
      <c r="R502">
        <v>34.825252120849001</v>
      </c>
      <c r="S502" s="1">
        <f>(Table2[[#This Row],[Close Price]]-Table2[[#This Row],[20D EMA]])/Table2[[#This Row],[20D EMA]]</f>
        <v>-4.3516560958421407E-2</v>
      </c>
      <c r="T502" s="1">
        <f>(Table2[[#This Row],[Close Price]]-Table2[[#This Row],[50D EMA]])/Table2[[#This Row],[50D EMA]]</f>
        <v>-8.1647648531893047E-2</v>
      </c>
      <c r="U502" s="1">
        <f>(Table2[[#This Row],[Close Price]]-Table2[[#This Row],[200D EMA]])/Table2[[#This Row],[200D EMA]]</f>
        <v>-5.845192698365622E-2</v>
      </c>
      <c r="V502">
        <v>0.50319385092505198</v>
      </c>
      <c r="W502">
        <v>53.9</v>
      </c>
      <c r="X502">
        <v>54.68</v>
      </c>
      <c r="Y502">
        <v>52.11</v>
      </c>
      <c r="Z502">
        <v>56.34</v>
      </c>
      <c r="AA502">
        <v>52.11</v>
      </c>
      <c r="AB502">
        <v>58.08</v>
      </c>
      <c r="AC502" s="1">
        <f>(Table2[[#This Row],[Close Price]]/Table2[[#This Row],[Day Low]])-1</f>
        <v>7.2356215213358333E-3</v>
      </c>
      <c r="AD502" s="1">
        <f>(Table2[[#This Row],[Day High]]/Table2[[#This Row],[Close Price]])-1</f>
        <v>7.1836433965739577E-3</v>
      </c>
      <c r="AE502" s="1">
        <f>(Table2[[#This Row],[Close Price]]/Table2[[#This Row],[Current Week Low]])-1</f>
        <v>4.1834580694684265E-2</v>
      </c>
      <c r="AF502" s="1">
        <f>(Table2[[#This Row],[Current Week High]]/Table2[[#This Row],[Close Price]])-1</f>
        <v>3.7760176828145253E-2</v>
      </c>
      <c r="AG502" s="1">
        <f>(Table2[[#This Row],[Close Price]]/Table2[[#This Row],[Current Month Low]])-1</f>
        <v>4.1834580694684265E-2</v>
      </c>
      <c r="AH502" s="1">
        <f>(Table2[[#This Row],[Current Month High]]/Table2[[#This Row],[Close Price]])-1</f>
        <v>6.9810278135936654E-2</v>
      </c>
      <c r="AI502">
        <v>54.264137041812397</v>
      </c>
      <c r="AJ502">
        <v>48.130968622100902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-0.17</v>
      </c>
      <c r="AM502" t="s">
        <v>3188</v>
      </c>
      <c r="AN502">
        <v>-9.26</v>
      </c>
      <c r="AO502" t="s">
        <v>3188</v>
      </c>
      <c r="AP502">
        <v>9.0189863403788997E-2</v>
      </c>
      <c r="AQ502">
        <f>(Table2[[#This Row],[Sharpe Ratio]]-AVERAGE(Table2[Sharpe Ratio]))/_xlfn.STDEV.P(Table2[Sharpe Ratio])</f>
        <v>0.32709272100571468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483</v>
      </c>
      <c r="AT502">
        <f>_xlfn.RANK.AVG(Table2[[#This Row],[6M Return vs Nifty Z-Score]],Table2[6M Return vs Nifty Z-Score])</f>
        <v>683</v>
      </c>
      <c r="AU502">
        <f>_xlfn.RANK.AVG(Table2[[#This Row],[Sharpe Ratio Z-Score]],Table2[Sharpe Ratio Z-Score])</f>
        <v>255</v>
      </c>
      <c r="AV502">
        <f>(Table2[[#This Row],[Rank 1Y]]+Table2[[#This Row],[Rank 6M]]+Table2[[#This Row],[Rank Sharpe]])/3</f>
        <v>473.66666666666669</v>
      </c>
    </row>
    <row r="503" spans="1:48" x14ac:dyDescent="0.3">
      <c r="A503" t="s">
        <v>1767</v>
      </c>
      <c r="B503" t="s">
        <v>1768</v>
      </c>
      <c r="C503" t="s">
        <v>3155</v>
      </c>
      <c r="D503" t="s">
        <v>283</v>
      </c>
      <c r="E503">
        <v>4584.0706867500003</v>
      </c>
      <c r="F503">
        <v>503.5</v>
      </c>
      <c r="G503">
        <v>-4.5821276780352296</v>
      </c>
      <c r="H503">
        <f>(Table2[[#This Row],[1Y Return vs Nifty]]-AVERAGE(Table2[1Y Return vs Nifty]))/_xlfn.STDEV.P(Table2[1Y Return vs Nifty])</f>
        <v>-0.52460006503751544</v>
      </c>
      <c r="I503">
        <v>-2.5217170394108401</v>
      </c>
      <c r="J503">
        <f>(Table2[[#This Row],[1M Return vs Nifty]]-AVERAGE(Table2[1M Return vs Nifty]))/_xlfn.STDEV.P(Table2[1M Return vs Nifty])</f>
        <v>-0.10088176879829559</v>
      </c>
      <c r="K503">
        <v>13.480856849292801</v>
      </c>
      <c r="L503">
        <f>(Table2[[#This Row],[6M Return vs Nifty]]-AVERAGE(Table2[6M Return vs Nifty]))/_xlfn.STDEV.P(Table2[6M Return vs Nifty])</f>
        <v>7.700822435522596E-2</v>
      </c>
      <c r="M503">
        <v>-2.0309921088884701</v>
      </c>
      <c r="N503">
        <f>(Table2[[#This Row],[1W Return vs Nifty]]-AVERAGE(Table2[1W Return vs Nifty]))/_xlfn.STDEV.P(Table2[1W Return vs Nifty])</f>
        <v>-0.41191144168380239</v>
      </c>
      <c r="O503">
        <v>505.1</v>
      </c>
      <c r="P503">
        <v>514.44283233783801</v>
      </c>
      <c r="Q503">
        <v>482.75831990474597</v>
      </c>
      <c r="R503">
        <v>51.000735115192001</v>
      </c>
      <c r="S503" s="1">
        <f>(Table2[[#This Row],[Close Price]]-Table2[[#This Row],[20D EMA]])/Table2[[#This Row],[20D EMA]]</f>
        <v>-3.1676895664225356E-3</v>
      </c>
      <c r="T503" s="1">
        <f>(Table2[[#This Row],[Close Price]]-Table2[[#This Row],[50D EMA]])/Table2[[#This Row],[50D EMA]]</f>
        <v>-2.1271231028935363E-2</v>
      </c>
      <c r="U503" s="1">
        <f>(Table2[[#This Row],[Close Price]]-Table2[[#This Row],[200D EMA]])/Table2[[#This Row],[200D EMA]]</f>
        <v>4.2964935538234966E-2</v>
      </c>
      <c r="V503">
        <v>0.59533987866391902</v>
      </c>
      <c r="W503">
        <v>495</v>
      </c>
      <c r="X503">
        <v>506.2</v>
      </c>
      <c r="Y503">
        <v>473.55</v>
      </c>
      <c r="Z503">
        <v>506.2</v>
      </c>
      <c r="AA503">
        <v>473.55</v>
      </c>
      <c r="AB503">
        <v>528.95000000000005</v>
      </c>
      <c r="AC503" s="1">
        <f>(Table2[[#This Row],[Close Price]]/Table2[[#This Row],[Day Low]])-1</f>
        <v>1.7171717171717171E-2</v>
      </c>
      <c r="AD503" s="1">
        <f>(Table2[[#This Row],[Day High]]/Table2[[#This Row],[Close Price]])-1</f>
        <v>5.3624627606752018E-3</v>
      </c>
      <c r="AE503" s="1">
        <f>(Table2[[#This Row],[Close Price]]/Table2[[#This Row],[Current Week Low]])-1</f>
        <v>6.324569739203878E-2</v>
      </c>
      <c r="AF503" s="1">
        <f>(Table2[[#This Row],[Current Week High]]/Table2[[#This Row],[Close Price]])-1</f>
        <v>5.3624627606752018E-3</v>
      </c>
      <c r="AG503" s="1">
        <f>(Table2[[#This Row],[Close Price]]/Table2[[#This Row],[Current Month Low]])-1</f>
        <v>6.324569739203878E-2</v>
      </c>
      <c r="AH503" s="1">
        <f>(Table2[[#This Row],[Current Month High]]/Table2[[#This Row],[Close Price]])-1</f>
        <v>5.0546176762661377E-2</v>
      </c>
      <c r="AI503">
        <v>21.916583912611699</v>
      </c>
      <c r="AJ503">
        <v>39.822271591224599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-7.0000000000000007E-2</v>
      </c>
      <c r="AM503" t="s">
        <v>3188</v>
      </c>
      <c r="AN503">
        <v>-0.03</v>
      </c>
      <c r="AO503" t="s">
        <v>3188</v>
      </c>
      <c r="AP503">
        <v>-4.2319471298739003E-2</v>
      </c>
      <c r="AQ503">
        <f>(Table2[[#This Row],[Sharpe Ratio]]-AVERAGE(Table2[Sharpe Ratio]))/_xlfn.STDEV.P(Table2[Sharpe Ratio])</f>
        <v>-1.2096538682372193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488</v>
      </c>
      <c r="AT503">
        <f>_xlfn.RANK.AVG(Table2[[#This Row],[6M Return vs Nifty Z-Score]],Table2[6M Return vs Nifty Z-Score])</f>
        <v>285</v>
      </c>
      <c r="AU503">
        <f>_xlfn.RANK.AVG(Table2[[#This Row],[Sharpe Ratio Z-Score]],Table2[Sharpe Ratio Z-Score])</f>
        <v>648</v>
      </c>
      <c r="AV503">
        <f>(Table2[[#This Row],[Rank 1Y]]+Table2[[#This Row],[Rank 6M]]+Table2[[#This Row],[Rank Sharpe]])/3</f>
        <v>473.66666666666669</v>
      </c>
    </row>
    <row r="504" spans="1:48" x14ac:dyDescent="0.3">
      <c r="A504" t="s">
        <v>1260</v>
      </c>
      <c r="B504" t="s">
        <v>1261</v>
      </c>
      <c r="C504" t="s">
        <v>3155</v>
      </c>
      <c r="D504" t="s">
        <v>217</v>
      </c>
      <c r="E504">
        <v>9490.0559928099992</v>
      </c>
      <c r="F504">
        <v>2458.85</v>
      </c>
      <c r="G504">
        <v>12.5055326540707</v>
      </c>
      <c r="H504">
        <f>(Table2[[#This Row],[1Y Return vs Nifty]]-AVERAGE(Table2[1Y Return vs Nifty]))/_xlfn.STDEV.P(Table2[1Y Return vs Nifty])</f>
        <v>-0.23708033804934431</v>
      </c>
      <c r="I504">
        <v>19.5834713914692</v>
      </c>
      <c r="J504">
        <f>(Table2[[#This Row],[1M Return vs Nifty]]-AVERAGE(Table2[1M Return vs Nifty]))/_xlfn.STDEV.P(Table2[1M Return vs Nifty])</f>
        <v>2.2645850621330701</v>
      </c>
      <c r="K504">
        <v>-5.6407394371487198</v>
      </c>
      <c r="L504">
        <f>(Table2[[#This Row],[6M Return vs Nifty]]-AVERAGE(Table2[6M Return vs Nifty]))/_xlfn.STDEV.P(Table2[6M Return vs Nifty])</f>
        <v>-0.5263865577082586</v>
      </c>
      <c r="M504">
        <v>0.79179312962147597</v>
      </c>
      <c r="N504">
        <f>(Table2[[#This Row],[1W Return vs Nifty]]-AVERAGE(Table2[1W Return vs Nifty]))/_xlfn.STDEV.P(Table2[1W Return vs Nifty])</f>
        <v>0.24791138942373875</v>
      </c>
      <c r="O504">
        <v>2333.42</v>
      </c>
      <c r="P504">
        <v>2226.89990380779</v>
      </c>
      <c r="Q504">
        <v>2059.3108540497301</v>
      </c>
      <c r="R504">
        <v>61.289105166047598</v>
      </c>
      <c r="S504" s="1">
        <f>(Table2[[#This Row],[Close Price]]-Table2[[#This Row],[20D EMA]])/Table2[[#This Row],[20D EMA]]</f>
        <v>5.3753717719056078E-2</v>
      </c>
      <c r="T504" s="1">
        <f>(Table2[[#This Row],[Close Price]]-Table2[[#This Row],[50D EMA]])/Table2[[#This Row],[50D EMA]]</f>
        <v>0.10415829458504039</v>
      </c>
      <c r="U504" s="1">
        <f>(Table2[[#This Row],[Close Price]]-Table2[[#This Row],[200D EMA]])/Table2[[#This Row],[200D EMA]]</f>
        <v>0.19401594721096022</v>
      </c>
      <c r="V504">
        <v>1.01628709365654</v>
      </c>
      <c r="W504">
        <v>2412</v>
      </c>
      <c r="X504">
        <v>2511.1</v>
      </c>
      <c r="Y504">
        <v>2187.3000000000002</v>
      </c>
      <c r="Z504">
        <v>2574</v>
      </c>
      <c r="AA504">
        <v>2187.3000000000002</v>
      </c>
      <c r="AB504">
        <v>2574</v>
      </c>
      <c r="AC504" s="1">
        <f>(Table2[[#This Row],[Close Price]]/Table2[[#This Row],[Day Low]])-1</f>
        <v>1.9423714759535526E-2</v>
      </c>
      <c r="AD504" s="1">
        <f>(Table2[[#This Row],[Day High]]/Table2[[#This Row],[Close Price]])-1</f>
        <v>2.1249771234520098E-2</v>
      </c>
      <c r="AE504" s="1">
        <f>(Table2[[#This Row],[Close Price]]/Table2[[#This Row],[Current Week Low]])-1</f>
        <v>0.12414849357655533</v>
      </c>
      <c r="AF504" s="1">
        <f>(Table2[[#This Row],[Current Week High]]/Table2[[#This Row],[Close Price]])-1</f>
        <v>4.6830835553205885E-2</v>
      </c>
      <c r="AG504" s="1">
        <f>(Table2[[#This Row],[Close Price]]/Table2[[#This Row],[Current Month Low]])-1</f>
        <v>0.12414849357655533</v>
      </c>
      <c r="AH504" s="1">
        <f>(Table2[[#This Row],[Current Month High]]/Table2[[#This Row],[Close Price]])-1</f>
        <v>4.6830835553205885E-2</v>
      </c>
      <c r="AI504">
        <v>11.556215303902199</v>
      </c>
      <c r="AJ504">
        <v>68.195499008140004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0.15</v>
      </c>
      <c r="AM504" t="s">
        <v>3189</v>
      </c>
      <c r="AN504">
        <v>6.47</v>
      </c>
      <c r="AO504" t="s">
        <v>3189</v>
      </c>
      <c r="AP504">
        <v>-1.0517542136820001E-3</v>
      </c>
      <c r="AQ504">
        <f>(Table2[[#This Row],[Sharpe Ratio]]-AVERAGE(Table2[Sharpe Ratio]))/_xlfn.STDEV.P(Table2[Sharpe Ratio])</f>
        <v>-0.73106099311131467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1.0179685626878912</v>
      </c>
      <c r="AS504">
        <f>_xlfn.RANK.AVG(Table2[[#This Row],[1Y Return vs Nifty Z-Score]],Table2[1Y Return vs Nifty Z-Score])</f>
        <v>373</v>
      </c>
      <c r="AT504">
        <f>_xlfn.RANK.AVG(Table2[[#This Row],[6M Return vs Nifty Z-Score]],Table2[6M Return vs Nifty Z-Score])</f>
        <v>496</v>
      </c>
      <c r="AU504">
        <f>_xlfn.RANK.AVG(Table2[[#This Row],[Sharpe Ratio Z-Score]],Table2[Sharpe Ratio Z-Score])</f>
        <v>561</v>
      </c>
      <c r="AV504">
        <f>(Table2[[#This Row],[Rank 1Y]]+Table2[[#This Row],[Rank 6M]]+Table2[[#This Row],[Rank Sharpe]])/3</f>
        <v>476.66666666666669</v>
      </c>
    </row>
    <row r="505" spans="1:48" x14ac:dyDescent="0.3">
      <c r="A505" t="s">
        <v>955</v>
      </c>
      <c r="B505" t="s">
        <v>956</v>
      </c>
      <c r="C505" t="s">
        <v>607</v>
      </c>
      <c r="D505" t="s">
        <v>607</v>
      </c>
      <c r="E505">
        <v>15706.608035711901</v>
      </c>
      <c r="F505">
        <v>165.44</v>
      </c>
      <c r="G505">
        <v>7.03399011010519</v>
      </c>
      <c r="H505">
        <f>(Table2[[#This Row],[1Y Return vs Nifty]]-AVERAGE(Table2[1Y Return vs Nifty]))/_xlfn.STDEV.P(Table2[1Y Return vs Nifty])</f>
        <v>-0.32914539481368627</v>
      </c>
      <c r="I505">
        <v>-10.234533866562099</v>
      </c>
      <c r="J505">
        <f>(Table2[[#This Row],[1M Return vs Nifty]]-AVERAGE(Table2[1M Return vs Nifty]))/_xlfn.STDEV.P(Table2[1M Return vs Nifty])</f>
        <v>-0.92622702358874587</v>
      </c>
      <c r="K505">
        <v>-0.47726900095189601</v>
      </c>
      <c r="L505">
        <f>(Table2[[#This Row],[6M Return vs Nifty]]-AVERAGE(Table2[6M Return vs Nifty]))/_xlfn.STDEV.P(Table2[6M Return vs Nifty])</f>
        <v>-0.36344978862954924</v>
      </c>
      <c r="M505">
        <v>-0.13599565546028899</v>
      </c>
      <c r="N505">
        <f>(Table2[[#This Row],[1W Return vs Nifty]]-AVERAGE(Table2[1W Return vs Nifty]))/_xlfn.STDEV.P(Table2[1W Return vs Nifty])</f>
        <v>3.1041818727803143E-2</v>
      </c>
      <c r="O505">
        <v>170.77</v>
      </c>
      <c r="P505">
        <v>173.886227917996</v>
      </c>
      <c r="Q505">
        <v>158.50209840627801</v>
      </c>
      <c r="R505">
        <v>44.400688565277001</v>
      </c>
      <c r="S505" s="1">
        <f>(Table2[[#This Row],[Close Price]]-Table2[[#This Row],[20D EMA]])/Table2[[#This Row],[20D EMA]]</f>
        <v>-3.1211571119049084E-2</v>
      </c>
      <c r="T505" s="1">
        <f>(Table2[[#This Row],[Close Price]]-Table2[[#This Row],[50D EMA]])/Table2[[#This Row],[50D EMA]]</f>
        <v>-4.8573300019937191E-2</v>
      </c>
      <c r="U505" s="1">
        <f>(Table2[[#This Row],[Close Price]]-Table2[[#This Row],[200D EMA]])/Table2[[#This Row],[200D EMA]]</f>
        <v>4.3771670302676507E-2</v>
      </c>
      <c r="V505">
        <v>0.82714760111380903</v>
      </c>
      <c r="W505">
        <v>165</v>
      </c>
      <c r="X505">
        <v>169.4</v>
      </c>
      <c r="Y505">
        <v>155.5</v>
      </c>
      <c r="Z505">
        <v>172.63</v>
      </c>
      <c r="AA505">
        <v>155.5</v>
      </c>
      <c r="AB505">
        <v>176.3</v>
      </c>
      <c r="AC505" s="1">
        <f>(Table2[[#This Row],[Close Price]]/Table2[[#This Row],[Day Low]])-1</f>
        <v>2.666666666666595E-3</v>
      </c>
      <c r="AD505" s="1">
        <f>(Table2[[#This Row],[Day High]]/Table2[[#This Row],[Close Price]])-1</f>
        <v>2.3936170212766061E-2</v>
      </c>
      <c r="AE505" s="1">
        <f>(Table2[[#This Row],[Close Price]]/Table2[[#This Row],[Current Week Low]])-1</f>
        <v>6.3922829581993579E-2</v>
      </c>
      <c r="AF505" s="1">
        <f>(Table2[[#This Row],[Current Week High]]/Table2[[#This Row],[Close Price]])-1</f>
        <v>4.3459864603481613E-2</v>
      </c>
      <c r="AG505" s="1">
        <f>(Table2[[#This Row],[Close Price]]/Table2[[#This Row],[Current Month Low]])-1</f>
        <v>6.3922829581993579E-2</v>
      </c>
      <c r="AH505" s="1">
        <f>(Table2[[#This Row],[Current Month High]]/Table2[[#This Row],[Close Price]])-1</f>
        <v>6.5643133462282455E-2</v>
      </c>
      <c r="AI505">
        <v>28.717359767891601</v>
      </c>
      <c r="AJ505">
        <v>39.906976744185997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-0.13</v>
      </c>
      <c r="AM505" t="s">
        <v>3188</v>
      </c>
      <c r="AN505">
        <v>-3.42</v>
      </c>
      <c r="AO505" t="s">
        <v>3188</v>
      </c>
      <c r="AP505">
        <v>-7.6038683216759998E-3</v>
      </c>
      <c r="AQ505">
        <f>(Table2[[#This Row],[Sharpe Ratio]]-AVERAGE(Table2[Sharpe Ratio]))/_xlfn.STDEV.P(Table2[Sharpe Ratio])</f>
        <v>-0.80704763231974619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404</v>
      </c>
      <c r="AT505">
        <f>_xlfn.RANK.AVG(Table2[[#This Row],[6M Return vs Nifty Z-Score]],Table2[6M Return vs Nifty Z-Score])</f>
        <v>442</v>
      </c>
      <c r="AU505">
        <f>_xlfn.RANK.AVG(Table2[[#This Row],[Sharpe Ratio Z-Score]],Table2[Sharpe Ratio Z-Score])</f>
        <v>585</v>
      </c>
      <c r="AV505">
        <f>(Table2[[#This Row],[Rank 1Y]]+Table2[[#This Row],[Rank 6M]]+Table2[[#This Row],[Rank Sharpe]])/3</f>
        <v>477</v>
      </c>
    </row>
    <row r="506" spans="1:48" x14ac:dyDescent="0.3">
      <c r="A506" t="s">
        <v>1022</v>
      </c>
      <c r="B506" t="s">
        <v>1023</v>
      </c>
      <c r="C506" t="s">
        <v>3145</v>
      </c>
      <c r="D506" t="s">
        <v>195</v>
      </c>
      <c r="E506">
        <v>13952.815177729901</v>
      </c>
      <c r="F506">
        <v>429.55</v>
      </c>
      <c r="G506">
        <v>1.4152586155592899</v>
      </c>
      <c r="H506">
        <f>(Table2[[#This Row],[1Y Return vs Nifty]]-AVERAGE(Table2[1Y Return vs Nifty]))/_xlfn.STDEV.P(Table2[1Y Return vs Nifty])</f>
        <v>-0.42368707658484883</v>
      </c>
      <c r="I506">
        <v>-22.191166036650198</v>
      </c>
      <c r="J506">
        <f>(Table2[[#This Row],[1M Return vs Nifty]]-AVERAGE(Table2[1M Return vs Nifty]))/_xlfn.STDEV.P(Table2[1M Return vs Nifty])</f>
        <v>-2.2057011568415574</v>
      </c>
      <c r="K506">
        <v>-1.6789267852277101</v>
      </c>
      <c r="L506">
        <f>(Table2[[#This Row],[6M Return vs Nifty]]-AVERAGE(Table2[6M Return vs Nifty]))/_xlfn.STDEV.P(Table2[6M Return vs Nifty])</f>
        <v>-0.40136890510896794</v>
      </c>
      <c r="M506">
        <v>-5.6143519312487502</v>
      </c>
      <c r="N506">
        <f>(Table2[[#This Row],[1W Return vs Nifty]]-AVERAGE(Table2[1W Return vs Nifty]))/_xlfn.STDEV.P(Table2[1W Return vs Nifty])</f>
        <v>-1.2495177145984413</v>
      </c>
      <c r="O506">
        <v>456.06</v>
      </c>
      <c r="P506">
        <v>467.44409971401399</v>
      </c>
      <c r="Q506">
        <v>442.67216240999898</v>
      </c>
      <c r="R506">
        <v>34.178501836728699</v>
      </c>
      <c r="S506" s="1">
        <f>(Table2[[#This Row],[Close Price]]-Table2[[#This Row],[20D EMA]])/Table2[[#This Row],[20D EMA]]</f>
        <v>-5.8128316449589948E-2</v>
      </c>
      <c r="T506" s="1">
        <f>(Table2[[#This Row],[Close Price]]-Table2[[#This Row],[50D EMA]])/Table2[[#This Row],[50D EMA]]</f>
        <v>-8.1066591143620997E-2</v>
      </c>
      <c r="U506" s="1">
        <f>(Table2[[#This Row],[Close Price]]-Table2[[#This Row],[200D EMA]])/Table2[[#This Row],[200D EMA]]</f>
        <v>-2.9643071158030793E-2</v>
      </c>
      <c r="V506">
        <v>0.59008442201737499</v>
      </c>
      <c r="W506">
        <v>424.1</v>
      </c>
      <c r="X506">
        <v>433.2</v>
      </c>
      <c r="Y506">
        <v>417</v>
      </c>
      <c r="Z506">
        <v>448.3</v>
      </c>
      <c r="AA506">
        <v>417</v>
      </c>
      <c r="AB506">
        <v>456.7</v>
      </c>
      <c r="AC506" s="1">
        <f>(Table2[[#This Row],[Close Price]]/Table2[[#This Row],[Day Low]])-1</f>
        <v>1.2850742749351607E-2</v>
      </c>
      <c r="AD506" s="1">
        <f>(Table2[[#This Row],[Day High]]/Table2[[#This Row],[Close Price]])-1</f>
        <v>8.4972645792107393E-3</v>
      </c>
      <c r="AE506" s="1">
        <f>(Table2[[#This Row],[Close Price]]/Table2[[#This Row],[Current Week Low]])-1</f>
        <v>3.0095923261390878E-2</v>
      </c>
      <c r="AF506" s="1">
        <f>(Table2[[#This Row],[Current Week High]]/Table2[[#This Row],[Close Price]])-1</f>
        <v>4.3650331742521198E-2</v>
      </c>
      <c r="AG506" s="1">
        <f>(Table2[[#This Row],[Close Price]]/Table2[[#This Row],[Current Month Low]])-1</f>
        <v>3.0095923261390878E-2</v>
      </c>
      <c r="AH506" s="1">
        <f>(Table2[[#This Row],[Current Month High]]/Table2[[#This Row],[Close Price]])-1</f>
        <v>6.3205680363170647E-2</v>
      </c>
      <c r="AI506">
        <v>27.342567803515202</v>
      </c>
      <c r="AJ506">
        <v>67.596566523605105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-0.11</v>
      </c>
      <c r="AM506" t="s">
        <v>3188</v>
      </c>
      <c r="AN506">
        <v>-9.4600000000000009</v>
      </c>
      <c r="AO506" t="s">
        <v>3188</v>
      </c>
      <c r="AQ506">
        <f>(Table2[[#This Row],[Sharpe Ratio]]-AVERAGE(Table2[Sharpe Ratio]))/_xlfn.STDEV.P(Table2[Sharpe Ratio])</f>
        <v>-0.71886351506777824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448</v>
      </c>
      <c r="AT506">
        <f>_xlfn.RANK.AVG(Table2[[#This Row],[6M Return vs Nifty Z-Score]],Table2[6M Return vs Nifty Z-Score])</f>
        <v>454</v>
      </c>
      <c r="AU506">
        <f>_xlfn.RANK.AVG(Table2[[#This Row],[Sharpe Ratio Z-Score]],Table2[Sharpe Ratio Z-Score])</f>
        <v>530</v>
      </c>
      <c r="AV506">
        <f>(Table2[[#This Row],[Rank 1Y]]+Table2[[#This Row],[Rank 6M]]+Table2[[#This Row],[Rank Sharpe]])/3</f>
        <v>477.33333333333331</v>
      </c>
    </row>
    <row r="507" spans="1:48" x14ac:dyDescent="0.3">
      <c r="A507" t="s">
        <v>1231</v>
      </c>
      <c r="B507" t="s">
        <v>1232</v>
      </c>
      <c r="C507" t="s">
        <v>3151</v>
      </c>
      <c r="D507" t="s">
        <v>80</v>
      </c>
      <c r="E507">
        <v>9721.90085292</v>
      </c>
      <c r="F507">
        <v>826.2</v>
      </c>
      <c r="G507">
        <v>-3.6642136279644602</v>
      </c>
      <c r="H507">
        <f>(Table2[[#This Row],[1Y Return vs Nifty]]-AVERAGE(Table2[1Y Return vs Nifty]))/_xlfn.STDEV.P(Table2[1Y Return vs Nifty])</f>
        <v>-0.50915509527889502</v>
      </c>
      <c r="I507">
        <v>0.89080135274300298</v>
      </c>
      <c r="J507">
        <f>(Table2[[#This Row],[1M Return vs Nifty]]-AVERAGE(Table2[1M Return vs Nifty]))/_xlfn.STDEV.P(Table2[1M Return vs Nifty])</f>
        <v>0.26429037582394255</v>
      </c>
      <c r="K507">
        <v>-5.94022670179044</v>
      </c>
      <c r="L507">
        <f>(Table2[[#This Row],[6M Return vs Nifty]]-AVERAGE(Table2[6M Return vs Nifty]))/_xlfn.STDEV.P(Table2[6M Return vs Nifty])</f>
        <v>-0.5358370789969763</v>
      </c>
      <c r="M507">
        <v>1.90128245104858</v>
      </c>
      <c r="N507">
        <f>(Table2[[#This Row],[1W Return vs Nifty]]-AVERAGE(Table2[1W Return vs Nifty]))/_xlfn.STDEV.P(Table2[1W Return vs Nifty])</f>
        <v>0.50725325332481597</v>
      </c>
      <c r="O507">
        <v>793.78</v>
      </c>
      <c r="P507">
        <v>799.43870242962896</v>
      </c>
      <c r="Q507">
        <v>809.88373096526198</v>
      </c>
      <c r="R507">
        <v>80.6365069888747</v>
      </c>
      <c r="S507" s="1">
        <f>(Table2[[#This Row],[Close Price]]-Table2[[#This Row],[20D EMA]])/Table2[[#This Row],[20D EMA]]</f>
        <v>4.0842550832724527E-2</v>
      </c>
      <c r="T507" s="1">
        <f>(Table2[[#This Row],[Close Price]]-Table2[[#This Row],[50D EMA]])/Table2[[#This Row],[50D EMA]]</f>
        <v>3.3475108834534771E-2</v>
      </c>
      <c r="U507" s="1">
        <f>(Table2[[#This Row],[Close Price]]-Table2[[#This Row],[200D EMA]])/Table2[[#This Row],[200D EMA]]</f>
        <v>2.0146433877973428E-2</v>
      </c>
      <c r="V507">
        <v>2.0553390999466701</v>
      </c>
      <c r="W507">
        <v>809.6</v>
      </c>
      <c r="X507">
        <v>834.9</v>
      </c>
      <c r="Y507">
        <v>785.3</v>
      </c>
      <c r="Z507">
        <v>834.9</v>
      </c>
      <c r="AA507">
        <v>771.8</v>
      </c>
      <c r="AB507">
        <v>834.9</v>
      </c>
      <c r="AC507" s="1">
        <f>(Table2[[#This Row],[Close Price]]/Table2[[#This Row],[Day Low]])-1</f>
        <v>2.0503952569169925E-2</v>
      </c>
      <c r="AD507" s="1">
        <f>(Table2[[#This Row],[Day High]]/Table2[[#This Row],[Close Price]])-1</f>
        <v>1.0530137981118237E-2</v>
      </c>
      <c r="AE507" s="1">
        <f>(Table2[[#This Row],[Close Price]]/Table2[[#This Row],[Current Week Low]])-1</f>
        <v>5.2082006876353004E-2</v>
      </c>
      <c r="AF507" s="1">
        <f>(Table2[[#This Row],[Current Week High]]/Table2[[#This Row],[Close Price]])-1</f>
        <v>1.0530137981118237E-2</v>
      </c>
      <c r="AG507" s="1">
        <f>(Table2[[#This Row],[Close Price]]/Table2[[#This Row],[Current Month Low]])-1</f>
        <v>7.0484581497797461E-2</v>
      </c>
      <c r="AH507" s="1">
        <f>(Table2[[#This Row],[Current Month High]]/Table2[[#This Row],[Close Price]])-1</f>
        <v>1.0530137981118237E-2</v>
      </c>
      <c r="AI507">
        <v>21.023965141612202</v>
      </c>
      <c r="AJ507">
        <v>27.195750904472298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-0.03</v>
      </c>
      <c r="AM507" t="s">
        <v>3188</v>
      </c>
      <c r="AN507">
        <v>7.26</v>
      </c>
      <c r="AO507" t="s">
        <v>3189</v>
      </c>
      <c r="AP507">
        <v>2.2079042512249E-2</v>
      </c>
      <c r="AQ507">
        <f>(Table2[[#This Row],[Sharpe Ratio]]-AVERAGE(Table2[Sharpe Ratio]))/_xlfn.STDEV.P(Table2[Sharpe Ratio])</f>
        <v>-0.46280688818471316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481</v>
      </c>
      <c r="AT507">
        <f>_xlfn.RANK.AVG(Table2[[#This Row],[6M Return vs Nifty Z-Score]],Table2[6M Return vs Nifty Z-Score])</f>
        <v>500</v>
      </c>
      <c r="AU507">
        <f>_xlfn.RANK.AVG(Table2[[#This Row],[Sharpe Ratio Z-Score]],Table2[Sharpe Ratio Z-Score])</f>
        <v>453</v>
      </c>
      <c r="AV507">
        <f>(Table2[[#This Row],[Rank 1Y]]+Table2[[#This Row],[Rank 6M]]+Table2[[#This Row],[Rank Sharpe]])/3</f>
        <v>478</v>
      </c>
    </row>
    <row r="508" spans="1:48" x14ac:dyDescent="0.3">
      <c r="A508" t="s">
        <v>242</v>
      </c>
      <c r="B508" t="s">
        <v>243</v>
      </c>
      <c r="C508" t="s">
        <v>3147</v>
      </c>
      <c r="D508" t="s">
        <v>51</v>
      </c>
      <c r="E508">
        <v>109937.80970944</v>
      </c>
      <c r="F508">
        <v>6599.2</v>
      </c>
      <c r="G508">
        <v>-7.4812078646902798</v>
      </c>
      <c r="H508">
        <f>(Table2[[#This Row],[1Y Return vs Nifty]]-AVERAGE(Table2[1Y Return vs Nifty]))/_xlfn.STDEV.P(Table2[1Y Return vs Nifty])</f>
        <v>-0.57338045554058137</v>
      </c>
      <c r="I508">
        <v>-1.3518098830801299</v>
      </c>
      <c r="J508">
        <f>(Table2[[#This Row],[1M Return vs Nifty]]-AVERAGE(Table2[1M Return vs Nifty]))/_xlfn.STDEV.P(Table2[1M Return vs Nifty])</f>
        <v>2.4309499406576146E-2</v>
      </c>
      <c r="K508">
        <v>-1.24385365836609</v>
      </c>
      <c r="L508">
        <f>(Table2[[#This Row],[6M Return vs Nifty]]-AVERAGE(Table2[6M Return vs Nifty]))/_xlfn.STDEV.P(Table2[6M Return vs Nifty])</f>
        <v>-0.38763988109696684</v>
      </c>
      <c r="M508">
        <v>-1.73303852557122</v>
      </c>
      <c r="N508">
        <f>(Table2[[#This Row],[1W Return vs Nifty]]-AVERAGE(Table2[1W Return vs Nifty]))/_xlfn.STDEV.P(Table2[1W Return vs Nifty])</f>
        <v>-0.34226513129470548</v>
      </c>
      <c r="O508">
        <v>6670.98</v>
      </c>
      <c r="P508">
        <v>6680.3926442861402</v>
      </c>
      <c r="Q508">
        <v>6299.8510508699401</v>
      </c>
      <c r="R508">
        <v>38.211251747886202</v>
      </c>
      <c r="S508" s="1">
        <f>(Table2[[#This Row],[Close Price]]-Table2[[#This Row],[20D EMA]])/Table2[[#This Row],[20D EMA]]</f>
        <v>-1.0760038255248816E-2</v>
      </c>
      <c r="T508" s="1">
        <f>(Table2[[#This Row],[Close Price]]-Table2[[#This Row],[50D EMA]])/Table2[[#This Row],[50D EMA]]</f>
        <v>-1.2153873074449591E-2</v>
      </c>
      <c r="U508" s="1">
        <f>(Table2[[#This Row],[Close Price]]-Table2[[#This Row],[200D EMA]])/Table2[[#This Row],[200D EMA]]</f>
        <v>4.7516829638174211E-2</v>
      </c>
      <c r="V508">
        <v>0.95403467838552203</v>
      </c>
      <c r="W508">
        <v>6545.05</v>
      </c>
      <c r="X508">
        <v>6624.7</v>
      </c>
      <c r="Y508">
        <v>6545.05</v>
      </c>
      <c r="Z508">
        <v>6754.9</v>
      </c>
      <c r="AA508">
        <v>6545.05</v>
      </c>
      <c r="AB508">
        <v>6795</v>
      </c>
      <c r="AC508" s="1">
        <f>(Table2[[#This Row],[Close Price]]/Table2[[#This Row],[Day Low]])-1</f>
        <v>8.2734280104812541E-3</v>
      </c>
      <c r="AD508" s="1">
        <f>(Table2[[#This Row],[Day High]]/Table2[[#This Row],[Close Price]])-1</f>
        <v>3.8641047399685657E-3</v>
      </c>
      <c r="AE508" s="1">
        <f>(Table2[[#This Row],[Close Price]]/Table2[[#This Row],[Current Week Low]])-1</f>
        <v>8.2734280104812541E-3</v>
      </c>
      <c r="AF508" s="1">
        <f>(Table2[[#This Row],[Current Week High]]/Table2[[#This Row],[Close Price]])-1</f>
        <v>2.3593768941689852E-2</v>
      </c>
      <c r="AG508" s="1">
        <f>(Table2[[#This Row],[Close Price]]/Table2[[#This Row],[Current Month Low]])-1</f>
        <v>8.2734280104812541E-3</v>
      </c>
      <c r="AH508" s="1">
        <f>(Table2[[#This Row],[Current Month High]]/Table2[[#This Row],[Close Price]])-1</f>
        <v>2.967026306218945E-2</v>
      </c>
      <c r="AI508">
        <v>7.7016911140744302</v>
      </c>
      <c r="AJ508">
        <v>26.772387163700198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-0.14000000000000001</v>
      </c>
      <c r="AM508" t="s">
        <v>3188</v>
      </c>
      <c r="AN508">
        <v>-0.77</v>
      </c>
      <c r="AO508" t="s">
        <v>3188</v>
      </c>
      <c r="AP508">
        <v>9.5678582569629998E-3</v>
      </c>
      <c r="AQ508">
        <f>(Table2[[#This Row],[Sharpe Ratio]]-AVERAGE(Table2[Sharpe Ratio]))/_xlfn.STDEV.P(Table2[Sharpe Ratio])</f>
        <v>-0.60790247541154918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503</v>
      </c>
      <c r="AT508">
        <f>_xlfn.RANK.AVG(Table2[[#This Row],[6M Return vs Nifty Z-Score]],Table2[6M Return vs Nifty Z-Score])</f>
        <v>451</v>
      </c>
      <c r="AU508">
        <f>_xlfn.RANK.AVG(Table2[[#This Row],[Sharpe Ratio Z-Score]],Table2[Sharpe Ratio Z-Score])</f>
        <v>484</v>
      </c>
      <c r="AV508">
        <f>(Table2[[#This Row],[Rank 1Y]]+Table2[[#This Row],[Rank 6M]]+Table2[[#This Row],[Rank Sharpe]])/3</f>
        <v>479.33333333333331</v>
      </c>
    </row>
    <row r="509" spans="1:48" x14ac:dyDescent="0.3">
      <c r="A509" t="s">
        <v>587</v>
      </c>
      <c r="B509" t="s">
        <v>588</v>
      </c>
      <c r="C509" t="s">
        <v>3143</v>
      </c>
      <c r="D509" t="s">
        <v>589</v>
      </c>
      <c r="E509">
        <v>34076.402849999999</v>
      </c>
      <c r="F509">
        <v>619.5</v>
      </c>
      <c r="G509">
        <v>4.7001527103262104</v>
      </c>
      <c r="H509">
        <f>(Table2[[#This Row],[1Y Return vs Nifty]]-AVERAGE(Table2[1Y Return vs Nifty]))/_xlfn.STDEV.P(Table2[1Y Return vs Nifty])</f>
        <v>-0.36841491907725388</v>
      </c>
      <c r="I509">
        <v>-10.2750071426169</v>
      </c>
      <c r="J509">
        <f>(Table2[[#This Row],[1M Return vs Nifty]]-AVERAGE(Table2[1M Return vs Nifty]))/_xlfn.STDEV.P(Table2[1M Return vs Nifty])</f>
        <v>-0.93055805167955452</v>
      </c>
      <c r="K509">
        <v>-14.1864992050977</v>
      </c>
      <c r="L509">
        <f>(Table2[[#This Row],[6M Return vs Nifty]]-AVERAGE(Table2[6M Return vs Nifty]))/_xlfn.STDEV.P(Table2[6M Return vs Nifty])</f>
        <v>-0.79605373274451574</v>
      </c>
      <c r="M509">
        <v>-2.4223938568382501</v>
      </c>
      <c r="N509">
        <f>(Table2[[#This Row],[1W Return vs Nifty]]-AVERAGE(Table2[1W Return vs Nifty]))/_xlfn.STDEV.P(Table2[1W Return vs Nifty])</f>
        <v>-0.50340115401097485</v>
      </c>
      <c r="O509">
        <v>647.67999999999995</v>
      </c>
      <c r="P509">
        <v>671.89814532562195</v>
      </c>
      <c r="Q509">
        <v>643.44805898613504</v>
      </c>
      <c r="R509">
        <v>30.829356694463002</v>
      </c>
      <c r="S509" s="1">
        <f>(Table2[[#This Row],[Close Price]]-Table2[[#This Row],[20D EMA]])/Table2[[#This Row],[20D EMA]]</f>
        <v>-4.3509140316205459E-2</v>
      </c>
      <c r="T509" s="1">
        <f>(Table2[[#This Row],[Close Price]]-Table2[[#This Row],[50D EMA]])/Table2[[#This Row],[50D EMA]]</f>
        <v>-7.7985250726102601E-2</v>
      </c>
      <c r="U509" s="1">
        <f>(Table2[[#This Row],[Close Price]]-Table2[[#This Row],[200D EMA]])/Table2[[#This Row],[200D EMA]]</f>
        <v>-3.7218325009588799E-2</v>
      </c>
      <c r="V509">
        <v>0.53077414787164201</v>
      </c>
      <c r="W509">
        <v>613.79999999999995</v>
      </c>
      <c r="X509">
        <v>621.65</v>
      </c>
      <c r="Y509">
        <v>601</v>
      </c>
      <c r="Z509">
        <v>637.85</v>
      </c>
      <c r="AA509">
        <v>601</v>
      </c>
      <c r="AB509">
        <v>668.75</v>
      </c>
      <c r="AC509" s="1">
        <f>(Table2[[#This Row],[Close Price]]/Table2[[#This Row],[Day Low]])-1</f>
        <v>9.2864125122189556E-3</v>
      </c>
      <c r="AD509" s="1">
        <f>(Table2[[#This Row],[Day High]]/Table2[[#This Row],[Close Price]])-1</f>
        <v>3.4705407586763659E-3</v>
      </c>
      <c r="AE509" s="1">
        <f>(Table2[[#This Row],[Close Price]]/Table2[[#This Row],[Current Week Low]])-1</f>
        <v>3.0782029950083167E-2</v>
      </c>
      <c r="AF509" s="1">
        <f>(Table2[[#This Row],[Current Week High]]/Table2[[#This Row],[Close Price]])-1</f>
        <v>2.9620661824051764E-2</v>
      </c>
      <c r="AG509" s="1">
        <f>(Table2[[#This Row],[Close Price]]/Table2[[#This Row],[Current Month Low]])-1</f>
        <v>3.0782029950083167E-2</v>
      </c>
      <c r="AH509" s="1">
        <f>(Table2[[#This Row],[Current Month High]]/Table2[[#This Row],[Close Price]])-1</f>
        <v>7.9499596448749044E-2</v>
      </c>
      <c r="AI509">
        <v>33.454398708635999</v>
      </c>
      <c r="AJ509">
        <v>43.4027777777777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-0.22</v>
      </c>
      <c r="AM509" t="s">
        <v>3188</v>
      </c>
      <c r="AN509">
        <v>-9.69</v>
      </c>
      <c r="AO509" t="s">
        <v>3188</v>
      </c>
      <c r="AP509">
        <v>3.0006967530522E-2</v>
      </c>
      <c r="AQ509">
        <f>(Table2[[#This Row],[Sharpe Ratio]]-AVERAGE(Table2[Sharpe Ratio]))/_xlfn.STDEV.P(Table2[Sharpe Ratio])</f>
        <v>-0.3708645977871724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416</v>
      </c>
      <c r="AT509">
        <f>_xlfn.RANK.AVG(Table2[[#This Row],[6M Return vs Nifty Z-Score]],Table2[6M Return vs Nifty Z-Score])</f>
        <v>594</v>
      </c>
      <c r="AU509">
        <f>_xlfn.RANK.AVG(Table2[[#This Row],[Sharpe Ratio Z-Score]],Table2[Sharpe Ratio Z-Score])</f>
        <v>428</v>
      </c>
      <c r="AV509">
        <f>(Table2[[#This Row],[Rank 1Y]]+Table2[[#This Row],[Rank 6M]]+Table2[[#This Row],[Rank Sharpe]])/3</f>
        <v>479.33333333333331</v>
      </c>
    </row>
    <row r="510" spans="1:48" x14ac:dyDescent="0.3">
      <c r="A510" t="s">
        <v>599</v>
      </c>
      <c r="B510" t="s">
        <v>600</v>
      </c>
      <c r="C510" t="s">
        <v>3151</v>
      </c>
      <c r="D510" t="s">
        <v>80</v>
      </c>
      <c r="E510">
        <v>32752.079892624999</v>
      </c>
      <c r="F510">
        <v>4238.75</v>
      </c>
      <c r="G510">
        <v>7.0373388269892798</v>
      </c>
      <c r="H510">
        <f>(Table2[[#This Row],[1Y Return vs Nifty]]-AVERAGE(Table2[1Y Return vs Nifty]))/_xlfn.STDEV.P(Table2[1Y Return vs Nifty])</f>
        <v>-0.32908904876363837</v>
      </c>
      <c r="I510">
        <v>-10.0798644130605</v>
      </c>
      <c r="J510">
        <f>(Table2[[#This Row],[1M Return vs Nifty]]-AVERAGE(Table2[1M Return vs Nifty]))/_xlfn.STDEV.P(Table2[1M Return vs Nifty])</f>
        <v>-0.90967591102255696</v>
      </c>
      <c r="K510">
        <v>-10.695777554034899</v>
      </c>
      <c r="L510">
        <f>(Table2[[#This Row],[6M Return vs Nifty]]-AVERAGE(Table2[6M Return vs Nifty]))/_xlfn.STDEV.P(Table2[6M Return vs Nifty])</f>
        <v>-0.68590167230274079</v>
      </c>
      <c r="M510">
        <v>-6.2265038756166096</v>
      </c>
      <c r="N510">
        <f>(Table2[[#This Row],[1W Return vs Nifty]]-AVERAGE(Table2[1W Return vs Nifty]))/_xlfn.STDEV.P(Table2[1W Return vs Nifty])</f>
        <v>-1.3926075336503498</v>
      </c>
      <c r="O510">
        <v>4502.74</v>
      </c>
      <c r="P510">
        <v>4490.8043465098199</v>
      </c>
      <c r="Q510">
        <v>4188.6608497861398</v>
      </c>
      <c r="R510">
        <v>23.3929459576343</v>
      </c>
      <c r="S510" s="1">
        <f>(Table2[[#This Row],[Close Price]]-Table2[[#This Row],[20D EMA]])/Table2[[#This Row],[20D EMA]]</f>
        <v>-5.8628746052403605E-2</v>
      </c>
      <c r="T510" s="1">
        <f>(Table2[[#This Row],[Close Price]]-Table2[[#This Row],[50D EMA]])/Table2[[#This Row],[50D EMA]]</f>
        <v>-5.6126770854693864E-2</v>
      </c>
      <c r="U510" s="1">
        <f>(Table2[[#This Row],[Close Price]]-Table2[[#This Row],[200D EMA]])/Table2[[#This Row],[200D EMA]]</f>
        <v>1.1958273063911964E-2</v>
      </c>
      <c r="V510">
        <v>0.620147662989461</v>
      </c>
      <c r="W510">
        <v>4222</v>
      </c>
      <c r="X510">
        <v>4290.3500000000004</v>
      </c>
      <c r="Y510">
        <v>4222</v>
      </c>
      <c r="Z510">
        <v>4616.45</v>
      </c>
      <c r="AA510">
        <v>4222</v>
      </c>
      <c r="AB510">
        <v>4658.6499999999996</v>
      </c>
      <c r="AC510" s="1">
        <f>(Table2[[#This Row],[Close Price]]/Table2[[#This Row],[Day Low]])-1</f>
        <v>3.9673140691616204E-3</v>
      </c>
      <c r="AD510" s="1">
        <f>(Table2[[#This Row],[Day High]]/Table2[[#This Row],[Close Price]])-1</f>
        <v>1.2173400176939131E-2</v>
      </c>
      <c r="AE510" s="1">
        <f>(Table2[[#This Row],[Close Price]]/Table2[[#This Row],[Current Week Low]])-1</f>
        <v>3.9673140691616204E-3</v>
      </c>
      <c r="AF510" s="1">
        <f>(Table2[[#This Row],[Current Week High]]/Table2[[#This Row],[Close Price]])-1</f>
        <v>8.9106458271896116E-2</v>
      </c>
      <c r="AG510" s="1">
        <f>(Table2[[#This Row],[Close Price]]/Table2[[#This Row],[Current Month Low]])-1</f>
        <v>3.9673140691616204E-3</v>
      </c>
      <c r="AH510" s="1">
        <f>(Table2[[#This Row],[Current Month High]]/Table2[[#This Row],[Close Price]])-1</f>
        <v>9.9062223532881077E-2</v>
      </c>
      <c r="AI510">
        <v>15.4939545856679</v>
      </c>
      <c r="AJ510">
        <v>38.854765531587297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-0.05</v>
      </c>
      <c r="AM510" t="s">
        <v>3188</v>
      </c>
      <c r="AN510">
        <v>-10.7</v>
      </c>
      <c r="AO510" t="s">
        <v>3188</v>
      </c>
      <c r="AP510">
        <v>6.3052806297380004E-3</v>
      </c>
      <c r="AQ510">
        <f>(Table2[[#This Row],[Sharpe Ratio]]-AVERAGE(Table2[Sharpe Ratio]))/_xlfn.STDEV.P(Table2[Sharpe Ratio])</f>
        <v>-0.64573947045822844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-3.9630136361975143</v>
      </c>
      <c r="AS510">
        <f>_xlfn.RANK.AVG(Table2[[#This Row],[1Y Return vs Nifty Z-Score]],Table2[1Y Return vs Nifty Z-Score])</f>
        <v>403</v>
      </c>
      <c r="AT510">
        <f>_xlfn.RANK.AVG(Table2[[#This Row],[6M Return vs Nifty Z-Score]],Table2[6M Return vs Nifty Z-Score])</f>
        <v>550</v>
      </c>
      <c r="AU510">
        <f>_xlfn.RANK.AVG(Table2[[#This Row],[Sharpe Ratio Z-Score]],Table2[Sharpe Ratio Z-Score])</f>
        <v>490</v>
      </c>
      <c r="AV510">
        <f>(Table2[[#This Row],[Rank 1Y]]+Table2[[#This Row],[Rank 6M]]+Table2[[#This Row],[Rank Sharpe]])/3</f>
        <v>481</v>
      </c>
    </row>
    <row r="511" spans="1:48" x14ac:dyDescent="0.3">
      <c r="A511" t="s">
        <v>1112</v>
      </c>
      <c r="B511" t="s">
        <v>1113</v>
      </c>
      <c r="C511" t="s">
        <v>3143</v>
      </c>
      <c r="D511" t="s">
        <v>589</v>
      </c>
      <c r="E511">
        <v>11554.449196875001</v>
      </c>
      <c r="F511">
        <v>867.75</v>
      </c>
      <c r="G511">
        <v>-11.0836739647914</v>
      </c>
      <c r="H511">
        <f>(Table2[[#This Row],[1Y Return vs Nifty]]-AVERAGE(Table2[1Y Return vs Nifty]))/_xlfn.STDEV.P(Table2[1Y Return vs Nifty])</f>
        <v>-0.63399613079713446</v>
      </c>
      <c r="I511">
        <v>0.79884239937012202</v>
      </c>
      <c r="J511">
        <f>(Table2[[#This Row],[1M Return vs Nifty]]-AVERAGE(Table2[1M Return vs Nifty]))/_xlfn.STDEV.P(Table2[1M Return vs Nifty])</f>
        <v>0.25444988725760942</v>
      </c>
      <c r="K511">
        <v>0.72124820681810298</v>
      </c>
      <c r="L511">
        <f>(Table2[[#This Row],[6M Return vs Nifty]]-AVERAGE(Table2[6M Return vs Nifty]))/_xlfn.STDEV.P(Table2[6M Return vs Nifty])</f>
        <v>-0.32562977514592101</v>
      </c>
      <c r="M511">
        <v>-2.2873539125877702</v>
      </c>
      <c r="N511">
        <f>(Table2[[#This Row],[1W Return vs Nifty]]-AVERAGE(Table2[1W Return vs Nifty]))/_xlfn.STDEV.P(Table2[1W Return vs Nifty])</f>
        <v>-0.47183572100800575</v>
      </c>
      <c r="O511">
        <v>868.12</v>
      </c>
      <c r="P511">
        <v>861.77966467604699</v>
      </c>
      <c r="Q511">
        <v>814.023336377551</v>
      </c>
      <c r="R511">
        <v>50.346495885965801</v>
      </c>
      <c r="S511" s="1">
        <f>(Table2[[#This Row],[Close Price]]-Table2[[#This Row],[20D EMA]])/Table2[[#This Row],[20D EMA]]</f>
        <v>-4.262083582914857E-4</v>
      </c>
      <c r="T511" s="1">
        <f>(Table2[[#This Row],[Close Price]]-Table2[[#This Row],[50D EMA]])/Table2[[#This Row],[50D EMA]]</f>
        <v>6.9279139073179768E-3</v>
      </c>
      <c r="U511" s="1">
        <f>(Table2[[#This Row],[Close Price]]-Table2[[#This Row],[200D EMA]])/Table2[[#This Row],[200D EMA]]</f>
        <v>6.6001380085165165E-2</v>
      </c>
      <c r="V511">
        <v>0.79127221569686501</v>
      </c>
      <c r="W511">
        <v>852.9</v>
      </c>
      <c r="X511">
        <v>872</v>
      </c>
      <c r="Y511">
        <v>821</v>
      </c>
      <c r="Z511">
        <v>880.35</v>
      </c>
      <c r="AA511">
        <v>821</v>
      </c>
      <c r="AB511">
        <v>925.45</v>
      </c>
      <c r="AC511" s="1">
        <f>(Table2[[#This Row],[Close Price]]/Table2[[#This Row],[Day Low]])-1</f>
        <v>1.7411185367569582E-2</v>
      </c>
      <c r="AD511" s="1">
        <f>(Table2[[#This Row],[Day High]]/Table2[[#This Row],[Close Price]])-1</f>
        <v>4.8977239988476917E-3</v>
      </c>
      <c r="AE511" s="1">
        <f>(Table2[[#This Row],[Close Price]]/Table2[[#This Row],[Current Week Low]])-1</f>
        <v>5.6942752740560376E-2</v>
      </c>
      <c r="AF511" s="1">
        <f>(Table2[[#This Row],[Current Week High]]/Table2[[#This Row],[Close Price]])-1</f>
        <v>1.4520311149524678E-2</v>
      </c>
      <c r="AG511" s="1">
        <f>(Table2[[#This Row],[Close Price]]/Table2[[#This Row],[Current Month Low]])-1</f>
        <v>5.6942752740560376E-2</v>
      </c>
      <c r="AH511" s="1">
        <f>(Table2[[#This Row],[Current Month High]]/Table2[[#This Row],[Close Price]])-1</f>
        <v>6.6493805819648477E-2</v>
      </c>
      <c r="AI511">
        <v>9.6802074330164292</v>
      </c>
      <c r="AJ511">
        <v>27.610294117647001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</v>
      </c>
      <c r="AM511" t="s">
        <v>3190</v>
      </c>
      <c r="AN511">
        <v>0.74</v>
      </c>
      <c r="AO511" t="s">
        <v>3189</v>
      </c>
      <c r="AP511">
        <v>1.0979109797327E-2</v>
      </c>
      <c r="AQ511">
        <f>(Table2[[#This Row],[Sharpe Ratio]]-AVERAGE(Table2[Sharpe Ratio]))/_xlfn.STDEV.P(Table2[Sharpe Ratio])</f>
        <v>-0.59153580965108155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-1.7685475493445333</v>
      </c>
      <c r="AS511">
        <f>_xlfn.RANK.AVG(Table2[[#This Row],[1Y Return vs Nifty Z-Score]],Table2[1Y Return vs Nifty Z-Score])</f>
        <v>532</v>
      </c>
      <c r="AT511">
        <f>_xlfn.RANK.AVG(Table2[[#This Row],[6M Return vs Nifty Z-Score]],Table2[6M Return vs Nifty Z-Score])</f>
        <v>429</v>
      </c>
      <c r="AU511">
        <f>_xlfn.RANK.AVG(Table2[[#This Row],[Sharpe Ratio Z-Score]],Table2[Sharpe Ratio Z-Score])</f>
        <v>483</v>
      </c>
      <c r="AV511">
        <f>(Table2[[#This Row],[Rank 1Y]]+Table2[[#This Row],[Rank 6M]]+Table2[[#This Row],[Rank Sharpe]])/3</f>
        <v>481.33333333333331</v>
      </c>
    </row>
    <row r="512" spans="1:48" x14ac:dyDescent="0.3">
      <c r="A512" t="s">
        <v>815</v>
      </c>
      <c r="B512" t="s">
        <v>816</v>
      </c>
      <c r="C512" t="s">
        <v>3143</v>
      </c>
      <c r="D512" t="s">
        <v>547</v>
      </c>
      <c r="E512">
        <v>19920.293299235</v>
      </c>
      <c r="F512">
        <v>469.55</v>
      </c>
      <c r="G512">
        <v>-48.940329617796898</v>
      </c>
      <c r="H512">
        <f>(Table2[[#This Row],[1Y Return vs Nifty]]-AVERAGE(Table2[1Y Return vs Nifty]))/_xlfn.STDEV.P(Table2[1Y Return vs Nifty])</f>
        <v>-1.2709783206634933</v>
      </c>
      <c r="I512">
        <v>-2.8077687091204502</v>
      </c>
      <c r="J512">
        <f>(Table2[[#This Row],[1M Return vs Nifty]]-AVERAGE(Table2[1M Return vs Nifty]))/_xlfn.STDEV.P(Table2[1M Return vs Nifty])</f>
        <v>-0.1314920365526917</v>
      </c>
      <c r="K512">
        <v>5.2556094126406698</v>
      </c>
      <c r="L512">
        <f>(Table2[[#This Row],[6M Return vs Nifty]]-AVERAGE(Table2[6M Return vs Nifty]))/_xlfn.STDEV.P(Table2[6M Return vs Nifty])</f>
        <v>-0.18254496932746331</v>
      </c>
      <c r="M512">
        <v>-7.2930557616549194E-2</v>
      </c>
      <c r="N512">
        <f>(Table2[[#This Row],[1W Return vs Nifty]]-AVERAGE(Table2[1W Return vs Nifty]))/_xlfn.STDEV.P(Table2[1W Return vs Nifty])</f>
        <v>4.5783213445205001E-2</v>
      </c>
      <c r="O512">
        <v>471.01</v>
      </c>
      <c r="P512">
        <v>469.54603554931401</v>
      </c>
      <c r="Q512">
        <v>475.56635406989602</v>
      </c>
      <c r="R512">
        <v>50.905872986109003</v>
      </c>
      <c r="S512" s="1">
        <f>(Table2[[#This Row],[Close Price]]-Table2[[#This Row],[20D EMA]])/Table2[[#This Row],[20D EMA]]</f>
        <v>-3.0997218742701421E-3</v>
      </c>
      <c r="T512" s="1">
        <f>(Table2[[#This Row],[Close Price]]-Table2[[#This Row],[50D EMA]])/Table2[[#This Row],[50D EMA]]</f>
        <v>8.4431565509027364E-6</v>
      </c>
      <c r="U512" s="1">
        <f>(Table2[[#This Row],[Close Price]]-Table2[[#This Row],[200D EMA]])/Table2[[#This Row],[200D EMA]]</f>
        <v>-1.2650924562698902E-2</v>
      </c>
      <c r="V512">
        <v>0.84138350976241705</v>
      </c>
      <c r="W512">
        <v>461.75</v>
      </c>
      <c r="X512">
        <v>472.85</v>
      </c>
      <c r="Y512">
        <v>430.85</v>
      </c>
      <c r="Z512">
        <v>473.75</v>
      </c>
      <c r="AA512">
        <v>430.85</v>
      </c>
      <c r="AB512">
        <v>482.5</v>
      </c>
      <c r="AC512" s="1">
        <f>(Table2[[#This Row],[Close Price]]/Table2[[#This Row],[Day Low]])-1</f>
        <v>1.6892257715213965E-2</v>
      </c>
      <c r="AD512" s="1">
        <f>(Table2[[#This Row],[Day High]]/Table2[[#This Row],[Close Price]])-1</f>
        <v>7.0280055372164973E-3</v>
      </c>
      <c r="AE512" s="1">
        <f>(Table2[[#This Row],[Close Price]]/Table2[[#This Row],[Current Week Low]])-1</f>
        <v>8.9822444006034452E-2</v>
      </c>
      <c r="AF512" s="1">
        <f>(Table2[[#This Row],[Current Week High]]/Table2[[#This Row],[Close Price]])-1</f>
        <v>8.9447343200936835E-3</v>
      </c>
      <c r="AG512" s="1">
        <f>(Table2[[#This Row],[Close Price]]/Table2[[#This Row],[Current Month Low]])-1</f>
        <v>8.9822444006034452E-2</v>
      </c>
      <c r="AH512" s="1">
        <f>(Table2[[#This Row],[Current Month High]]/Table2[[#This Row],[Close Price]])-1</f>
        <v>2.7579597486955487E-2</v>
      </c>
      <c r="AI512">
        <v>45.889164262670697</v>
      </c>
      <c r="AJ512">
        <v>54.315104509004797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-0.01</v>
      </c>
      <c r="AM512" t="s">
        <v>3188</v>
      </c>
      <c r="AN512">
        <v>-8.6199999999999992</v>
      </c>
      <c r="AO512" t="s">
        <v>3188</v>
      </c>
      <c r="AP512">
        <v>5.4587732945337003E-2</v>
      </c>
      <c r="AQ512">
        <f>(Table2[[#This Row],[Sharpe Ratio]]-AVERAGE(Table2[Sharpe Ratio]))/_xlfn.STDEV.P(Table2[Sharpe Ratio])</f>
        <v>-8.5794813858380434E-2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708</v>
      </c>
      <c r="AT512">
        <f>_xlfn.RANK.AVG(Table2[[#This Row],[6M Return vs Nifty Z-Score]],Table2[6M Return vs Nifty Z-Score])</f>
        <v>375</v>
      </c>
      <c r="AU512">
        <f>_xlfn.RANK.AVG(Table2[[#This Row],[Sharpe Ratio Z-Score]],Table2[Sharpe Ratio Z-Score])</f>
        <v>364</v>
      </c>
      <c r="AV512">
        <f>(Table2[[#This Row],[Rank 1Y]]+Table2[[#This Row],[Rank 6M]]+Table2[[#This Row],[Rank Sharpe]])/3</f>
        <v>482.33333333333331</v>
      </c>
    </row>
    <row r="513" spans="1:48" x14ac:dyDescent="0.3">
      <c r="A513" t="s">
        <v>1084</v>
      </c>
      <c r="B513" t="s">
        <v>1085</v>
      </c>
      <c r="C513" t="s">
        <v>3145</v>
      </c>
      <c r="D513" t="s">
        <v>122</v>
      </c>
      <c r="E513">
        <v>12448.03817</v>
      </c>
      <c r="F513">
        <v>1956.25</v>
      </c>
      <c r="G513">
        <v>-0.43209995959244102</v>
      </c>
      <c r="H513">
        <f>(Table2[[#This Row],[1Y Return vs Nifty]]-AVERAGE(Table2[1Y Return vs Nifty]))/_xlfn.STDEV.P(Table2[1Y Return vs Nifty])</f>
        <v>-0.45477102973312761</v>
      </c>
      <c r="I513">
        <v>-13.0514629231177</v>
      </c>
      <c r="J513">
        <f>(Table2[[#This Row],[1M Return vs Nifty]]-AVERAGE(Table2[1M Return vs Nifty]))/_xlfn.STDEV.P(Table2[1M Return vs Nifty])</f>
        <v>-1.2276654062202474</v>
      </c>
      <c r="K513">
        <v>11.7802507093269</v>
      </c>
      <c r="L513">
        <f>(Table2[[#This Row],[6M Return vs Nifty]]-AVERAGE(Table2[6M Return vs Nifty]))/_xlfn.STDEV.P(Table2[6M Return vs Nifty])</f>
        <v>2.3344458222471266E-2</v>
      </c>
      <c r="M513">
        <v>0.25477200784939402</v>
      </c>
      <c r="N513">
        <f>(Table2[[#This Row],[1W Return vs Nifty]]-AVERAGE(Table2[1W Return vs Nifty]))/_xlfn.STDEV.P(Table2[1W Return vs Nifty])</f>
        <v>0.12238331449330361</v>
      </c>
      <c r="O513">
        <v>2023.58</v>
      </c>
      <c r="P513">
        <v>2091.3941361346001</v>
      </c>
      <c r="Q513">
        <v>1908.48609428488</v>
      </c>
      <c r="R513">
        <v>36.282900976337501</v>
      </c>
      <c r="S513" s="1">
        <f>(Table2[[#This Row],[Close Price]]-Table2[[#This Row],[20D EMA]])/Table2[[#This Row],[20D EMA]]</f>
        <v>-3.327271469376053E-2</v>
      </c>
      <c r="T513" s="1">
        <f>(Table2[[#This Row],[Close Price]]-Table2[[#This Row],[50D EMA]])/Table2[[#This Row],[50D EMA]]</f>
        <v>-6.4619161830671956E-2</v>
      </c>
      <c r="U513" s="1">
        <f>(Table2[[#This Row],[Close Price]]-Table2[[#This Row],[200D EMA]])/Table2[[#This Row],[200D EMA]]</f>
        <v>2.5027117492840527E-2</v>
      </c>
      <c r="V513">
        <v>0.81892859412400099</v>
      </c>
      <c r="W513">
        <v>1936.3</v>
      </c>
      <c r="X513">
        <v>1968.95</v>
      </c>
      <c r="Y513">
        <v>1890.15</v>
      </c>
      <c r="Z513">
        <v>1974.15</v>
      </c>
      <c r="AA513">
        <v>1890.15</v>
      </c>
      <c r="AB513">
        <v>2033.6</v>
      </c>
      <c r="AC513" s="1">
        <f>(Table2[[#This Row],[Close Price]]/Table2[[#This Row],[Day Low]])-1</f>
        <v>1.0303155502763062E-2</v>
      </c>
      <c r="AD513" s="1">
        <f>(Table2[[#This Row],[Day High]]/Table2[[#This Row],[Close Price]])-1</f>
        <v>6.4920127795526916E-3</v>
      </c>
      <c r="AE513" s="1">
        <f>(Table2[[#This Row],[Close Price]]/Table2[[#This Row],[Current Week Low]])-1</f>
        <v>3.4970769515646927E-2</v>
      </c>
      <c r="AF513" s="1">
        <f>(Table2[[#This Row],[Current Week High]]/Table2[[#This Row],[Close Price]])-1</f>
        <v>9.1501597444090255E-3</v>
      </c>
      <c r="AG513" s="1">
        <f>(Table2[[#This Row],[Close Price]]/Table2[[#This Row],[Current Month Low]])-1</f>
        <v>3.4970769515646927E-2</v>
      </c>
      <c r="AH513" s="1">
        <f>(Table2[[#This Row],[Current Month High]]/Table2[[#This Row],[Close Price]])-1</f>
        <v>3.9539936102236384E-2</v>
      </c>
      <c r="AI513">
        <v>26.977635782747601</v>
      </c>
      <c r="AJ513">
        <v>35.836544804360599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-0.17</v>
      </c>
      <c r="AM513" t="s">
        <v>3188</v>
      </c>
      <c r="AN513">
        <v>-3.46</v>
      </c>
      <c r="AO513" t="s">
        <v>3188</v>
      </c>
      <c r="AP513">
        <v>-7.2259042643672E-2</v>
      </c>
      <c r="AQ513">
        <f>(Table2[[#This Row],[Sharpe Ratio]]-AVERAGE(Table2[Sharpe Ratio]))/_xlfn.STDEV.P(Table2[Sharpe Ratio])</f>
        <v>-1.5568711737274981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462</v>
      </c>
      <c r="AT513">
        <f>_xlfn.RANK.AVG(Table2[[#This Row],[6M Return vs Nifty Z-Score]],Table2[6M Return vs Nifty Z-Score])</f>
        <v>300</v>
      </c>
      <c r="AU513">
        <f>_xlfn.RANK.AVG(Table2[[#This Row],[Sharpe Ratio Z-Score]],Table2[Sharpe Ratio Z-Score])</f>
        <v>686</v>
      </c>
      <c r="AV513">
        <f>(Table2[[#This Row],[Rank 1Y]]+Table2[[#This Row],[Rank 6M]]+Table2[[#This Row],[Rank Sharpe]])/3</f>
        <v>482.66666666666669</v>
      </c>
    </row>
    <row r="514" spans="1:48" x14ac:dyDescent="0.3">
      <c r="A514" t="s">
        <v>1206</v>
      </c>
      <c r="B514" t="s">
        <v>1207</v>
      </c>
      <c r="C514" t="s">
        <v>3154</v>
      </c>
      <c r="D514" t="s">
        <v>272</v>
      </c>
      <c r="E514">
        <v>10003.639392581999</v>
      </c>
      <c r="F514">
        <v>126.34</v>
      </c>
      <c r="G514">
        <v>-19.841770568110501</v>
      </c>
      <c r="H514">
        <f>(Table2[[#This Row],[1Y Return vs Nifty]]-AVERAGE(Table2[1Y Return vs Nifty]))/_xlfn.STDEV.P(Table2[1Y Return vs Nifty])</f>
        <v>-0.78136127590076476</v>
      </c>
      <c r="I514">
        <v>-5.4549180597797298</v>
      </c>
      <c r="J514">
        <f>(Table2[[#This Row],[1M Return vs Nifty]]-AVERAGE(Table2[1M Return vs Nifty]))/_xlfn.STDEV.P(Table2[1M Return vs Nifty])</f>
        <v>-0.41476236492314023</v>
      </c>
      <c r="K514">
        <v>-19.148332827214301</v>
      </c>
      <c r="L514">
        <f>(Table2[[#This Row],[6M Return vs Nifty]]-AVERAGE(Table2[6M Return vs Nifty]))/_xlfn.STDEV.P(Table2[6M Return vs Nifty])</f>
        <v>-0.95262771706062754</v>
      </c>
      <c r="M514">
        <v>5.6389928887590202</v>
      </c>
      <c r="N514">
        <f>(Table2[[#This Row],[1W Return vs Nifty]]-AVERAGE(Table2[1W Return vs Nifty]))/_xlfn.STDEV.P(Table2[1W Return vs Nifty])</f>
        <v>1.3809388065949428</v>
      </c>
      <c r="O514">
        <v>123.38</v>
      </c>
      <c r="P514">
        <v>128.34259134452901</v>
      </c>
      <c r="Q514">
        <v>130.863770490391</v>
      </c>
      <c r="R514">
        <v>64.314800716725699</v>
      </c>
      <c r="S514" s="1">
        <f>(Table2[[#This Row],[Close Price]]-Table2[[#This Row],[20D EMA]])/Table2[[#This Row],[20D EMA]]</f>
        <v>2.3990922353704071E-2</v>
      </c>
      <c r="T514" s="1">
        <f>(Table2[[#This Row],[Close Price]]-Table2[[#This Row],[50D EMA]])/Table2[[#This Row],[50D EMA]]</f>
        <v>-1.5603482238824027E-2</v>
      </c>
      <c r="U514" s="1">
        <f>(Table2[[#This Row],[Close Price]]-Table2[[#This Row],[200D EMA]])/Table2[[#This Row],[200D EMA]]</f>
        <v>-3.4568547684656316E-2</v>
      </c>
      <c r="V514">
        <v>0.70763559287294098</v>
      </c>
      <c r="W514">
        <v>123.14</v>
      </c>
      <c r="X514">
        <v>127.13</v>
      </c>
      <c r="Y514">
        <v>112.29</v>
      </c>
      <c r="Z514">
        <v>127.13</v>
      </c>
      <c r="AA514">
        <v>112.29</v>
      </c>
      <c r="AB514">
        <v>127.13</v>
      </c>
      <c r="AC514" s="1">
        <f>(Table2[[#This Row],[Close Price]]/Table2[[#This Row],[Day Low]])-1</f>
        <v>2.5986681825564517E-2</v>
      </c>
      <c r="AD514" s="1">
        <f>(Table2[[#This Row],[Day High]]/Table2[[#This Row],[Close Price]])-1</f>
        <v>6.2529681810985505E-3</v>
      </c>
      <c r="AE514" s="1">
        <f>(Table2[[#This Row],[Close Price]]/Table2[[#This Row],[Current Week Low]])-1</f>
        <v>0.12512245079704343</v>
      </c>
      <c r="AF514" s="1">
        <f>(Table2[[#This Row],[Current Week High]]/Table2[[#This Row],[Close Price]])-1</f>
        <v>6.2529681810985505E-3</v>
      </c>
      <c r="AG514" s="1">
        <f>(Table2[[#This Row],[Close Price]]/Table2[[#This Row],[Current Month Low]])-1</f>
        <v>0.12512245079704343</v>
      </c>
      <c r="AH514" s="1">
        <f>(Table2[[#This Row],[Current Month High]]/Table2[[#This Row],[Close Price]])-1</f>
        <v>6.2529681810985505E-3</v>
      </c>
      <c r="AI514">
        <v>25.059363621972398</v>
      </c>
      <c r="AJ514">
        <v>25.399503722084301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-0.18</v>
      </c>
      <c r="AM514" t="s">
        <v>3188</v>
      </c>
      <c r="AN514">
        <v>2.1</v>
      </c>
      <c r="AO514" t="s">
        <v>3189</v>
      </c>
      <c r="AP514">
        <v>9.8581900909444006E-2</v>
      </c>
      <c r="AQ514">
        <f>(Table2[[#This Row],[Sharpe Ratio]]-AVERAGE(Table2[Sharpe Ratio]))/_xlfn.STDEV.P(Table2[Sharpe Ratio])</f>
        <v>0.42441744943005921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586</v>
      </c>
      <c r="AT514">
        <f>_xlfn.RANK.AVG(Table2[[#This Row],[6M Return vs Nifty Z-Score]],Table2[6M Return vs Nifty Z-Score])</f>
        <v>635</v>
      </c>
      <c r="AU514">
        <f>_xlfn.RANK.AVG(Table2[[#This Row],[Sharpe Ratio Z-Score]],Table2[Sharpe Ratio Z-Score])</f>
        <v>227</v>
      </c>
      <c r="AV514">
        <f>(Table2[[#This Row],[Rank 1Y]]+Table2[[#This Row],[Rank 6M]]+Table2[[#This Row],[Rank Sharpe]])/3</f>
        <v>482.66666666666669</v>
      </c>
    </row>
    <row r="515" spans="1:48" x14ac:dyDescent="0.3">
      <c r="A515" t="s">
        <v>1295</v>
      </c>
      <c r="B515" t="s">
        <v>1296</v>
      </c>
      <c r="C515" t="s">
        <v>3146</v>
      </c>
      <c r="D515" t="s">
        <v>48</v>
      </c>
      <c r="E515">
        <v>8954.5096639999992</v>
      </c>
      <c r="F515">
        <v>318.39999999999998</v>
      </c>
      <c r="G515">
        <v>-12.5993302259897</v>
      </c>
      <c r="H515">
        <f>(Table2[[#This Row],[1Y Return vs Nifty]]-AVERAGE(Table2[1Y Return vs Nifty]))/_xlfn.STDEV.P(Table2[1Y Return vs Nifty])</f>
        <v>-0.65949880734606259</v>
      </c>
      <c r="I515">
        <v>-7.6737362994015097</v>
      </c>
      <c r="J515">
        <f>(Table2[[#This Row],[1M Return vs Nifty]]-AVERAGE(Table2[1M Return vs Nifty]))/_xlfn.STDEV.P(Table2[1M Return vs Nifty])</f>
        <v>-0.65219716291648588</v>
      </c>
      <c r="K515">
        <v>11.3269859961554</v>
      </c>
      <c r="L515">
        <f>(Table2[[#This Row],[6M Return vs Nifty]]-AVERAGE(Table2[6M Return vs Nifty]))/_xlfn.STDEV.P(Table2[6M Return vs Nifty])</f>
        <v>9.0413865163128885E-3</v>
      </c>
      <c r="M515">
        <v>-3.98275566687875</v>
      </c>
      <c r="N515">
        <f>(Table2[[#This Row],[1W Return vs Nifty]]-AVERAGE(Table2[1W Return vs Nifty]))/_xlfn.STDEV.P(Table2[1W Return vs Nifty])</f>
        <v>-0.86813394806387334</v>
      </c>
      <c r="O515">
        <v>329.82</v>
      </c>
      <c r="P515">
        <v>336.952908387577</v>
      </c>
      <c r="Q515">
        <v>313.94830993823501</v>
      </c>
      <c r="R515">
        <v>38.918389338589002</v>
      </c>
      <c r="S515" s="1">
        <f>(Table2[[#This Row],[Close Price]]-Table2[[#This Row],[20D EMA]])/Table2[[#This Row],[20D EMA]]</f>
        <v>-3.4624946940755616E-2</v>
      </c>
      <c r="T515" s="1">
        <f>(Table2[[#This Row],[Close Price]]-Table2[[#This Row],[50D EMA]])/Table2[[#This Row],[50D EMA]]</f>
        <v>-5.5060834691584577E-2</v>
      </c>
      <c r="U515" s="1">
        <f>(Table2[[#This Row],[Close Price]]-Table2[[#This Row],[200D EMA]])/Table2[[#This Row],[200D EMA]]</f>
        <v>1.4179691117435136E-2</v>
      </c>
      <c r="V515">
        <v>0.37287179165571299</v>
      </c>
      <c r="W515">
        <v>317.5</v>
      </c>
      <c r="X515">
        <v>324.95</v>
      </c>
      <c r="Y515">
        <v>305.3</v>
      </c>
      <c r="Z515">
        <v>330.55</v>
      </c>
      <c r="AA515">
        <v>305.3</v>
      </c>
      <c r="AB515">
        <v>346</v>
      </c>
      <c r="AC515" s="1">
        <f>(Table2[[#This Row],[Close Price]]/Table2[[#This Row],[Day Low]])-1</f>
        <v>2.8346456692913691E-3</v>
      </c>
      <c r="AD515" s="1">
        <f>(Table2[[#This Row],[Day High]]/Table2[[#This Row],[Close Price]])-1</f>
        <v>2.0571608040200973E-2</v>
      </c>
      <c r="AE515" s="1">
        <f>(Table2[[#This Row],[Close Price]]/Table2[[#This Row],[Current Week Low]])-1</f>
        <v>4.2908614477563001E-2</v>
      </c>
      <c r="AF515" s="1">
        <f>(Table2[[#This Row],[Current Week High]]/Table2[[#This Row],[Close Price]])-1</f>
        <v>3.8159547738693567E-2</v>
      </c>
      <c r="AG515" s="1">
        <f>(Table2[[#This Row],[Close Price]]/Table2[[#This Row],[Current Month Low]])-1</f>
        <v>4.2908614477563001E-2</v>
      </c>
      <c r="AH515" s="1">
        <f>(Table2[[#This Row],[Current Month High]]/Table2[[#This Row],[Close Price]])-1</f>
        <v>8.668341708542715E-2</v>
      </c>
      <c r="AI515">
        <v>30.464824120603001</v>
      </c>
      <c r="AJ515">
        <v>34.487856388595503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-0.16</v>
      </c>
      <c r="AM515" t="s">
        <v>3188</v>
      </c>
      <c r="AN515">
        <v>-7.16</v>
      </c>
      <c r="AO515" t="s">
        <v>3188</v>
      </c>
      <c r="AP515">
        <v>-1.7037263313551002E-2</v>
      </c>
      <c r="AQ515">
        <f>(Table2[[#This Row],[Sharpe Ratio]]-AVERAGE(Table2[Sharpe Ratio]))/_xlfn.STDEV.P(Table2[Sharpe Ratio])</f>
        <v>-0.91644926512764757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541</v>
      </c>
      <c r="AT515">
        <f>_xlfn.RANK.AVG(Table2[[#This Row],[6M Return vs Nifty Z-Score]],Table2[6M Return vs Nifty Z-Score])</f>
        <v>305</v>
      </c>
      <c r="AU515">
        <f>_xlfn.RANK.AVG(Table2[[#This Row],[Sharpe Ratio Z-Score]],Table2[Sharpe Ratio Z-Score])</f>
        <v>603</v>
      </c>
      <c r="AV515">
        <f>(Table2[[#This Row],[Rank 1Y]]+Table2[[#This Row],[Rank 6M]]+Table2[[#This Row],[Rank Sharpe]])/3</f>
        <v>483</v>
      </c>
    </row>
    <row r="516" spans="1:48" x14ac:dyDescent="0.3">
      <c r="A516" t="s">
        <v>1374</v>
      </c>
      <c r="B516" t="s">
        <v>1375</v>
      </c>
      <c r="C516" t="s">
        <v>3156</v>
      </c>
      <c r="D516" t="s">
        <v>135</v>
      </c>
      <c r="E516">
        <v>8226.8981829059994</v>
      </c>
      <c r="F516">
        <v>129.38</v>
      </c>
      <c r="G516">
        <v>32.544083773626099</v>
      </c>
      <c r="H516">
        <f>(Table2[[#This Row],[1Y Return vs Nifty]]-AVERAGE(Table2[1Y Return vs Nifty]))/_xlfn.STDEV.P(Table2[1Y Return vs Nifty])</f>
        <v>0.10009155296184712</v>
      </c>
      <c r="I516">
        <v>-6.6512701740088902</v>
      </c>
      <c r="J516">
        <f>(Table2[[#This Row],[1M Return vs Nifty]]-AVERAGE(Table2[1M Return vs Nifty]))/_xlfn.STDEV.P(Table2[1M Return vs Nifty])</f>
        <v>-0.54278349684755278</v>
      </c>
      <c r="K516">
        <v>-14.8960261936975</v>
      </c>
      <c r="L516">
        <f>(Table2[[#This Row],[6M Return vs Nifty]]-AVERAGE(Table2[6M Return vs Nifty]))/_xlfn.STDEV.P(Table2[6M Return vs Nifty])</f>
        <v>-0.81844333224452737</v>
      </c>
      <c r="M516">
        <v>-1.6762356794913</v>
      </c>
      <c r="N516">
        <f>(Table2[[#This Row],[1W Return vs Nifty]]-AVERAGE(Table2[1W Return vs Nifty]))/_xlfn.STDEV.P(Table2[1W Return vs Nifty])</f>
        <v>-0.3289875307872</v>
      </c>
      <c r="O516">
        <v>125.51</v>
      </c>
      <c r="P516">
        <v>128.77189566024001</v>
      </c>
      <c r="Q516">
        <v>121.587873097401</v>
      </c>
      <c r="R516">
        <v>64.905512969062997</v>
      </c>
      <c r="S516" s="1">
        <f>(Table2[[#This Row],[Close Price]]-Table2[[#This Row],[20D EMA]])/Table2[[#This Row],[20D EMA]]</f>
        <v>3.083419647836818E-2</v>
      </c>
      <c r="T516" s="1">
        <f>(Table2[[#This Row],[Close Price]]-Table2[[#This Row],[50D EMA]])/Table2[[#This Row],[50D EMA]]</f>
        <v>4.7223374063270077E-3</v>
      </c>
      <c r="U516" s="1">
        <f>(Table2[[#This Row],[Close Price]]-Table2[[#This Row],[200D EMA]])/Table2[[#This Row],[200D EMA]]</f>
        <v>6.4086382170341252E-2</v>
      </c>
      <c r="V516">
        <v>1.0223654451919399</v>
      </c>
      <c r="W516">
        <v>120.7</v>
      </c>
      <c r="X516">
        <v>131.4</v>
      </c>
      <c r="Y516">
        <v>117.15</v>
      </c>
      <c r="Z516">
        <v>131.4</v>
      </c>
      <c r="AA516">
        <v>117.15</v>
      </c>
      <c r="AB516">
        <v>131.4</v>
      </c>
      <c r="AC516" s="1">
        <f>(Table2[[#This Row],[Close Price]]/Table2[[#This Row],[Day Low]])-1</f>
        <v>7.1913835956918026E-2</v>
      </c>
      <c r="AD516" s="1">
        <f>(Table2[[#This Row],[Day High]]/Table2[[#This Row],[Close Price]])-1</f>
        <v>1.5612923172051429E-2</v>
      </c>
      <c r="AE516" s="1">
        <f>(Table2[[#This Row],[Close Price]]/Table2[[#This Row],[Current Week Low]])-1</f>
        <v>0.10439607341015789</v>
      </c>
      <c r="AF516" s="1">
        <f>(Table2[[#This Row],[Current Week High]]/Table2[[#This Row],[Close Price]])-1</f>
        <v>1.5612923172051429E-2</v>
      </c>
      <c r="AG516" s="1">
        <f>(Table2[[#This Row],[Close Price]]/Table2[[#This Row],[Current Month Low]])-1</f>
        <v>0.10439607341015789</v>
      </c>
      <c r="AH516" s="1">
        <f>(Table2[[#This Row],[Current Month High]]/Table2[[#This Row],[Close Price]])-1</f>
        <v>1.5612923172051429E-2</v>
      </c>
      <c r="AI516">
        <v>27.036636265265098</v>
      </c>
      <c r="AJ516">
        <v>87.507246376811594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-0.02</v>
      </c>
      <c r="AM516" t="s">
        <v>3188</v>
      </c>
      <c r="AN516">
        <v>2.54</v>
      </c>
      <c r="AO516" t="s">
        <v>3189</v>
      </c>
      <c r="AP516">
        <v>-1.3083913268752001E-2</v>
      </c>
      <c r="AQ516">
        <f>(Table2[[#This Row],[Sharpe Ratio]]-AVERAGE(Table2[Sharpe Ratio]))/_xlfn.STDEV.P(Table2[Sharpe Ratio])</f>
        <v>-0.87060119554774373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261</v>
      </c>
      <c r="AT516">
        <f>_xlfn.RANK.AVG(Table2[[#This Row],[6M Return vs Nifty Z-Score]],Table2[6M Return vs Nifty Z-Score])</f>
        <v>600</v>
      </c>
      <c r="AU516">
        <f>_xlfn.RANK.AVG(Table2[[#This Row],[Sharpe Ratio Z-Score]],Table2[Sharpe Ratio Z-Score])</f>
        <v>592</v>
      </c>
      <c r="AV516">
        <f>(Table2[[#This Row],[Rank 1Y]]+Table2[[#This Row],[Rank 6M]]+Table2[[#This Row],[Rank Sharpe]])/3</f>
        <v>484.33333333333331</v>
      </c>
    </row>
    <row r="517" spans="1:48" x14ac:dyDescent="0.3">
      <c r="A517" t="s">
        <v>128</v>
      </c>
      <c r="B517" t="s">
        <v>129</v>
      </c>
      <c r="C517" t="s">
        <v>3143</v>
      </c>
      <c r="D517" t="s">
        <v>54</v>
      </c>
      <c r="E517">
        <v>216964.65502020001</v>
      </c>
      <c r="F517">
        <v>341.5</v>
      </c>
      <c r="G517">
        <v>25.700513160129699</v>
      </c>
      <c r="H517">
        <f>(Table2[[#This Row],[1Y Return vs Nifty]]-AVERAGE(Table2[1Y Return vs Nifty]))/_xlfn.STDEV.P(Table2[1Y Return vs Nifty])</f>
        <v>-1.5059469248005995E-2</v>
      </c>
      <c r="I517">
        <v>-2.73481996230888</v>
      </c>
      <c r="J517">
        <f>(Table2[[#This Row],[1M Return vs Nifty]]-AVERAGE(Table2[1M Return vs Nifty]))/_xlfn.STDEV.P(Table2[1M Return vs Nifty])</f>
        <v>-0.1236858221211638</v>
      </c>
      <c r="K517">
        <v>-17.962894698024201</v>
      </c>
      <c r="L517">
        <f>(Table2[[#This Row],[6M Return vs Nifty]]-AVERAGE(Table2[6M Return vs Nifty]))/_xlfn.STDEV.P(Table2[6M Return vs Nifty])</f>
        <v>-0.91522042266441683</v>
      </c>
      <c r="M517">
        <v>-3.08707700773646E-2</v>
      </c>
      <c r="N517">
        <f>(Table2[[#This Row],[1W Return vs Nifty]]-AVERAGE(Table2[1W Return vs Nifty]))/_xlfn.STDEV.P(Table2[1W Return vs Nifty])</f>
        <v>5.561464082808866E-2</v>
      </c>
      <c r="O517">
        <v>345.16</v>
      </c>
      <c r="P517">
        <v>343.128646224259</v>
      </c>
      <c r="Q517">
        <v>315.18413647222599</v>
      </c>
      <c r="R517">
        <v>42.808147714750902</v>
      </c>
      <c r="S517" s="1">
        <f>(Table2[[#This Row],[Close Price]]-Table2[[#This Row],[20D EMA]])/Table2[[#This Row],[20D EMA]]</f>
        <v>-1.0603777958048514E-2</v>
      </c>
      <c r="T517" s="1">
        <f>(Table2[[#This Row],[Close Price]]-Table2[[#This Row],[50D EMA]])/Table2[[#This Row],[50D EMA]]</f>
        <v>-4.7464595048545269E-3</v>
      </c>
      <c r="U517" s="1">
        <f>(Table2[[#This Row],[Close Price]]-Table2[[#This Row],[200D EMA]])/Table2[[#This Row],[200D EMA]]</f>
        <v>8.3493616849885349E-2</v>
      </c>
      <c r="V517">
        <v>1.2092190938760099</v>
      </c>
      <c r="W517">
        <v>340.45</v>
      </c>
      <c r="X517">
        <v>344.45</v>
      </c>
      <c r="Y517">
        <v>329.2</v>
      </c>
      <c r="Z517">
        <v>349.7</v>
      </c>
      <c r="AA517">
        <v>329.2</v>
      </c>
      <c r="AB517">
        <v>353</v>
      </c>
      <c r="AC517" s="1">
        <f>(Table2[[#This Row],[Close Price]]/Table2[[#This Row],[Day Low]])-1</f>
        <v>3.0841533264795995E-3</v>
      </c>
      <c r="AD517" s="1">
        <f>(Table2[[#This Row],[Day High]]/Table2[[#This Row],[Close Price]])-1</f>
        <v>8.6383601756954143E-3</v>
      </c>
      <c r="AE517" s="1">
        <f>(Table2[[#This Row],[Close Price]]/Table2[[#This Row],[Current Week Low]])-1</f>
        <v>3.7363304981774093E-2</v>
      </c>
      <c r="AF517" s="1">
        <f>(Table2[[#This Row],[Current Week High]]/Table2[[#This Row],[Close Price]])-1</f>
        <v>2.4011713030746673E-2</v>
      </c>
      <c r="AG517" s="1">
        <f>(Table2[[#This Row],[Close Price]]/Table2[[#This Row],[Current Month Low]])-1</f>
        <v>3.7363304981774093E-2</v>
      </c>
      <c r="AH517" s="1">
        <f>(Table2[[#This Row],[Current Month High]]/Table2[[#This Row],[Close Price]])-1</f>
        <v>3.3674963396779001E-2</v>
      </c>
      <c r="AI517">
        <v>15.578330893118499</v>
      </c>
      <c r="AJ517">
        <v>67.197062423500597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</v>
      </c>
      <c r="AM517" t="s">
        <v>3190</v>
      </c>
      <c r="AN517">
        <v>-3.11</v>
      </c>
      <c r="AO517" t="s">
        <v>3188</v>
      </c>
      <c r="AQ517">
        <f>(Table2[[#This Row],[Sharpe Ratio]]-AVERAGE(Table2[Sharpe Ratio]))/_xlfn.STDEV.P(Table2[Sharpe Ratio])</f>
        <v>-0.71886351506777824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-1.7172145882732761</v>
      </c>
      <c r="AS517">
        <f>_xlfn.RANK.AVG(Table2[[#This Row],[1Y Return vs Nifty Z-Score]],Table2[1Y Return vs Nifty Z-Score])</f>
        <v>299</v>
      </c>
      <c r="AT517">
        <f>_xlfn.RANK.AVG(Table2[[#This Row],[6M Return vs Nifty Z-Score]],Table2[6M Return vs Nifty Z-Score])</f>
        <v>628</v>
      </c>
      <c r="AU517">
        <f>_xlfn.RANK.AVG(Table2[[#This Row],[Sharpe Ratio Z-Score]],Table2[Sharpe Ratio Z-Score])</f>
        <v>530</v>
      </c>
      <c r="AV517">
        <f>(Table2[[#This Row],[Rank 1Y]]+Table2[[#This Row],[Rank 6M]]+Table2[[#This Row],[Rank Sharpe]])/3</f>
        <v>485.66666666666669</v>
      </c>
    </row>
    <row r="518" spans="1:48" x14ac:dyDescent="0.3">
      <c r="A518" t="s">
        <v>435</v>
      </c>
      <c r="B518" t="s">
        <v>436</v>
      </c>
      <c r="C518" t="s">
        <v>3143</v>
      </c>
      <c r="D518" t="s">
        <v>34</v>
      </c>
      <c r="E518">
        <v>54112.666704575997</v>
      </c>
      <c r="F518">
        <v>45.26</v>
      </c>
      <c r="G518">
        <v>-16.686166297416801</v>
      </c>
      <c r="H518">
        <f>(Table2[[#This Row],[1Y Return vs Nifty]]-AVERAGE(Table2[1Y Return vs Nifty]))/_xlfn.STDEV.P(Table2[1Y Return vs Nifty])</f>
        <v>-0.728264569812346</v>
      </c>
      <c r="I518">
        <v>-7.7980127521151603</v>
      </c>
      <c r="J518">
        <f>(Table2[[#This Row],[1M Return vs Nifty]]-AVERAGE(Table2[1M Return vs Nifty]))/_xlfn.STDEV.P(Table2[1M Return vs Nifty])</f>
        <v>-0.66549593336936674</v>
      </c>
      <c r="K518">
        <v>-27.573080272393899</v>
      </c>
      <c r="L518">
        <f>(Table2[[#This Row],[6M Return vs Nifty]]-AVERAGE(Table2[6M Return vs Nifty]))/_xlfn.STDEV.P(Table2[6M Return vs Nifty])</f>
        <v>-1.2184762671750626</v>
      </c>
      <c r="M518">
        <v>-3.4004124642056599</v>
      </c>
      <c r="N518">
        <f>(Table2[[#This Row],[1W Return vs Nifty]]-AVERAGE(Table2[1W Return vs Nifty]))/_xlfn.STDEV.P(Table2[1W Return vs Nifty])</f>
        <v>-0.73201188839672704</v>
      </c>
      <c r="O518">
        <v>47.39</v>
      </c>
      <c r="P518">
        <v>49.518585908547699</v>
      </c>
      <c r="Q518">
        <v>49.409619640686799</v>
      </c>
      <c r="R518">
        <v>30.9049508308287</v>
      </c>
      <c r="S518" s="1">
        <f>(Table2[[#This Row],[Close Price]]-Table2[[#This Row],[20D EMA]])/Table2[[#This Row],[20D EMA]]</f>
        <v>-4.4946191179573804E-2</v>
      </c>
      <c r="T518" s="1">
        <f>(Table2[[#This Row],[Close Price]]-Table2[[#This Row],[50D EMA]])/Table2[[#This Row],[50D EMA]]</f>
        <v>-8.5999747981749239E-2</v>
      </c>
      <c r="U518" s="1">
        <f>(Table2[[#This Row],[Close Price]]-Table2[[#This Row],[200D EMA]])/Table2[[#This Row],[200D EMA]]</f>
        <v>-8.3984043408214359E-2</v>
      </c>
      <c r="V518">
        <v>0.53868318098699397</v>
      </c>
      <c r="W518">
        <v>45.15</v>
      </c>
      <c r="X518">
        <v>45.84</v>
      </c>
      <c r="Y518">
        <v>44.16</v>
      </c>
      <c r="Z518">
        <v>47.44</v>
      </c>
      <c r="AA518">
        <v>44.16</v>
      </c>
      <c r="AB518">
        <v>48.54</v>
      </c>
      <c r="AC518" s="1">
        <f>(Table2[[#This Row],[Close Price]]/Table2[[#This Row],[Day Low]])-1</f>
        <v>2.4363233665558592E-3</v>
      </c>
      <c r="AD518" s="1">
        <f>(Table2[[#This Row],[Day High]]/Table2[[#This Row],[Close Price]])-1</f>
        <v>1.2814847547503394E-2</v>
      </c>
      <c r="AE518" s="1">
        <f>(Table2[[#This Row],[Close Price]]/Table2[[#This Row],[Current Week Low]])-1</f>
        <v>2.4909420289855211E-2</v>
      </c>
      <c r="AF518" s="1">
        <f>(Table2[[#This Row],[Current Week High]]/Table2[[#This Row],[Close Price]])-1</f>
        <v>4.8166151126822765E-2</v>
      </c>
      <c r="AG518" s="1">
        <f>(Table2[[#This Row],[Close Price]]/Table2[[#This Row],[Current Month Low]])-1</f>
        <v>2.4909420289855211E-2</v>
      </c>
      <c r="AH518" s="1">
        <f>(Table2[[#This Row],[Current Month High]]/Table2[[#This Row],[Close Price]])-1</f>
        <v>7.2470172337604888E-2</v>
      </c>
      <c r="AI518">
        <v>56.098099867432602</v>
      </c>
      <c r="AJ518">
        <v>30.244604316546699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-0.19</v>
      </c>
      <c r="AM518" t="s">
        <v>3188</v>
      </c>
      <c r="AN518">
        <v>-8.34</v>
      </c>
      <c r="AO518" t="s">
        <v>3188</v>
      </c>
      <c r="AP518">
        <v>0.109261203893702</v>
      </c>
      <c r="AQ518">
        <f>(Table2[[#This Row],[Sharpe Ratio]]-AVERAGE(Table2[Sharpe Ratio]))/_xlfn.STDEV.P(Table2[Sharpe Ratio])</f>
        <v>0.54826821415838944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564</v>
      </c>
      <c r="AT518">
        <f>_xlfn.RANK.AVG(Table2[[#This Row],[6M Return vs Nifty Z-Score]],Table2[6M Return vs Nifty Z-Score])</f>
        <v>695</v>
      </c>
      <c r="AU518">
        <f>_xlfn.RANK.AVG(Table2[[#This Row],[Sharpe Ratio Z-Score]],Table2[Sharpe Ratio Z-Score])</f>
        <v>199</v>
      </c>
      <c r="AV518">
        <f>(Table2[[#This Row],[Rank 1Y]]+Table2[[#This Row],[Rank 6M]]+Table2[[#This Row],[Rank Sharpe]])/3</f>
        <v>486</v>
      </c>
    </row>
    <row r="519" spans="1:48" x14ac:dyDescent="0.3">
      <c r="A519" t="s">
        <v>533</v>
      </c>
      <c r="B519" t="s">
        <v>534</v>
      </c>
      <c r="C519" t="s">
        <v>3141</v>
      </c>
      <c r="D519" t="s">
        <v>179</v>
      </c>
      <c r="E519">
        <v>41310.291401249997</v>
      </c>
      <c r="F519">
        <v>600.1</v>
      </c>
      <c r="G519">
        <v>16.278247563623399</v>
      </c>
      <c r="H519">
        <f>(Table2[[#This Row],[1Y Return vs Nifty]]-AVERAGE(Table2[1Y Return vs Nifty]))/_xlfn.STDEV.P(Table2[1Y Return vs Nifty])</f>
        <v>-0.17360002888374718</v>
      </c>
      <c r="I519">
        <v>-8.3483083127137796</v>
      </c>
      <c r="J519">
        <f>(Table2[[#This Row],[1M Return vs Nifty]]-AVERAGE(Table2[1M Return vs Nifty]))/_xlfn.STDEV.P(Table2[1M Return vs Nifty])</f>
        <v>-0.72438282772338114</v>
      </c>
      <c r="K519">
        <v>-2.6590706490349301</v>
      </c>
      <c r="L519">
        <f>(Table2[[#This Row],[6M Return vs Nifty]]-AVERAGE(Table2[6M Return vs Nifty]))/_xlfn.STDEV.P(Table2[6M Return vs Nifty])</f>
        <v>-0.43229800141627622</v>
      </c>
      <c r="M519">
        <v>-0.88157234796700801</v>
      </c>
      <c r="N519">
        <f>(Table2[[#This Row],[1W Return vs Nifty]]-AVERAGE(Table2[1W Return vs Nifty]))/_xlfn.STDEV.P(Table2[1W Return vs Nifty])</f>
        <v>-0.14323588307754681</v>
      </c>
      <c r="O519">
        <v>612.16999999999996</v>
      </c>
      <c r="P519">
        <v>618.14418081248903</v>
      </c>
      <c r="Q519">
        <v>580.53904874917998</v>
      </c>
      <c r="R519">
        <v>39.808290119454803</v>
      </c>
      <c r="S519" s="1">
        <f>(Table2[[#This Row],[Close Price]]-Table2[[#This Row],[20D EMA]])/Table2[[#This Row],[20D EMA]]</f>
        <v>-1.9716745348514197E-2</v>
      </c>
      <c r="T519" s="1">
        <f>(Table2[[#This Row],[Close Price]]-Table2[[#This Row],[50D EMA]])/Table2[[#This Row],[50D EMA]]</f>
        <v>-2.9190893277959394E-2</v>
      </c>
      <c r="U519" s="1">
        <f>(Table2[[#This Row],[Close Price]]-Table2[[#This Row],[200D EMA]])/Table2[[#This Row],[200D EMA]]</f>
        <v>3.3694462573991786E-2</v>
      </c>
      <c r="V519">
        <v>0.50546520626518199</v>
      </c>
      <c r="W519">
        <v>597.54999999999995</v>
      </c>
      <c r="X519">
        <v>605.25</v>
      </c>
      <c r="Y519">
        <v>585</v>
      </c>
      <c r="Z519">
        <v>620</v>
      </c>
      <c r="AA519">
        <v>585</v>
      </c>
      <c r="AB519">
        <v>627</v>
      </c>
      <c r="AC519" s="1">
        <f>(Table2[[#This Row],[Close Price]]/Table2[[#This Row],[Day Low]])-1</f>
        <v>4.2674253200569723E-3</v>
      </c>
      <c r="AD519" s="1">
        <f>(Table2[[#This Row],[Day High]]/Table2[[#This Row],[Close Price]])-1</f>
        <v>8.5819030161640164E-3</v>
      </c>
      <c r="AE519" s="1">
        <f>(Table2[[#This Row],[Close Price]]/Table2[[#This Row],[Current Week Low]])-1</f>
        <v>2.5811965811965765E-2</v>
      </c>
      <c r="AF519" s="1">
        <f>(Table2[[#This Row],[Current Week High]]/Table2[[#This Row],[Close Price]])-1</f>
        <v>3.3161139810031548E-2</v>
      </c>
      <c r="AG519" s="1">
        <f>(Table2[[#This Row],[Close Price]]/Table2[[#This Row],[Current Month Low]])-1</f>
        <v>2.5811965811965765E-2</v>
      </c>
      <c r="AH519" s="1">
        <f>(Table2[[#This Row],[Current Month High]]/Table2[[#This Row],[Close Price]])-1</f>
        <v>4.4825862356273838E-2</v>
      </c>
      <c r="AI519">
        <v>14.972504582569499</v>
      </c>
      <c r="AJ519">
        <v>51.139654955295299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-0.06</v>
      </c>
      <c r="AM519" t="s">
        <v>3188</v>
      </c>
      <c r="AN519">
        <v>-1.92</v>
      </c>
      <c r="AO519" t="s">
        <v>3188</v>
      </c>
      <c r="AP519">
        <v>-3.4917456586543001E-2</v>
      </c>
      <c r="AQ519">
        <f>(Table2[[#This Row],[Sharpe Ratio]]-AVERAGE(Table2[Sharpe Ratio]))/_xlfn.STDEV.P(Table2[Sharpe Ratio])</f>
        <v>-1.1238107018819647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357</v>
      </c>
      <c r="AT519">
        <f>_xlfn.RANK.AVG(Table2[[#This Row],[6M Return vs Nifty Z-Score]],Table2[6M Return vs Nifty Z-Score])</f>
        <v>472</v>
      </c>
      <c r="AU519">
        <f>_xlfn.RANK.AVG(Table2[[#This Row],[Sharpe Ratio Z-Score]],Table2[Sharpe Ratio Z-Score])</f>
        <v>633</v>
      </c>
      <c r="AV519">
        <f>(Table2[[#This Row],[Rank 1Y]]+Table2[[#This Row],[Rank 6M]]+Table2[[#This Row],[Rank Sharpe]])/3</f>
        <v>487.33333333333331</v>
      </c>
    </row>
    <row r="520" spans="1:48" x14ac:dyDescent="0.3">
      <c r="A520" t="s">
        <v>1788</v>
      </c>
      <c r="B520" t="s">
        <v>1789</v>
      </c>
      <c r="C520" t="s">
        <v>3154</v>
      </c>
      <c r="D520" t="s">
        <v>272</v>
      </c>
      <c r="E520">
        <v>4516.8004065360001</v>
      </c>
      <c r="F520">
        <v>205.26</v>
      </c>
      <c r="G520">
        <v>3.4100865429557699</v>
      </c>
      <c r="H520">
        <f>(Table2[[#This Row],[1Y Return vs Nifty]]-AVERAGE(Table2[1Y Return vs Nifty]))/_xlfn.STDEV.P(Table2[1Y Return vs Nifty])</f>
        <v>-0.39012178034614897</v>
      </c>
      <c r="I520">
        <v>-2.9188259990877299</v>
      </c>
      <c r="J520">
        <f>(Table2[[#This Row],[1M Return vs Nifty]]-AVERAGE(Table2[1M Return vs Nifty]))/_xlfn.STDEV.P(Table2[1M Return vs Nifty])</f>
        <v>-0.14337623001126193</v>
      </c>
      <c r="K520">
        <v>-6.1264503063697102</v>
      </c>
      <c r="L520">
        <f>(Table2[[#This Row],[6M Return vs Nifty]]-AVERAGE(Table2[6M Return vs Nifty]))/_xlfn.STDEV.P(Table2[6M Return vs Nifty])</f>
        <v>-0.54171348960710197</v>
      </c>
      <c r="M520">
        <v>3.5582444763650298</v>
      </c>
      <c r="N520">
        <f>(Table2[[#This Row],[1W Return vs Nifty]]-AVERAGE(Table2[1W Return vs Nifty]))/_xlfn.STDEV.P(Table2[1W Return vs Nifty])</f>
        <v>0.89456623755988407</v>
      </c>
      <c r="O520">
        <v>202.81</v>
      </c>
      <c r="P520">
        <v>201.27114830426299</v>
      </c>
      <c r="Q520">
        <v>190.84972085278801</v>
      </c>
      <c r="R520">
        <v>57.571075780288403</v>
      </c>
      <c r="S520" s="1">
        <f>(Table2[[#This Row],[Close Price]]-Table2[[#This Row],[20D EMA]])/Table2[[#This Row],[20D EMA]]</f>
        <v>1.2080272175928152E-2</v>
      </c>
      <c r="T520" s="1">
        <f>(Table2[[#This Row],[Close Price]]-Table2[[#This Row],[50D EMA]])/Table2[[#This Row],[50D EMA]]</f>
        <v>1.9818298496051816E-2</v>
      </c>
      <c r="U520" s="1">
        <f>(Table2[[#This Row],[Close Price]]-Table2[[#This Row],[200D EMA]])/Table2[[#This Row],[200D EMA]]</f>
        <v>7.5505895857858524E-2</v>
      </c>
      <c r="V520">
        <v>0.79568815980751095</v>
      </c>
      <c r="W520">
        <v>202.1</v>
      </c>
      <c r="X520">
        <v>207</v>
      </c>
      <c r="Y520">
        <v>188</v>
      </c>
      <c r="Z520">
        <v>207</v>
      </c>
      <c r="AA520">
        <v>188</v>
      </c>
      <c r="AB520">
        <v>207</v>
      </c>
      <c r="AC520" s="1">
        <f>(Table2[[#This Row],[Close Price]]/Table2[[#This Row],[Day Low]])-1</f>
        <v>1.5635823849579289E-2</v>
      </c>
      <c r="AD520" s="1">
        <f>(Table2[[#This Row],[Day High]]/Table2[[#This Row],[Close Price]])-1</f>
        <v>8.4770534931306596E-3</v>
      </c>
      <c r="AE520" s="1">
        <f>(Table2[[#This Row],[Close Price]]/Table2[[#This Row],[Current Week Low]])-1</f>
        <v>9.1808510638297758E-2</v>
      </c>
      <c r="AF520" s="1">
        <f>(Table2[[#This Row],[Current Week High]]/Table2[[#This Row],[Close Price]])-1</f>
        <v>8.4770534931306596E-3</v>
      </c>
      <c r="AG520" s="1">
        <f>(Table2[[#This Row],[Close Price]]/Table2[[#This Row],[Current Month Low]])-1</f>
        <v>9.1808510638297758E-2</v>
      </c>
      <c r="AH520" s="1">
        <f>(Table2[[#This Row],[Current Month High]]/Table2[[#This Row],[Close Price]])-1</f>
        <v>8.4770534931306596E-3</v>
      </c>
      <c r="AI520">
        <v>15.877423755237199</v>
      </c>
      <c r="AJ520">
        <v>49.824817518248103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0.1</v>
      </c>
      <c r="AM520" t="s">
        <v>3189</v>
      </c>
      <c r="AN520">
        <v>-1.74</v>
      </c>
      <c r="AO520" t="s">
        <v>3188</v>
      </c>
      <c r="AQ520">
        <f>(Table2[[#This Row],[Sharpe Ratio]]-AVERAGE(Table2[Sharpe Ratio]))/_xlfn.STDEV.P(Table2[Sharpe Ratio])</f>
        <v>-0.71886351506777824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-0.89950877747240721</v>
      </c>
      <c r="AS520">
        <f>_xlfn.RANK.AVG(Table2[[#This Row],[1Y Return vs Nifty Z-Score]],Table2[1Y Return vs Nifty Z-Score])</f>
        <v>428</v>
      </c>
      <c r="AT520">
        <f>_xlfn.RANK.AVG(Table2[[#This Row],[6M Return vs Nifty Z-Score]],Table2[6M Return vs Nifty Z-Score])</f>
        <v>504</v>
      </c>
      <c r="AU520">
        <f>_xlfn.RANK.AVG(Table2[[#This Row],[Sharpe Ratio Z-Score]],Table2[Sharpe Ratio Z-Score])</f>
        <v>530</v>
      </c>
      <c r="AV520">
        <f>(Table2[[#This Row],[Rank 1Y]]+Table2[[#This Row],[Rank 6M]]+Table2[[#This Row],[Rank Sharpe]])/3</f>
        <v>487.33333333333331</v>
      </c>
    </row>
    <row r="521" spans="1:48" x14ac:dyDescent="0.3">
      <c r="A521" t="s">
        <v>585</v>
      </c>
      <c r="B521" t="s">
        <v>586</v>
      </c>
      <c r="C521" t="s">
        <v>3143</v>
      </c>
      <c r="D521" t="s">
        <v>395</v>
      </c>
      <c r="E521">
        <v>34457.594135250001</v>
      </c>
      <c r="F521">
        <v>4711.8500000000004</v>
      </c>
      <c r="G521">
        <v>-7.4488695498199204</v>
      </c>
      <c r="H521">
        <f>(Table2[[#This Row],[1Y Return vs Nifty]]-AVERAGE(Table2[1Y Return vs Nifty]))/_xlfn.STDEV.P(Table2[1Y Return vs Nifty])</f>
        <v>-0.57283632584218647</v>
      </c>
      <c r="I521">
        <v>-2.6130108196128599</v>
      </c>
      <c r="J521">
        <f>(Table2[[#This Row],[1M Return vs Nifty]]-AVERAGE(Table2[1M Return vs Nifty]))/_xlfn.STDEV.P(Table2[1M Return vs Nifty])</f>
        <v>-0.11065107746596294</v>
      </c>
      <c r="K521">
        <v>-12.422673282381099</v>
      </c>
      <c r="L521">
        <f>(Table2[[#This Row],[6M Return vs Nifty]]-AVERAGE(Table2[6M Return vs Nifty]))/_xlfn.STDEV.P(Table2[6M Return vs Nifty])</f>
        <v>-0.74039502401055113</v>
      </c>
      <c r="M521">
        <v>0.615344951048585</v>
      </c>
      <c r="N521">
        <f>(Table2[[#This Row],[1W Return vs Nifty]]-AVERAGE(Table2[1W Return vs Nifty]))/_xlfn.STDEV.P(Table2[1W Return vs Nifty])</f>
        <v>0.20666682885943929</v>
      </c>
      <c r="O521">
        <v>4555.41</v>
      </c>
      <c r="P521">
        <v>4523.7692535788601</v>
      </c>
      <c r="Q521">
        <v>4380.2120798414999</v>
      </c>
      <c r="R521">
        <v>64.052263735925806</v>
      </c>
      <c r="S521" s="1">
        <f>(Table2[[#This Row],[Close Price]]-Table2[[#This Row],[20D EMA]])/Table2[[#This Row],[20D EMA]]</f>
        <v>3.4341585060400824E-2</v>
      </c>
      <c r="T521" s="1">
        <f>(Table2[[#This Row],[Close Price]]-Table2[[#This Row],[50D EMA]])/Table2[[#This Row],[50D EMA]]</f>
        <v>4.1576114049660058E-2</v>
      </c>
      <c r="U521" s="1">
        <f>(Table2[[#This Row],[Close Price]]-Table2[[#This Row],[200D EMA]])/Table2[[#This Row],[200D EMA]]</f>
        <v>7.5712754111782868E-2</v>
      </c>
      <c r="V521">
        <v>1.0849528575568099</v>
      </c>
      <c r="W521">
        <v>4474.8999999999996</v>
      </c>
      <c r="X521">
        <v>4739.8999999999996</v>
      </c>
      <c r="Y521">
        <v>4260</v>
      </c>
      <c r="Z521">
        <v>4739.8999999999996</v>
      </c>
      <c r="AA521">
        <v>4260</v>
      </c>
      <c r="AB521">
        <v>4739.8999999999996</v>
      </c>
      <c r="AC521" s="1">
        <f>(Table2[[#This Row],[Close Price]]/Table2[[#This Row],[Day Low]])-1</f>
        <v>5.2950903930814253E-2</v>
      </c>
      <c r="AD521" s="1">
        <f>(Table2[[#This Row],[Day High]]/Table2[[#This Row],[Close Price]])-1</f>
        <v>5.9530757558070579E-3</v>
      </c>
      <c r="AE521" s="1">
        <f>(Table2[[#This Row],[Close Price]]/Table2[[#This Row],[Current Week Low]])-1</f>
        <v>0.10606807511737104</v>
      </c>
      <c r="AF521" s="1">
        <f>(Table2[[#This Row],[Current Week High]]/Table2[[#This Row],[Close Price]])-1</f>
        <v>5.9530757558070579E-3</v>
      </c>
      <c r="AG521" s="1">
        <f>(Table2[[#This Row],[Close Price]]/Table2[[#This Row],[Current Month Low]])-1</f>
        <v>0.10606807511737104</v>
      </c>
      <c r="AH521" s="1">
        <f>(Table2[[#This Row],[Current Month High]]/Table2[[#This Row],[Close Price]])-1</f>
        <v>5.9530757558070579E-3</v>
      </c>
      <c r="AI521">
        <v>11.8138310854547</v>
      </c>
      <c r="AJ521">
        <v>28.714453519818601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0.09</v>
      </c>
      <c r="AM521" t="s">
        <v>3189</v>
      </c>
      <c r="AN521">
        <v>1.65</v>
      </c>
      <c r="AO521" t="s">
        <v>3189</v>
      </c>
      <c r="AP521">
        <v>4.6489984687556003E-2</v>
      </c>
      <c r="AQ521">
        <f>(Table2[[#This Row],[Sharpe Ratio]]-AVERAGE(Table2[Sharpe Ratio]))/_xlfn.STDEV.P(Table2[Sharpe Ratio])</f>
        <v>-0.17970659029004835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-1.3969221887493095</v>
      </c>
      <c r="AS521">
        <f>_xlfn.RANK.AVG(Table2[[#This Row],[1Y Return vs Nifty Z-Score]],Table2[1Y Return vs Nifty Z-Score])</f>
        <v>501</v>
      </c>
      <c r="AT521">
        <f>_xlfn.RANK.AVG(Table2[[#This Row],[6M Return vs Nifty Z-Score]],Table2[6M Return vs Nifty Z-Score])</f>
        <v>574</v>
      </c>
      <c r="AU521">
        <f>_xlfn.RANK.AVG(Table2[[#This Row],[Sharpe Ratio Z-Score]],Table2[Sharpe Ratio Z-Score])</f>
        <v>390</v>
      </c>
      <c r="AV521">
        <f>(Table2[[#This Row],[Rank 1Y]]+Table2[[#This Row],[Rank 6M]]+Table2[[#This Row],[Rank Sharpe]])/3</f>
        <v>488.33333333333331</v>
      </c>
    </row>
    <row r="522" spans="1:48" x14ac:dyDescent="0.3">
      <c r="A522" t="s">
        <v>1549</v>
      </c>
      <c r="B522" t="s">
        <v>1550</v>
      </c>
      <c r="C522" t="s">
        <v>3145</v>
      </c>
      <c r="D522" t="s">
        <v>40</v>
      </c>
      <c r="E522">
        <v>6446.0499532000003</v>
      </c>
      <c r="F522">
        <v>380.2</v>
      </c>
      <c r="G522">
        <v>-2.4150626900897199</v>
      </c>
      <c r="H522">
        <f>(Table2[[#This Row],[1Y Return vs Nifty]]-AVERAGE(Table2[1Y Return vs Nifty]))/_xlfn.STDEV.P(Table2[1Y Return vs Nifty])</f>
        <v>-0.48813668025633355</v>
      </c>
      <c r="I522">
        <v>-14.935637789439699</v>
      </c>
      <c r="J522">
        <f>(Table2[[#This Row],[1M Return vs Nifty]]-AVERAGE(Table2[1M Return vs Nifty]))/_xlfn.STDEV.P(Table2[1M Return vs Nifty])</f>
        <v>-1.4292901588838822</v>
      </c>
      <c r="K522">
        <v>3.21554376170951</v>
      </c>
      <c r="L522">
        <f>(Table2[[#This Row],[6M Return vs Nifty]]-AVERAGE(Table2[6M Return vs Nifty]))/_xlfn.STDEV.P(Table2[6M Return vs Nifty])</f>
        <v>-0.24692060776261024</v>
      </c>
      <c r="M522">
        <v>2.3347993127140998</v>
      </c>
      <c r="N522">
        <f>(Table2[[#This Row],[1W Return vs Nifty]]-AVERAGE(Table2[1W Return vs Nifty]))/_xlfn.STDEV.P(Table2[1W Return vs Nifty])</f>
        <v>0.60858732546556205</v>
      </c>
      <c r="O522">
        <v>385.21</v>
      </c>
      <c r="P522">
        <v>394.13228039747298</v>
      </c>
      <c r="Q522">
        <v>367.72320148526302</v>
      </c>
      <c r="R522">
        <v>51.631710472699901</v>
      </c>
      <c r="S522" s="1">
        <f>(Table2[[#This Row],[Close Price]]-Table2[[#This Row],[20D EMA]])/Table2[[#This Row],[20D EMA]]</f>
        <v>-1.3005892889592667E-2</v>
      </c>
      <c r="T522" s="1">
        <f>(Table2[[#This Row],[Close Price]]-Table2[[#This Row],[50D EMA]])/Table2[[#This Row],[50D EMA]]</f>
        <v>-3.5349249707287672E-2</v>
      </c>
      <c r="U522" s="1">
        <f>(Table2[[#This Row],[Close Price]]-Table2[[#This Row],[200D EMA]])/Table2[[#This Row],[200D EMA]]</f>
        <v>3.3929864812288692E-2</v>
      </c>
      <c r="V522">
        <v>0.37263224867946698</v>
      </c>
      <c r="W522">
        <v>369.6</v>
      </c>
      <c r="X522">
        <v>383.65</v>
      </c>
      <c r="Y522">
        <v>345.05</v>
      </c>
      <c r="Z522">
        <v>383.65</v>
      </c>
      <c r="AA522">
        <v>345.05</v>
      </c>
      <c r="AB522">
        <v>383.65</v>
      </c>
      <c r="AC522" s="1">
        <f>(Table2[[#This Row],[Close Price]]/Table2[[#This Row],[Day Low]])-1</f>
        <v>2.8679653679653638E-2</v>
      </c>
      <c r="AD522" s="1">
        <f>(Table2[[#This Row],[Day High]]/Table2[[#This Row],[Close Price]])-1</f>
        <v>9.0741714886901637E-3</v>
      </c>
      <c r="AE522" s="1">
        <f>(Table2[[#This Row],[Close Price]]/Table2[[#This Row],[Current Week Low]])-1</f>
        <v>0.10186929430517311</v>
      </c>
      <c r="AF522" s="1">
        <f>(Table2[[#This Row],[Current Week High]]/Table2[[#This Row],[Close Price]])-1</f>
        <v>9.0741714886901637E-3</v>
      </c>
      <c r="AG522" s="1">
        <f>(Table2[[#This Row],[Close Price]]/Table2[[#This Row],[Current Month Low]])-1</f>
        <v>0.10186929430517311</v>
      </c>
      <c r="AH522" s="1">
        <f>(Table2[[#This Row],[Current Month High]]/Table2[[#This Row],[Close Price]])-1</f>
        <v>9.0741714886901637E-3</v>
      </c>
      <c r="AI522">
        <v>27.8669121514992</v>
      </c>
      <c r="AJ522">
        <v>32.389996834441199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0.08</v>
      </c>
      <c r="AM522" t="s">
        <v>3189</v>
      </c>
      <c r="AN522">
        <v>-2.91</v>
      </c>
      <c r="AO522" t="s">
        <v>3188</v>
      </c>
      <c r="AP522">
        <v>-1.5132398266141E-2</v>
      </c>
      <c r="AQ522">
        <f>(Table2[[#This Row],[Sharpe Ratio]]-AVERAGE(Table2[Sharpe Ratio]))/_xlfn.STDEV.P(Table2[Sharpe Ratio])</f>
        <v>-0.89435803003732794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474</v>
      </c>
      <c r="AT522">
        <f>_xlfn.RANK.AVG(Table2[[#This Row],[6M Return vs Nifty Z-Score]],Table2[6M Return vs Nifty Z-Score])</f>
        <v>399</v>
      </c>
      <c r="AU522">
        <f>_xlfn.RANK.AVG(Table2[[#This Row],[Sharpe Ratio Z-Score]],Table2[Sharpe Ratio Z-Score])</f>
        <v>598</v>
      </c>
      <c r="AV522">
        <f>(Table2[[#This Row],[Rank 1Y]]+Table2[[#This Row],[Rank 6M]]+Table2[[#This Row],[Rank Sharpe]])/3</f>
        <v>490.33333333333331</v>
      </c>
    </row>
    <row r="523" spans="1:48" x14ac:dyDescent="0.3">
      <c r="A523" t="s">
        <v>553</v>
      </c>
      <c r="B523" t="s">
        <v>554</v>
      </c>
      <c r="C523" t="s">
        <v>3141</v>
      </c>
      <c r="D523" t="s">
        <v>179</v>
      </c>
      <c r="E523">
        <v>37838.543244</v>
      </c>
      <c r="F523">
        <v>540.54999999999995</v>
      </c>
      <c r="G523">
        <v>-8.6010628167215994</v>
      </c>
      <c r="H523">
        <f>(Table2[[#This Row],[1Y Return vs Nifty]]-AVERAGE(Table2[1Y Return vs Nifty]))/_xlfn.STDEV.P(Table2[1Y Return vs Nifty])</f>
        <v>-0.59222331546502816</v>
      </c>
      <c r="I523">
        <v>0.23391138988111301</v>
      </c>
      <c r="J523">
        <f>(Table2[[#This Row],[1M Return vs Nifty]]-AVERAGE(Table2[1M Return vs Nifty]))/_xlfn.STDEV.P(Table2[1M Return vs Nifty])</f>
        <v>0.19399685973018824</v>
      </c>
      <c r="K523">
        <v>7.0096085511698298</v>
      </c>
      <c r="L523">
        <f>(Table2[[#This Row],[6M Return vs Nifty]]-AVERAGE(Table2[6M Return vs Nifty]))/_xlfn.STDEV.P(Table2[6M Return vs Nifty])</f>
        <v>-0.12719635135236332</v>
      </c>
      <c r="M523">
        <v>-1.9779380933044399</v>
      </c>
      <c r="N523">
        <f>(Table2[[#This Row],[1W Return vs Nifty]]-AVERAGE(Table2[1W Return vs Nifty]))/_xlfn.STDEV.P(Table2[1W Return vs Nifty])</f>
        <v>-0.39951012603048791</v>
      </c>
      <c r="O523">
        <v>543.08000000000004</v>
      </c>
      <c r="P523">
        <v>537.40032911343599</v>
      </c>
      <c r="Q523">
        <v>493.36268635548998</v>
      </c>
      <c r="R523">
        <v>46.035549228136503</v>
      </c>
      <c r="S523" s="1">
        <f>(Table2[[#This Row],[Close Price]]-Table2[[#This Row],[20D EMA]])/Table2[[#This Row],[20D EMA]]</f>
        <v>-4.6586138322164067E-3</v>
      </c>
      <c r="T523" s="1">
        <f>(Table2[[#This Row],[Close Price]]-Table2[[#This Row],[50D EMA]])/Table2[[#This Row],[50D EMA]]</f>
        <v>5.8609396309080523E-3</v>
      </c>
      <c r="U523" s="1">
        <f>(Table2[[#This Row],[Close Price]]-Table2[[#This Row],[200D EMA]])/Table2[[#This Row],[200D EMA]]</f>
        <v>9.5644269316527503E-2</v>
      </c>
      <c r="V523">
        <v>1.0275086292014499</v>
      </c>
      <c r="W523">
        <v>534.04999999999995</v>
      </c>
      <c r="X523">
        <v>542</v>
      </c>
      <c r="Y523">
        <v>529.9</v>
      </c>
      <c r="Z523">
        <v>553.04999999999995</v>
      </c>
      <c r="AA523">
        <v>529.9</v>
      </c>
      <c r="AB523">
        <v>569.54999999999995</v>
      </c>
      <c r="AC523" s="1">
        <f>(Table2[[#This Row],[Close Price]]/Table2[[#This Row],[Day Low]])-1</f>
        <v>1.2171145023874175E-2</v>
      </c>
      <c r="AD523" s="1">
        <f>(Table2[[#This Row],[Day High]]/Table2[[#This Row],[Close Price]])-1</f>
        <v>2.6824530570714877E-3</v>
      </c>
      <c r="AE523" s="1">
        <f>(Table2[[#This Row],[Close Price]]/Table2[[#This Row],[Current Week Low]])-1</f>
        <v>2.0098131722966484E-2</v>
      </c>
      <c r="AF523" s="1">
        <f>(Table2[[#This Row],[Current Week High]]/Table2[[#This Row],[Close Price]])-1</f>
        <v>2.3124595319581998E-2</v>
      </c>
      <c r="AG523" s="1">
        <f>(Table2[[#This Row],[Close Price]]/Table2[[#This Row],[Current Month Low]])-1</f>
        <v>2.0098131722966484E-2</v>
      </c>
      <c r="AH523" s="1">
        <f>(Table2[[#This Row],[Current Month High]]/Table2[[#This Row],[Close Price]])-1</f>
        <v>5.3649061141429977E-2</v>
      </c>
      <c r="AI523">
        <v>5.5129035241883297</v>
      </c>
      <c r="AJ523">
        <v>43.878094224114903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</v>
      </c>
      <c r="AM523" t="s">
        <v>3190</v>
      </c>
      <c r="AN523">
        <v>-1.74</v>
      </c>
      <c r="AO523" t="s">
        <v>3188</v>
      </c>
      <c r="AP523">
        <v>-1.8992350052624001E-2</v>
      </c>
      <c r="AQ523">
        <f>(Table2[[#This Row],[Sharpe Ratio]]-AVERAGE(Table2[Sharpe Ratio]))/_xlfn.STDEV.P(Table2[Sharpe Ratio])</f>
        <v>-0.93912293475771036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-1.8640558678754016</v>
      </c>
      <c r="AS523">
        <f>_xlfn.RANK.AVG(Table2[[#This Row],[1Y Return vs Nifty Z-Score]],Table2[1Y Return vs Nifty Z-Score])</f>
        <v>513</v>
      </c>
      <c r="AT523">
        <f>_xlfn.RANK.AVG(Table2[[#This Row],[6M Return vs Nifty Z-Score]],Table2[6M Return vs Nifty Z-Score])</f>
        <v>352</v>
      </c>
      <c r="AU523">
        <f>_xlfn.RANK.AVG(Table2[[#This Row],[Sharpe Ratio Z-Score]],Table2[Sharpe Ratio Z-Score])</f>
        <v>607</v>
      </c>
      <c r="AV523">
        <f>(Table2[[#This Row],[Rank 1Y]]+Table2[[#This Row],[Rank 6M]]+Table2[[#This Row],[Rank Sharpe]])/3</f>
        <v>490.66666666666669</v>
      </c>
    </row>
    <row r="524" spans="1:48" x14ac:dyDescent="0.3">
      <c r="A524" t="s">
        <v>318</v>
      </c>
      <c r="B524" t="s">
        <v>319</v>
      </c>
      <c r="C524" t="s">
        <v>3143</v>
      </c>
      <c r="D524" t="s">
        <v>34</v>
      </c>
      <c r="E524">
        <v>87114.707187084001</v>
      </c>
      <c r="F524">
        <v>114.12</v>
      </c>
      <c r="G524">
        <v>-16.3844775644537</v>
      </c>
      <c r="H524">
        <f>(Table2[[#This Row],[1Y Return vs Nifty]]-AVERAGE(Table2[1Y Return vs Nifty]))/_xlfn.STDEV.P(Table2[1Y Return vs Nifty])</f>
        <v>-0.72318830656441735</v>
      </c>
      <c r="I524">
        <v>-5.9450824108161404</v>
      </c>
      <c r="J524">
        <f>(Table2[[#This Row],[1M Return vs Nifty]]-AVERAGE(Table2[1M Return vs Nifty]))/_xlfn.STDEV.P(Table2[1M Return vs Nifty])</f>
        <v>-0.46721464406598162</v>
      </c>
      <c r="K524">
        <v>-33.226705414105503</v>
      </c>
      <c r="L524">
        <f>(Table2[[#This Row],[6M Return vs Nifty]]-AVERAGE(Table2[6M Return vs Nifty]))/_xlfn.STDEV.P(Table2[6M Return vs Nifty])</f>
        <v>-1.3968801963841837</v>
      </c>
      <c r="M524">
        <v>-3.9517230134322898</v>
      </c>
      <c r="N524">
        <f>(Table2[[#This Row],[1W Return vs Nifty]]-AVERAGE(Table2[1W Return vs Nifty]))/_xlfn.STDEV.P(Table2[1W Return vs Nifty])</f>
        <v>-0.86088010070259435</v>
      </c>
      <c r="O524">
        <v>119.48</v>
      </c>
      <c r="P524">
        <v>123.652811010717</v>
      </c>
      <c r="Q524">
        <v>127.543862866683</v>
      </c>
      <c r="R524">
        <v>22.5158784898926</v>
      </c>
      <c r="S524" s="1">
        <f>(Table2[[#This Row],[Close Price]]-Table2[[#This Row],[20D EMA]])/Table2[[#This Row],[20D EMA]]</f>
        <v>-4.4861064613324397E-2</v>
      </c>
      <c r="T524" s="1">
        <f>(Table2[[#This Row],[Close Price]]-Table2[[#This Row],[50D EMA]])/Table2[[#This Row],[50D EMA]]</f>
        <v>-7.7093362720971934E-2</v>
      </c>
      <c r="U524" s="1">
        <f>(Table2[[#This Row],[Close Price]]-Table2[[#This Row],[200D EMA]])/Table2[[#This Row],[200D EMA]]</f>
        <v>-0.10524899093509874</v>
      </c>
      <c r="V524">
        <v>1.0097757455877401</v>
      </c>
      <c r="W524">
        <v>113.25</v>
      </c>
      <c r="X524">
        <v>114.65</v>
      </c>
      <c r="Y524">
        <v>112.59</v>
      </c>
      <c r="Z524">
        <v>120.19</v>
      </c>
      <c r="AA524">
        <v>112.59</v>
      </c>
      <c r="AB524">
        <v>123.64</v>
      </c>
      <c r="AC524" s="1">
        <f>(Table2[[#This Row],[Close Price]]/Table2[[#This Row],[Day Low]])-1</f>
        <v>7.6821192052980436E-3</v>
      </c>
      <c r="AD524" s="1">
        <f>(Table2[[#This Row],[Day High]]/Table2[[#This Row],[Close Price]])-1</f>
        <v>4.6442341395023234E-3</v>
      </c>
      <c r="AE524" s="1">
        <f>(Table2[[#This Row],[Close Price]]/Table2[[#This Row],[Current Week Low]])-1</f>
        <v>1.358912869704243E-2</v>
      </c>
      <c r="AF524" s="1">
        <f>(Table2[[#This Row],[Current Week High]]/Table2[[#This Row],[Close Price]])-1</f>
        <v>5.318962495618651E-2</v>
      </c>
      <c r="AG524" s="1">
        <f>(Table2[[#This Row],[Close Price]]/Table2[[#This Row],[Current Month Low]])-1</f>
        <v>1.358912869704243E-2</v>
      </c>
      <c r="AH524" s="1">
        <f>(Table2[[#This Row],[Current Month High]]/Table2[[#This Row],[Close Price]])-1</f>
        <v>8.3420960392569077E-2</v>
      </c>
      <c r="AI524">
        <v>51.1566771819137</v>
      </c>
      <c r="AJ524">
        <v>25.063013698630101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-0.15</v>
      </c>
      <c r="AM524" t="s">
        <v>3188</v>
      </c>
      <c r="AN524">
        <v>-10.35</v>
      </c>
      <c r="AO524" t="s">
        <v>3188</v>
      </c>
      <c r="AP524">
        <v>0.108629790166067</v>
      </c>
      <c r="AQ524">
        <f>(Table2[[#This Row],[Sharpe Ratio]]-AVERAGE(Table2[Sharpe Ratio]))/_xlfn.STDEV.P(Table2[Sharpe Ratio])</f>
        <v>0.54094553840484694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561</v>
      </c>
      <c r="AT524">
        <f>_xlfn.RANK.AVG(Table2[[#This Row],[6M Return vs Nifty Z-Score]],Table2[6M Return vs Nifty Z-Score])</f>
        <v>713</v>
      </c>
      <c r="AU524">
        <f>_xlfn.RANK.AVG(Table2[[#This Row],[Sharpe Ratio Z-Score]],Table2[Sharpe Ratio Z-Score])</f>
        <v>200</v>
      </c>
      <c r="AV524">
        <f>(Table2[[#This Row],[Rank 1Y]]+Table2[[#This Row],[Rank 6M]]+Table2[[#This Row],[Rank Sharpe]])/3</f>
        <v>491.33333333333331</v>
      </c>
    </row>
    <row r="525" spans="1:48" x14ac:dyDescent="0.3">
      <c r="A525" t="s">
        <v>684</v>
      </c>
      <c r="B525" t="s">
        <v>685</v>
      </c>
      <c r="C525" t="s">
        <v>3143</v>
      </c>
      <c r="D525" t="s">
        <v>547</v>
      </c>
      <c r="E525">
        <v>26877.189161654998</v>
      </c>
      <c r="F525">
        <v>829.45</v>
      </c>
      <c r="G525">
        <v>4.7769802434723001</v>
      </c>
      <c r="H525">
        <f>(Table2[[#This Row],[1Y Return vs Nifty]]-AVERAGE(Table2[1Y Return vs Nifty]))/_xlfn.STDEV.P(Table2[1Y Return vs Nifty])</f>
        <v>-0.36712220662124634</v>
      </c>
      <c r="I525">
        <v>0.701844632318396</v>
      </c>
      <c r="J525">
        <f>(Table2[[#This Row],[1M Return vs Nifty]]-AVERAGE(Table2[1M Return vs Nifty]))/_xlfn.STDEV.P(Table2[1M Return vs Nifty])</f>
        <v>0.24407019737834382</v>
      </c>
      <c r="K525">
        <v>3.59820045911265</v>
      </c>
      <c r="L525">
        <f>(Table2[[#This Row],[6M Return vs Nifty]]-AVERAGE(Table2[6M Return vs Nifty]))/_xlfn.STDEV.P(Table2[6M Return vs Nifty])</f>
        <v>-0.23484561930056333</v>
      </c>
      <c r="M525">
        <v>-3.3071882449221102</v>
      </c>
      <c r="N525">
        <f>(Table2[[#This Row],[1W Return vs Nifty]]-AVERAGE(Table2[1W Return vs Nifty]))/_xlfn.STDEV.P(Table2[1W Return vs Nifty])</f>
        <v>-0.71022083342864462</v>
      </c>
      <c r="O525">
        <v>861.77</v>
      </c>
      <c r="P525">
        <v>837.48173033328203</v>
      </c>
      <c r="Q525">
        <v>766.52601495864099</v>
      </c>
      <c r="R525">
        <v>23.685519806886301</v>
      </c>
      <c r="S525" s="1">
        <f>(Table2[[#This Row],[Close Price]]-Table2[[#This Row],[20D EMA]])/Table2[[#This Row],[20D EMA]]</f>
        <v>-3.7504206458799837E-2</v>
      </c>
      <c r="T525" s="1">
        <f>(Table2[[#This Row],[Close Price]]-Table2[[#This Row],[50D EMA]])/Table2[[#This Row],[50D EMA]]</f>
        <v>-9.5903349797083915E-3</v>
      </c>
      <c r="U525" s="1">
        <f>(Table2[[#This Row],[Close Price]]-Table2[[#This Row],[200D EMA]])/Table2[[#This Row],[200D EMA]]</f>
        <v>8.2089823193742764E-2</v>
      </c>
      <c r="V525">
        <v>0.90857501254755502</v>
      </c>
      <c r="W525">
        <v>827.4</v>
      </c>
      <c r="X525">
        <v>849.5</v>
      </c>
      <c r="Y525">
        <v>827.4</v>
      </c>
      <c r="Z525">
        <v>884.7</v>
      </c>
      <c r="AA525">
        <v>827.4</v>
      </c>
      <c r="AB525">
        <v>898.7</v>
      </c>
      <c r="AC525" s="1">
        <f>(Table2[[#This Row],[Close Price]]/Table2[[#This Row],[Day Low]])-1</f>
        <v>2.4776408025140029E-3</v>
      </c>
      <c r="AD525" s="1">
        <f>(Table2[[#This Row],[Day High]]/Table2[[#This Row],[Close Price]])-1</f>
        <v>2.4172644523479336E-2</v>
      </c>
      <c r="AE525" s="1">
        <f>(Table2[[#This Row],[Close Price]]/Table2[[#This Row],[Current Week Low]])-1</f>
        <v>2.4776408025140029E-3</v>
      </c>
      <c r="AF525" s="1">
        <f>(Table2[[#This Row],[Current Week High]]/Table2[[#This Row],[Close Price]])-1</f>
        <v>6.6610404484899632E-2</v>
      </c>
      <c r="AG525" s="1">
        <f>(Table2[[#This Row],[Close Price]]/Table2[[#This Row],[Current Month Low]])-1</f>
        <v>2.4776408025140029E-3</v>
      </c>
      <c r="AH525" s="1">
        <f>(Table2[[#This Row],[Current Month High]]/Table2[[#This Row],[Close Price]])-1</f>
        <v>8.3489059015009914E-2</v>
      </c>
      <c r="AI525">
        <v>11.2122490807161</v>
      </c>
      <c r="AJ525">
        <v>33.448636473332797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0.05</v>
      </c>
      <c r="AM525" t="s">
        <v>3189</v>
      </c>
      <c r="AN525">
        <v>-7.06</v>
      </c>
      <c r="AO525" t="s">
        <v>3188</v>
      </c>
      <c r="AP525">
        <v>-5.2558692074077998E-2</v>
      </c>
      <c r="AQ525">
        <f>(Table2[[#This Row],[Sharpe Ratio]]-AVERAGE(Table2[Sharpe Ratio]))/_xlfn.STDEV.P(Table2[Sharpe Ratio])</f>
        <v>-1.3284008805766254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-2.3965193425487357</v>
      </c>
      <c r="AS525">
        <f>_xlfn.RANK.AVG(Table2[[#This Row],[1Y Return vs Nifty Z-Score]],Table2[1Y Return vs Nifty Z-Score])</f>
        <v>414</v>
      </c>
      <c r="AT525">
        <f>_xlfn.RANK.AVG(Table2[[#This Row],[6M Return vs Nifty Z-Score]],Table2[6M Return vs Nifty Z-Score])</f>
        <v>396</v>
      </c>
      <c r="AU525">
        <f>_xlfn.RANK.AVG(Table2[[#This Row],[Sharpe Ratio Z-Score]],Table2[Sharpe Ratio Z-Score])</f>
        <v>665</v>
      </c>
      <c r="AV525">
        <f>(Table2[[#This Row],[Rank 1Y]]+Table2[[#This Row],[Rank 6M]]+Table2[[#This Row],[Rank Sharpe]])/3</f>
        <v>491.66666666666669</v>
      </c>
    </row>
    <row r="526" spans="1:48" x14ac:dyDescent="0.3">
      <c r="A526" t="s">
        <v>762</v>
      </c>
      <c r="B526" t="s">
        <v>763</v>
      </c>
      <c r="C526" t="s">
        <v>3154</v>
      </c>
      <c r="D526" t="s">
        <v>527</v>
      </c>
      <c r="E526">
        <v>21954.844823478001</v>
      </c>
      <c r="F526">
        <v>182.01</v>
      </c>
      <c r="G526">
        <v>-41.628752954945703</v>
      </c>
      <c r="H526">
        <f>(Table2[[#This Row],[1Y Return vs Nifty]]-AVERAGE(Table2[1Y Return vs Nifty]))/_xlfn.STDEV.P(Table2[1Y Return vs Nifty])</f>
        <v>-1.1479525532325827</v>
      </c>
      <c r="I526">
        <v>-4.3699697669115798</v>
      </c>
      <c r="J526">
        <f>(Table2[[#This Row],[1M Return vs Nifty]]-AVERAGE(Table2[1M Return vs Nifty]))/_xlfn.STDEV.P(Table2[1M Return vs Nifty])</f>
        <v>-0.29866250863464777</v>
      </c>
      <c r="K526">
        <v>1.23324067242891</v>
      </c>
      <c r="L526">
        <f>(Table2[[#This Row],[6M Return vs Nifty]]-AVERAGE(Table2[6M Return vs Nifty]))/_xlfn.STDEV.P(Table2[6M Return vs Nifty])</f>
        <v>-0.30947350986463623</v>
      </c>
      <c r="M526">
        <v>-3.3951853038350102</v>
      </c>
      <c r="N526">
        <f>(Table2[[#This Row],[1W Return vs Nifty]]-AVERAGE(Table2[1W Return vs Nifty]))/_xlfn.STDEV.P(Table2[1W Return vs Nifty])</f>
        <v>-0.7307900456198263</v>
      </c>
      <c r="O526">
        <v>187.45</v>
      </c>
      <c r="P526">
        <v>184.52333605932799</v>
      </c>
      <c r="Q526">
        <v>176.178534863918</v>
      </c>
      <c r="R526">
        <v>41.563805862739898</v>
      </c>
      <c r="S526" s="1">
        <f>(Table2[[#This Row],[Close Price]]-Table2[[#This Row],[20D EMA]])/Table2[[#This Row],[20D EMA]]</f>
        <v>-2.9021072285942907E-2</v>
      </c>
      <c r="T526" s="1">
        <f>(Table2[[#This Row],[Close Price]]-Table2[[#This Row],[50D EMA]])/Table2[[#This Row],[50D EMA]]</f>
        <v>-1.3620694883382712E-2</v>
      </c>
      <c r="U526" s="1">
        <f>(Table2[[#This Row],[Close Price]]-Table2[[#This Row],[200D EMA]])/Table2[[#This Row],[200D EMA]]</f>
        <v>3.3099748165043304E-2</v>
      </c>
      <c r="V526">
        <v>0.77409759454539495</v>
      </c>
      <c r="W526">
        <v>179.34</v>
      </c>
      <c r="X526">
        <v>183.89</v>
      </c>
      <c r="Y526">
        <v>169.91</v>
      </c>
      <c r="Z526">
        <v>183.89</v>
      </c>
      <c r="AA526">
        <v>169.91</v>
      </c>
      <c r="AB526">
        <v>197.99</v>
      </c>
      <c r="AC526" s="1">
        <f>(Table2[[#This Row],[Close Price]]/Table2[[#This Row],[Day Low]])-1</f>
        <v>1.4887922382067487E-2</v>
      </c>
      <c r="AD526" s="1">
        <f>(Table2[[#This Row],[Day High]]/Table2[[#This Row],[Close Price]])-1</f>
        <v>1.0329102796549527E-2</v>
      </c>
      <c r="AE526" s="1">
        <f>(Table2[[#This Row],[Close Price]]/Table2[[#This Row],[Current Week Low]])-1</f>
        <v>7.1214172208816429E-2</v>
      </c>
      <c r="AF526" s="1">
        <f>(Table2[[#This Row],[Current Week High]]/Table2[[#This Row],[Close Price]])-1</f>
        <v>1.0329102796549527E-2</v>
      </c>
      <c r="AG526" s="1">
        <f>(Table2[[#This Row],[Close Price]]/Table2[[#This Row],[Current Month Low]])-1</f>
        <v>7.1214172208816429E-2</v>
      </c>
      <c r="AH526" s="1">
        <f>(Table2[[#This Row],[Current Month High]]/Table2[[#This Row],[Close Price]])-1</f>
        <v>8.7797373770672094E-2</v>
      </c>
      <c r="AI526">
        <v>22.377891324652499</v>
      </c>
      <c r="AJ526">
        <v>27.950790861159899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0.01</v>
      </c>
      <c r="AM526" t="s">
        <v>3189</v>
      </c>
      <c r="AN526">
        <v>-16.239999999999998</v>
      </c>
      <c r="AO526" t="s">
        <v>3188</v>
      </c>
      <c r="AP526">
        <v>5.1536712725151E-2</v>
      </c>
      <c r="AQ526">
        <f>(Table2[[#This Row],[Sharpe Ratio]]-AVERAGE(Table2[Sharpe Ratio]))/_xlfn.STDEV.P(Table2[Sharpe Ratio])</f>
        <v>-0.12117832044384227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-2.6080569377955354</v>
      </c>
      <c r="AS526">
        <f>_xlfn.RANK.AVG(Table2[[#This Row],[1Y Return vs Nifty Z-Score]],Table2[1Y Return vs Nifty Z-Score])</f>
        <v>689</v>
      </c>
      <c r="AT526">
        <f>_xlfn.RANK.AVG(Table2[[#This Row],[6M Return vs Nifty Z-Score]],Table2[6M Return vs Nifty Z-Score])</f>
        <v>416</v>
      </c>
      <c r="AU526">
        <f>_xlfn.RANK.AVG(Table2[[#This Row],[Sharpe Ratio Z-Score]],Table2[Sharpe Ratio Z-Score])</f>
        <v>373</v>
      </c>
      <c r="AV526">
        <f>(Table2[[#This Row],[Rank 1Y]]+Table2[[#This Row],[Rank 6M]]+Table2[[#This Row],[Rank Sharpe]])/3</f>
        <v>492.66666666666669</v>
      </c>
    </row>
    <row r="527" spans="1:48" x14ac:dyDescent="0.3">
      <c r="A527" t="s">
        <v>1505</v>
      </c>
      <c r="B527" t="s">
        <v>1506</v>
      </c>
      <c r="C527" t="s">
        <v>3143</v>
      </c>
      <c r="D527" t="s">
        <v>547</v>
      </c>
      <c r="E527">
        <v>6843.3671264000004</v>
      </c>
      <c r="F527">
        <v>313.60000000000002</v>
      </c>
      <c r="G527">
        <v>-14.364709808957</v>
      </c>
      <c r="H527">
        <f>(Table2[[#This Row],[1Y Return vs Nifty]]-AVERAGE(Table2[1Y Return vs Nifty]))/_xlfn.STDEV.P(Table2[1Y Return vs Nifty])</f>
        <v>-0.68920336875822719</v>
      </c>
      <c r="I527">
        <v>0.85664347320796996</v>
      </c>
      <c r="J527">
        <f>(Table2[[#This Row],[1M Return vs Nifty]]-AVERAGE(Table2[1M Return vs Nifty]))/_xlfn.STDEV.P(Table2[1M Return vs Nifty])</f>
        <v>0.26063515563399853</v>
      </c>
      <c r="K527">
        <v>-17.679658386197001</v>
      </c>
      <c r="L527">
        <f>(Table2[[#This Row],[6M Return vs Nifty]]-AVERAGE(Table2[6M Return vs Nifty]))/_xlfn.STDEV.P(Table2[6M Return vs Nifty])</f>
        <v>-0.90628271107970892</v>
      </c>
      <c r="M527">
        <v>-5.1884095665504004</v>
      </c>
      <c r="N527">
        <f>(Table2[[#This Row],[1W Return vs Nifty]]-AVERAGE(Table2[1W Return vs Nifty]))/_xlfn.STDEV.P(Table2[1W Return vs Nifty])</f>
        <v>-1.1499541724877205</v>
      </c>
      <c r="O527">
        <v>310.08</v>
      </c>
      <c r="P527">
        <v>306.61674234953898</v>
      </c>
      <c r="Q527">
        <v>311.886832978744</v>
      </c>
      <c r="R527">
        <v>53.203929372096297</v>
      </c>
      <c r="S527" s="1">
        <f>(Table2[[#This Row],[Close Price]]-Table2[[#This Row],[20D EMA]])/Table2[[#This Row],[20D EMA]]</f>
        <v>1.1351909184726647E-2</v>
      </c>
      <c r="T527" s="1">
        <f>(Table2[[#This Row],[Close Price]]-Table2[[#This Row],[50D EMA]])/Table2[[#This Row],[50D EMA]]</f>
        <v>2.2775200065560091E-2</v>
      </c>
      <c r="U527" s="1">
        <f>(Table2[[#This Row],[Close Price]]-Table2[[#This Row],[200D EMA]])/Table2[[#This Row],[200D EMA]]</f>
        <v>5.4929123005740483E-3</v>
      </c>
      <c r="V527">
        <v>0.79948310725529304</v>
      </c>
      <c r="W527">
        <v>297.8</v>
      </c>
      <c r="X527">
        <v>317.10000000000002</v>
      </c>
      <c r="Y527">
        <v>294.64999999999998</v>
      </c>
      <c r="Z527">
        <v>319</v>
      </c>
      <c r="AA527">
        <v>294.64999999999998</v>
      </c>
      <c r="AB527">
        <v>328.95</v>
      </c>
      <c r="AC527" s="1">
        <f>(Table2[[#This Row],[Close Price]]/Table2[[#This Row],[Day Low]])-1</f>
        <v>5.3055742108797821E-2</v>
      </c>
      <c r="AD527" s="1">
        <f>(Table2[[#This Row],[Day High]]/Table2[[#This Row],[Close Price]])-1</f>
        <v>1.1160714285714191E-2</v>
      </c>
      <c r="AE527" s="1">
        <f>(Table2[[#This Row],[Close Price]]/Table2[[#This Row],[Current Week Low]])-1</f>
        <v>6.4313592397760244E-2</v>
      </c>
      <c r="AF527" s="1">
        <f>(Table2[[#This Row],[Current Week High]]/Table2[[#This Row],[Close Price]])-1</f>
        <v>1.72193877551019E-2</v>
      </c>
      <c r="AG527" s="1">
        <f>(Table2[[#This Row],[Close Price]]/Table2[[#This Row],[Current Month Low]])-1</f>
        <v>6.4313592397760244E-2</v>
      </c>
      <c r="AH527" s="1">
        <f>(Table2[[#This Row],[Current Month High]]/Table2[[#This Row],[Close Price]])-1</f>
        <v>4.8947704081632626E-2</v>
      </c>
      <c r="AI527">
        <v>29.234693877550999</v>
      </c>
      <c r="AJ527">
        <v>16.342051567427202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-0.01</v>
      </c>
      <c r="AM527" t="s">
        <v>3188</v>
      </c>
      <c r="AN527">
        <v>-6.99</v>
      </c>
      <c r="AO527" t="s">
        <v>3188</v>
      </c>
      <c r="AP527">
        <v>7.5177182482731003E-2</v>
      </c>
      <c r="AQ527">
        <f>(Table2[[#This Row],[Sharpe Ratio]]-AVERAGE(Table2[Sharpe Ratio]))/_xlfn.STDEV.P(Table2[Sharpe Ratio])</f>
        <v>0.1529866004624334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554</v>
      </c>
      <c r="AT527">
        <f>_xlfn.RANK.AVG(Table2[[#This Row],[6M Return vs Nifty Z-Score]],Table2[6M Return vs Nifty Z-Score])</f>
        <v>623</v>
      </c>
      <c r="AU527">
        <f>_xlfn.RANK.AVG(Table2[[#This Row],[Sharpe Ratio Z-Score]],Table2[Sharpe Ratio Z-Score])</f>
        <v>303</v>
      </c>
      <c r="AV527">
        <f>(Table2[[#This Row],[Rank 1Y]]+Table2[[#This Row],[Rank 6M]]+Table2[[#This Row],[Rank Sharpe]])/3</f>
        <v>493.33333333333331</v>
      </c>
    </row>
    <row r="528" spans="1:48" x14ac:dyDescent="0.3">
      <c r="A528" t="s">
        <v>739</v>
      </c>
      <c r="B528" t="s">
        <v>740</v>
      </c>
      <c r="C528" t="s">
        <v>3157</v>
      </c>
      <c r="D528" t="s">
        <v>172</v>
      </c>
      <c r="E528">
        <v>23226.0116844</v>
      </c>
      <c r="F528">
        <v>7888.8</v>
      </c>
      <c r="G528">
        <v>-11.6578584365715</v>
      </c>
      <c r="H528">
        <f>(Table2[[#This Row],[1Y Return vs Nifty]]-AVERAGE(Table2[1Y Return vs Nifty]))/_xlfn.STDEV.P(Table2[1Y Return vs Nifty])</f>
        <v>-0.64365745126807539</v>
      </c>
      <c r="I528">
        <v>-0.92717362570626705</v>
      </c>
      <c r="J528">
        <f>(Table2[[#This Row],[1M Return vs Nifty]]-AVERAGE(Table2[1M Return vs Nifty]))/_xlfn.STDEV.P(Table2[1M Return vs Nifty])</f>
        <v>6.9749645061499124E-2</v>
      </c>
      <c r="K528">
        <v>18.461615905490401</v>
      </c>
      <c r="L528">
        <f>(Table2[[#This Row],[6M Return vs Nifty]]-AVERAGE(Table2[6M Return vs Nifty]))/_xlfn.STDEV.P(Table2[6M Return vs Nifty])</f>
        <v>0.23417941342358217</v>
      </c>
      <c r="M528">
        <v>1.74586843830972</v>
      </c>
      <c r="N528">
        <f>(Table2[[#This Row],[1W Return vs Nifty]]-AVERAGE(Table2[1W Return vs Nifty]))/_xlfn.STDEV.P(Table2[1W Return vs Nifty])</f>
        <v>0.47092540504215019</v>
      </c>
      <c r="O528">
        <v>7788.47</v>
      </c>
      <c r="P528">
        <v>7663.3012954686501</v>
      </c>
      <c r="Q528">
        <v>7037.39439921948</v>
      </c>
      <c r="R528">
        <v>55.904853920036899</v>
      </c>
      <c r="S528" s="1">
        <f>(Table2[[#This Row],[Close Price]]-Table2[[#This Row],[20D EMA]])/Table2[[#This Row],[20D EMA]]</f>
        <v>1.2881862548099938E-2</v>
      </c>
      <c r="T528" s="1">
        <f>(Table2[[#This Row],[Close Price]]-Table2[[#This Row],[50D EMA]])/Table2[[#This Row],[50D EMA]]</f>
        <v>2.9425791292414492E-2</v>
      </c>
      <c r="U528" s="1">
        <f>(Table2[[#This Row],[Close Price]]-Table2[[#This Row],[200D EMA]])/Table2[[#This Row],[200D EMA]]</f>
        <v>0.12098307306393825</v>
      </c>
      <c r="V528">
        <v>1.16327043245985</v>
      </c>
      <c r="W528">
        <v>7862</v>
      </c>
      <c r="X528">
        <v>8051</v>
      </c>
      <c r="Y528">
        <v>7440.1</v>
      </c>
      <c r="Z528">
        <v>8180</v>
      </c>
      <c r="AA528">
        <v>7440.1</v>
      </c>
      <c r="AB528">
        <v>8180</v>
      </c>
      <c r="AC528" s="1">
        <f>(Table2[[#This Row],[Close Price]]/Table2[[#This Row],[Day Low]])-1</f>
        <v>3.4088018315949764E-3</v>
      </c>
      <c r="AD528" s="1">
        <f>(Table2[[#This Row],[Day High]]/Table2[[#This Row],[Close Price]])-1</f>
        <v>2.0560795051211889E-2</v>
      </c>
      <c r="AE528" s="1">
        <f>(Table2[[#This Row],[Close Price]]/Table2[[#This Row],[Current Week Low]])-1</f>
        <v>6.0308329189123766E-2</v>
      </c>
      <c r="AF528" s="1">
        <f>(Table2[[#This Row],[Current Week High]]/Table2[[#This Row],[Close Price]])-1</f>
        <v>3.6913091978501233E-2</v>
      </c>
      <c r="AG528" s="1">
        <f>(Table2[[#This Row],[Close Price]]/Table2[[#This Row],[Current Month Low]])-1</f>
        <v>6.0308329189123766E-2</v>
      </c>
      <c r="AH528" s="1">
        <f>(Table2[[#This Row],[Current Month High]]/Table2[[#This Row],[Close Price]])-1</f>
        <v>3.6913091978501233E-2</v>
      </c>
      <c r="AI528">
        <v>3.6913091978501198</v>
      </c>
      <c r="AJ528">
        <v>52.444998405750802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0.06</v>
      </c>
      <c r="AM528" t="s">
        <v>3189</v>
      </c>
      <c r="AN528">
        <v>4.34</v>
      </c>
      <c r="AO528" t="s">
        <v>3189</v>
      </c>
      <c r="AP528">
        <v>-9.8509659465149002E-2</v>
      </c>
      <c r="AQ528">
        <f>(Table2[[#This Row],[Sharpe Ratio]]-AVERAGE(Table2[Sharpe Ratio]))/_xlfn.STDEV.P(Table2[Sharpe Ratio])</f>
        <v>-1.8613066759997645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-1.7301096637406084</v>
      </c>
      <c r="AS528">
        <f>_xlfn.RANK.AVG(Table2[[#This Row],[1Y Return vs Nifty Z-Score]],Table2[1Y Return vs Nifty Z-Score])</f>
        <v>535</v>
      </c>
      <c r="AT528">
        <f>_xlfn.RANK.AVG(Table2[[#This Row],[6M Return vs Nifty Z-Score]],Table2[6M Return vs Nifty Z-Score])</f>
        <v>235</v>
      </c>
      <c r="AU528">
        <f>_xlfn.RANK.AVG(Table2[[#This Row],[Sharpe Ratio Z-Score]],Table2[Sharpe Ratio Z-Score])</f>
        <v>714</v>
      </c>
      <c r="AV528">
        <f>(Table2[[#This Row],[Rank 1Y]]+Table2[[#This Row],[Rank 6M]]+Table2[[#This Row],[Rank Sharpe]])/3</f>
        <v>494.66666666666669</v>
      </c>
    </row>
    <row r="529" spans="1:48" x14ac:dyDescent="0.3">
      <c r="A529" t="s">
        <v>1032</v>
      </c>
      <c r="B529" t="s">
        <v>1033</v>
      </c>
      <c r="C529" t="s">
        <v>607</v>
      </c>
      <c r="D529" t="s">
        <v>607</v>
      </c>
      <c r="E529">
        <v>13565.189867999999</v>
      </c>
      <c r="F529">
        <v>469.1</v>
      </c>
      <c r="G529">
        <v>0.21106897211825501</v>
      </c>
      <c r="H529">
        <f>(Table2[[#This Row],[1Y Return vs Nifty]]-AVERAGE(Table2[1Y Return vs Nifty]))/_xlfn.STDEV.P(Table2[1Y Return vs Nifty])</f>
        <v>-0.44394896562027297</v>
      </c>
      <c r="I529">
        <v>-6.1596546849303202</v>
      </c>
      <c r="J529">
        <f>(Table2[[#This Row],[1M Return vs Nifty]]-AVERAGE(Table2[1M Return vs Nifty]))/_xlfn.STDEV.P(Table2[1M Return vs Nifty])</f>
        <v>-0.4901759320387889</v>
      </c>
      <c r="K529">
        <v>-9.8211146654905495</v>
      </c>
      <c r="L529">
        <f>(Table2[[#This Row],[6M Return vs Nifty]]-AVERAGE(Table2[6M Return vs Nifty]))/_xlfn.STDEV.P(Table2[6M Return vs Nifty])</f>
        <v>-0.65830109884086629</v>
      </c>
      <c r="M529">
        <v>-0.36260732445944599</v>
      </c>
      <c r="N529">
        <f>(Table2[[#This Row],[1W Return vs Nifty]]-AVERAGE(Table2[1W Return vs Nifty]))/_xlfn.STDEV.P(Table2[1W Return vs Nifty])</f>
        <v>-2.1928400529811109E-2</v>
      </c>
      <c r="O529">
        <v>473.33</v>
      </c>
      <c r="P529">
        <v>484.42615052456</v>
      </c>
      <c r="Q529">
        <v>460.78908143818501</v>
      </c>
      <c r="R529">
        <v>49.200553318301097</v>
      </c>
      <c r="S529" s="1">
        <f>(Table2[[#This Row],[Close Price]]-Table2[[#This Row],[20D EMA]])/Table2[[#This Row],[20D EMA]]</f>
        <v>-8.9366826526946566E-3</v>
      </c>
      <c r="T529" s="1">
        <f>(Table2[[#This Row],[Close Price]]-Table2[[#This Row],[50D EMA]])/Table2[[#This Row],[50D EMA]]</f>
        <v>-3.1637743973904141E-2</v>
      </c>
      <c r="U529" s="1">
        <f>(Table2[[#This Row],[Close Price]]-Table2[[#This Row],[200D EMA]])/Table2[[#This Row],[200D EMA]]</f>
        <v>1.8036274939231448E-2</v>
      </c>
      <c r="V529">
        <v>0.40736925448357297</v>
      </c>
      <c r="W529">
        <v>466</v>
      </c>
      <c r="X529">
        <v>471.25</v>
      </c>
      <c r="Y529">
        <v>442</v>
      </c>
      <c r="Z529">
        <v>472.95</v>
      </c>
      <c r="AA529">
        <v>442</v>
      </c>
      <c r="AB529">
        <v>477.05</v>
      </c>
      <c r="AC529" s="1">
        <f>(Table2[[#This Row],[Close Price]]/Table2[[#This Row],[Day Low]])-1</f>
        <v>6.6523605150214937E-3</v>
      </c>
      <c r="AD529" s="1">
        <f>(Table2[[#This Row],[Day High]]/Table2[[#This Row],[Close Price]])-1</f>
        <v>4.5832445107651942E-3</v>
      </c>
      <c r="AE529" s="1">
        <f>(Table2[[#This Row],[Close Price]]/Table2[[#This Row],[Current Week Low]])-1</f>
        <v>6.131221719457014E-2</v>
      </c>
      <c r="AF529" s="1">
        <f>(Table2[[#This Row],[Current Week High]]/Table2[[#This Row],[Close Price]])-1</f>
        <v>8.2072052867192546E-3</v>
      </c>
      <c r="AG529" s="1">
        <f>(Table2[[#This Row],[Close Price]]/Table2[[#This Row],[Current Month Low]])-1</f>
        <v>6.131221719457014E-2</v>
      </c>
      <c r="AH529" s="1">
        <f>(Table2[[#This Row],[Current Month High]]/Table2[[#This Row],[Close Price]])-1</f>
        <v>1.6947345981666917E-2</v>
      </c>
      <c r="AI529">
        <v>26.199104668514099</v>
      </c>
      <c r="AJ529">
        <v>38.581979320531701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-0.19</v>
      </c>
      <c r="AM529" t="s">
        <v>3188</v>
      </c>
      <c r="AN529">
        <v>-1.54</v>
      </c>
      <c r="AO529" t="s">
        <v>3188</v>
      </c>
      <c r="AP529">
        <v>7.9146538564820006E-3</v>
      </c>
      <c r="AQ529">
        <f>(Table2[[#This Row],[Sharpe Ratio]]-AVERAGE(Table2[Sharpe Ratio]))/_xlfn.STDEV.P(Table2[Sharpe Ratio])</f>
        <v>-0.62707513392246772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456</v>
      </c>
      <c r="AT529">
        <f>_xlfn.RANK.AVG(Table2[[#This Row],[6M Return vs Nifty Z-Score]],Table2[6M Return vs Nifty Z-Score])</f>
        <v>540</v>
      </c>
      <c r="AU529">
        <f>_xlfn.RANK.AVG(Table2[[#This Row],[Sharpe Ratio Z-Score]],Table2[Sharpe Ratio Z-Score])</f>
        <v>489</v>
      </c>
      <c r="AV529">
        <f>(Table2[[#This Row],[Rank 1Y]]+Table2[[#This Row],[Rank 6M]]+Table2[[#This Row],[Rank Sharpe]])/3</f>
        <v>495</v>
      </c>
    </row>
    <row r="530" spans="1:48" x14ac:dyDescent="0.3">
      <c r="A530" t="s">
        <v>885</v>
      </c>
      <c r="B530" t="s">
        <v>886</v>
      </c>
      <c r="C530" t="s">
        <v>3143</v>
      </c>
      <c r="D530" t="s">
        <v>589</v>
      </c>
      <c r="E530">
        <v>18030.282934399998</v>
      </c>
      <c r="F530">
        <v>360.8</v>
      </c>
      <c r="G530">
        <v>-4.2002496788636003</v>
      </c>
      <c r="H530">
        <f>(Table2[[#This Row],[1Y Return vs Nifty]]-AVERAGE(Table2[1Y Return vs Nifty]))/_xlfn.STDEV.P(Table2[1Y Return vs Nifty])</f>
        <v>-0.51817452427121646</v>
      </c>
      <c r="I530">
        <v>12.427841961099199</v>
      </c>
      <c r="J530">
        <f>(Table2[[#This Row],[1M Return vs Nifty]]-AVERAGE(Table2[1M Return vs Nifty]))/_xlfn.STDEV.P(Table2[1M Return vs Nifty])</f>
        <v>1.4988641941611398</v>
      </c>
      <c r="K530">
        <v>1.11318875550555</v>
      </c>
      <c r="L530">
        <f>(Table2[[#This Row],[6M Return vs Nifty]]-AVERAGE(Table2[6M Return vs Nifty]))/_xlfn.STDEV.P(Table2[6M Return vs Nifty])</f>
        <v>-0.31326182853652651</v>
      </c>
      <c r="M530">
        <v>7.7454000981073898</v>
      </c>
      <c r="N530">
        <f>(Table2[[#This Row],[1W Return vs Nifty]]-AVERAGE(Table2[1W Return vs Nifty]))/_xlfn.STDEV.P(Table2[1W Return vs Nifty])</f>
        <v>1.873309090163251</v>
      </c>
      <c r="O530">
        <v>355.84</v>
      </c>
      <c r="P530">
        <v>341.131123831796</v>
      </c>
      <c r="Q530">
        <v>325.23378299606202</v>
      </c>
      <c r="R530">
        <v>50.286710226845898</v>
      </c>
      <c r="S530" s="1">
        <f>(Table2[[#This Row],[Close Price]]-Table2[[#This Row],[20D EMA]])/Table2[[#This Row],[20D EMA]]</f>
        <v>1.3938848920863412E-2</v>
      </c>
      <c r="T530" s="1">
        <f>(Table2[[#This Row],[Close Price]]-Table2[[#This Row],[50D EMA]])/Table2[[#This Row],[50D EMA]]</f>
        <v>5.7657817754272936E-2</v>
      </c>
      <c r="U530" s="1">
        <f>(Table2[[#This Row],[Close Price]]-Table2[[#This Row],[200D EMA]])/Table2[[#This Row],[200D EMA]]</f>
        <v>0.1093558506631786</v>
      </c>
      <c r="V530">
        <v>1.784924066683</v>
      </c>
      <c r="W530">
        <v>360</v>
      </c>
      <c r="X530">
        <v>368.3</v>
      </c>
      <c r="Y530">
        <v>355.5</v>
      </c>
      <c r="Z530">
        <v>393.35</v>
      </c>
      <c r="AA530">
        <v>338.15</v>
      </c>
      <c r="AB530">
        <v>393.35</v>
      </c>
      <c r="AC530" s="1">
        <f>(Table2[[#This Row],[Close Price]]/Table2[[#This Row],[Day Low]])-1</f>
        <v>2.2222222222223476E-3</v>
      </c>
      <c r="AD530" s="1">
        <f>(Table2[[#This Row],[Day High]]/Table2[[#This Row],[Close Price]])-1</f>
        <v>2.0787139689578682E-2</v>
      </c>
      <c r="AE530" s="1">
        <f>(Table2[[#This Row],[Close Price]]/Table2[[#This Row],[Current Week Low]])-1</f>
        <v>1.4908579465541472E-2</v>
      </c>
      <c r="AF530" s="1">
        <f>(Table2[[#This Row],[Current Week High]]/Table2[[#This Row],[Close Price]])-1</f>
        <v>9.0216186252771724E-2</v>
      </c>
      <c r="AG530" s="1">
        <f>(Table2[[#This Row],[Close Price]]/Table2[[#This Row],[Current Month Low]])-1</f>
        <v>6.6982108531716822E-2</v>
      </c>
      <c r="AH530" s="1">
        <f>(Table2[[#This Row],[Current Month High]]/Table2[[#This Row],[Close Price]])-1</f>
        <v>9.0216186252771724E-2</v>
      </c>
      <c r="AI530">
        <v>9.0216186252771706</v>
      </c>
      <c r="AJ530">
        <v>29.737504494785998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0.11</v>
      </c>
      <c r="AM530" t="s">
        <v>3189</v>
      </c>
      <c r="AN530">
        <v>-0.4</v>
      </c>
      <c r="AO530" t="s">
        <v>3188</v>
      </c>
      <c r="AP530">
        <v>-6.3549495544429997E-3</v>
      </c>
      <c r="AQ530">
        <f>(Table2[[#This Row],[Sharpe Ratio]]-AVERAGE(Table2[Sharpe Ratio]))/_xlfn.STDEV.P(Table2[Sharpe Ratio])</f>
        <v>-0.79256358362917345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1.7481733478874744</v>
      </c>
      <c r="AS530">
        <f>_xlfn.RANK.AVG(Table2[[#This Row],[1Y Return vs Nifty Z-Score]],Table2[1Y Return vs Nifty Z-Score])</f>
        <v>486</v>
      </c>
      <c r="AT530">
        <f>_xlfn.RANK.AVG(Table2[[#This Row],[6M Return vs Nifty Z-Score]],Table2[6M Return vs Nifty Z-Score])</f>
        <v>420</v>
      </c>
      <c r="AU530">
        <f>_xlfn.RANK.AVG(Table2[[#This Row],[Sharpe Ratio Z-Score]],Table2[Sharpe Ratio Z-Score])</f>
        <v>581</v>
      </c>
      <c r="AV530">
        <f>(Table2[[#This Row],[Rank 1Y]]+Table2[[#This Row],[Rank 6M]]+Table2[[#This Row],[Rank Sharpe]])/3</f>
        <v>495.66666666666669</v>
      </c>
    </row>
    <row r="531" spans="1:48" x14ac:dyDescent="0.3">
      <c r="A531" t="s">
        <v>1163</v>
      </c>
      <c r="B531" t="s">
        <v>1164</v>
      </c>
      <c r="C531" t="s">
        <v>3150</v>
      </c>
      <c r="D531" t="s">
        <v>132</v>
      </c>
      <c r="E531">
        <v>10812</v>
      </c>
      <c r="F531">
        <v>340</v>
      </c>
      <c r="G531">
        <v>-37.468171128334603</v>
      </c>
      <c r="H531">
        <f>(Table2[[#This Row],[1Y Return vs Nifty]]-AVERAGE(Table2[1Y Return vs Nifty]))/_xlfn.STDEV.P(Table2[1Y Return vs Nifty])</f>
        <v>-1.0779459328030121</v>
      </c>
      <c r="I531">
        <v>-12.653630608047401</v>
      </c>
      <c r="J531">
        <f>(Table2[[#This Row],[1M Return vs Nifty]]-AVERAGE(Table2[1M Return vs Nifty]))/_xlfn.STDEV.P(Table2[1M Return vs Nifty])</f>
        <v>-1.1850935390536772</v>
      </c>
      <c r="K531">
        <v>-25.5353887807711</v>
      </c>
      <c r="L531">
        <f>(Table2[[#This Row],[6M Return vs Nifty]]-AVERAGE(Table2[6M Return vs Nifty]))/_xlfn.STDEV.P(Table2[6M Return vs Nifty])</f>
        <v>-1.1541755469275496</v>
      </c>
      <c r="M531">
        <v>-5.9651686054412902</v>
      </c>
      <c r="N531">
        <f>(Table2[[#This Row],[1W Return vs Nifty]]-AVERAGE(Table2[1W Return vs Nifty]))/_xlfn.STDEV.P(Table2[1W Return vs Nifty])</f>
        <v>-1.3315207122078672</v>
      </c>
      <c r="O531">
        <v>347.62</v>
      </c>
      <c r="P531">
        <v>362.662426062208</v>
      </c>
      <c r="Q531">
        <v>369.641197478197</v>
      </c>
      <c r="R531">
        <v>47.504355656828601</v>
      </c>
      <c r="S531" s="1">
        <f>(Table2[[#This Row],[Close Price]]-Table2[[#This Row],[20D EMA]])/Table2[[#This Row],[20D EMA]]</f>
        <v>-2.1920487889074289E-2</v>
      </c>
      <c r="T531" s="1">
        <f>(Table2[[#This Row],[Close Price]]-Table2[[#This Row],[50D EMA]])/Table2[[#This Row],[50D EMA]]</f>
        <v>-6.2489037831343137E-2</v>
      </c>
      <c r="U531" s="1">
        <f>(Table2[[#This Row],[Close Price]]-Table2[[#This Row],[200D EMA]])/Table2[[#This Row],[200D EMA]]</f>
        <v>-8.0189106843117405E-2</v>
      </c>
      <c r="V531">
        <v>1.04661942918412</v>
      </c>
      <c r="W531">
        <v>323.2</v>
      </c>
      <c r="X531">
        <v>344</v>
      </c>
      <c r="Y531">
        <v>308.8</v>
      </c>
      <c r="Z531">
        <v>344</v>
      </c>
      <c r="AA531">
        <v>308.8</v>
      </c>
      <c r="AB531">
        <v>361.45</v>
      </c>
      <c r="AC531" s="1">
        <f>(Table2[[#This Row],[Close Price]]/Table2[[#This Row],[Day Low]])-1</f>
        <v>5.1980198019802026E-2</v>
      </c>
      <c r="AD531" s="1">
        <f>(Table2[[#This Row],[Day High]]/Table2[[#This Row],[Close Price]])-1</f>
        <v>1.1764705882352899E-2</v>
      </c>
      <c r="AE531" s="1">
        <f>(Table2[[#This Row],[Close Price]]/Table2[[#This Row],[Current Week Low]])-1</f>
        <v>0.10103626943005173</v>
      </c>
      <c r="AF531" s="1">
        <f>(Table2[[#This Row],[Current Week High]]/Table2[[#This Row],[Close Price]])-1</f>
        <v>1.1764705882352899E-2</v>
      </c>
      <c r="AG531" s="1">
        <f>(Table2[[#This Row],[Close Price]]/Table2[[#This Row],[Current Month Low]])-1</f>
        <v>0.10103626943005173</v>
      </c>
      <c r="AH531" s="1">
        <f>(Table2[[#This Row],[Current Month High]]/Table2[[#This Row],[Close Price]])-1</f>
        <v>6.3088235294117556E-2</v>
      </c>
      <c r="AI531">
        <v>48.823529411764703</v>
      </c>
      <c r="AJ531">
        <v>10.7131227613155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-0.23</v>
      </c>
      <c r="AM531" t="s">
        <v>3188</v>
      </c>
      <c r="AN531">
        <v>-6.84</v>
      </c>
      <c r="AO531" t="s">
        <v>3188</v>
      </c>
      <c r="AP531">
        <v>0.13710303868986701</v>
      </c>
      <c r="AQ531">
        <f>(Table2[[#This Row],[Sharpe Ratio]]-AVERAGE(Table2[Sharpe Ratio]))/_xlfn.STDEV.P(Table2[Sharpe Ratio])</f>
        <v>0.87115750159857119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674</v>
      </c>
      <c r="AT531">
        <f>_xlfn.RANK.AVG(Table2[[#This Row],[6M Return vs Nifty Z-Score]],Table2[6M Return vs Nifty Z-Score])</f>
        <v>686</v>
      </c>
      <c r="AU531">
        <f>_xlfn.RANK.AVG(Table2[[#This Row],[Sharpe Ratio Z-Score]],Table2[Sharpe Ratio Z-Score])</f>
        <v>128</v>
      </c>
      <c r="AV531">
        <f>(Table2[[#This Row],[Rank 1Y]]+Table2[[#This Row],[Rank 6M]]+Table2[[#This Row],[Rank Sharpe]])/3</f>
        <v>496</v>
      </c>
    </row>
    <row r="532" spans="1:48" x14ac:dyDescent="0.3">
      <c r="A532" t="s">
        <v>1838</v>
      </c>
      <c r="B532" t="s">
        <v>1839</v>
      </c>
      <c r="C532" t="s">
        <v>3155</v>
      </c>
      <c r="D532" t="s">
        <v>1840</v>
      </c>
      <c r="E532">
        <v>4293.1541096319997</v>
      </c>
      <c r="F532">
        <v>63.52</v>
      </c>
      <c r="G532">
        <v>-25.4239312233465</v>
      </c>
      <c r="H532">
        <f>(Table2[[#This Row],[1Y Return vs Nifty]]-AVERAGE(Table2[1Y Return vs Nifty]))/_xlfn.STDEV.P(Table2[1Y Return vs Nifty])</f>
        <v>-0.87528761083510165</v>
      </c>
      <c r="I532">
        <v>-9.8616807280897696</v>
      </c>
      <c r="J532">
        <f>(Table2[[#This Row],[1M Return vs Nifty]]-AVERAGE(Table2[1M Return vs Nifty]))/_xlfn.STDEV.P(Table2[1M Return vs Nifty])</f>
        <v>-0.88632816750693677</v>
      </c>
      <c r="K532">
        <v>0.94737983498135303</v>
      </c>
      <c r="L532">
        <f>(Table2[[#This Row],[6M Return vs Nifty]]-AVERAGE(Table2[6M Return vs Nifty]))/_xlfn.STDEV.P(Table2[6M Return vs Nifty])</f>
        <v>-0.31849404011369592</v>
      </c>
      <c r="M532">
        <v>-0.67852901792234499</v>
      </c>
      <c r="N532">
        <f>(Table2[[#This Row],[1W Return vs Nifty]]-AVERAGE(Table2[1W Return vs Nifty]))/_xlfn.STDEV.P(Table2[1W Return vs Nifty])</f>
        <v>-9.5774736179140854E-2</v>
      </c>
      <c r="O532">
        <v>65.16</v>
      </c>
      <c r="P532">
        <v>67.272260030544004</v>
      </c>
      <c r="Q532">
        <v>64.870986029786707</v>
      </c>
      <c r="R532">
        <v>43.501845105763302</v>
      </c>
      <c r="S532" s="1">
        <f>(Table2[[#This Row],[Close Price]]-Table2[[#This Row],[20D EMA]])/Table2[[#This Row],[20D EMA]]</f>
        <v>-2.5168815224063744E-2</v>
      </c>
      <c r="T532" s="1">
        <f>(Table2[[#This Row],[Close Price]]-Table2[[#This Row],[50D EMA]])/Table2[[#This Row],[50D EMA]]</f>
        <v>-5.5777225692140282E-2</v>
      </c>
      <c r="U532" s="1">
        <f>(Table2[[#This Row],[Close Price]]-Table2[[#This Row],[200D EMA]])/Table2[[#This Row],[200D EMA]]</f>
        <v>-2.0825736010338637E-2</v>
      </c>
      <c r="V532">
        <v>0.51077068584848595</v>
      </c>
      <c r="W532">
        <v>63</v>
      </c>
      <c r="X532">
        <v>64.3</v>
      </c>
      <c r="Y532">
        <v>59.8</v>
      </c>
      <c r="Z532">
        <v>64.489999999999995</v>
      </c>
      <c r="AA532">
        <v>59.8</v>
      </c>
      <c r="AB532">
        <v>66.64</v>
      </c>
      <c r="AC532" s="1">
        <f>(Table2[[#This Row],[Close Price]]/Table2[[#This Row],[Day Low]])-1</f>
        <v>8.2539682539684023E-3</v>
      </c>
      <c r="AD532" s="1">
        <f>(Table2[[#This Row],[Day High]]/Table2[[#This Row],[Close Price]])-1</f>
        <v>1.2279596977329943E-2</v>
      </c>
      <c r="AE532" s="1">
        <f>(Table2[[#This Row],[Close Price]]/Table2[[#This Row],[Current Week Low]])-1</f>
        <v>6.2207357859531909E-2</v>
      </c>
      <c r="AF532" s="1">
        <f>(Table2[[#This Row],[Current Week High]]/Table2[[#This Row],[Close Price]])-1</f>
        <v>1.5270780856422972E-2</v>
      </c>
      <c r="AG532" s="1">
        <f>(Table2[[#This Row],[Close Price]]/Table2[[#This Row],[Current Month Low]])-1</f>
        <v>6.2207357859531909E-2</v>
      </c>
      <c r="AH532" s="1">
        <f>(Table2[[#This Row],[Current Month High]]/Table2[[#This Row],[Close Price]])-1</f>
        <v>4.9118387909319772E-2</v>
      </c>
      <c r="AI532">
        <v>32.540931989924403</v>
      </c>
      <c r="AJ532">
        <v>45.688073394495397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-0.19</v>
      </c>
      <c r="AM532" t="s">
        <v>3188</v>
      </c>
      <c r="AN532">
        <v>-4.4800000000000004</v>
      </c>
      <c r="AO532" t="s">
        <v>3188</v>
      </c>
      <c r="AP532">
        <v>2.4676342530855998E-2</v>
      </c>
      <c r="AQ532">
        <f>(Table2[[#This Row],[Sharpe Ratio]]-AVERAGE(Table2[Sharpe Ratio]))/_xlfn.STDEV.P(Table2[Sharpe Ratio])</f>
        <v>-0.43268529747719625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621</v>
      </c>
      <c r="AT532">
        <f>_xlfn.RANK.AVG(Table2[[#This Row],[6M Return vs Nifty Z-Score]],Table2[6M Return vs Nifty Z-Score])</f>
        <v>424</v>
      </c>
      <c r="AU532">
        <f>_xlfn.RANK.AVG(Table2[[#This Row],[Sharpe Ratio Z-Score]],Table2[Sharpe Ratio Z-Score])</f>
        <v>443</v>
      </c>
      <c r="AV532">
        <f>(Table2[[#This Row],[Rank 1Y]]+Table2[[#This Row],[Rank 6M]]+Table2[[#This Row],[Rank Sharpe]])/3</f>
        <v>496</v>
      </c>
    </row>
    <row r="533" spans="1:48" x14ac:dyDescent="0.3">
      <c r="A533" t="s">
        <v>1949</v>
      </c>
      <c r="B533" t="s">
        <v>1950</v>
      </c>
      <c r="C533" t="s">
        <v>3155</v>
      </c>
      <c r="D533" t="s">
        <v>258</v>
      </c>
      <c r="E533">
        <v>3671.8193178299998</v>
      </c>
      <c r="F533">
        <v>1169.6500000000001</v>
      </c>
      <c r="G533">
        <v>-24.123949293259098</v>
      </c>
      <c r="H533">
        <f>(Table2[[#This Row],[1Y Return vs Nifty]]-AVERAGE(Table2[1Y Return vs Nifty]))/_xlfn.STDEV.P(Table2[1Y Return vs Nifty])</f>
        <v>-0.8534139053444787</v>
      </c>
      <c r="I533">
        <v>-5.2200329050220997</v>
      </c>
      <c r="J533">
        <f>(Table2[[#This Row],[1M Return vs Nifty]]-AVERAGE(Table2[1M Return vs Nifty]))/_xlfn.STDEV.P(Table2[1M Return vs Nifty])</f>
        <v>-0.38962740421494801</v>
      </c>
      <c r="K533">
        <v>22.703563389603701</v>
      </c>
      <c r="L533">
        <f>(Table2[[#This Row],[6M Return vs Nifty]]-AVERAGE(Table2[6M Return vs Nifty]))/_xlfn.STDEV.P(Table2[6M Return vs Nifty])</f>
        <v>0.36803690833974645</v>
      </c>
      <c r="M533">
        <v>3.0287416830317402</v>
      </c>
      <c r="N533">
        <f>(Table2[[#This Row],[1W Return vs Nifty]]-AVERAGE(Table2[1W Return vs Nifty]))/_xlfn.STDEV.P(Table2[1W Return vs Nifty])</f>
        <v>0.77079556333000621</v>
      </c>
      <c r="O533">
        <v>1160.5</v>
      </c>
      <c r="P533">
        <v>1157.2709757397399</v>
      </c>
      <c r="Q533">
        <v>1082.7129179454</v>
      </c>
      <c r="R533">
        <v>56.333693163268698</v>
      </c>
      <c r="S533" s="1">
        <f>(Table2[[#This Row],[Close Price]]-Table2[[#This Row],[20D EMA]])/Table2[[#This Row],[20D EMA]]</f>
        <v>7.8845325290823713E-3</v>
      </c>
      <c r="T533" s="1">
        <f>(Table2[[#This Row],[Close Price]]-Table2[[#This Row],[50D EMA]])/Table2[[#This Row],[50D EMA]]</f>
        <v>1.0696737859814865E-2</v>
      </c>
      <c r="U533" s="1">
        <f>(Table2[[#This Row],[Close Price]]-Table2[[#This Row],[200D EMA]])/Table2[[#This Row],[200D EMA]]</f>
        <v>8.0295598781231325E-2</v>
      </c>
      <c r="V533">
        <v>0.34798514773080502</v>
      </c>
      <c r="W533">
        <v>1160</v>
      </c>
      <c r="X533">
        <v>1194.8</v>
      </c>
      <c r="Y533">
        <v>1071.4000000000001</v>
      </c>
      <c r="Z533">
        <v>1194.8</v>
      </c>
      <c r="AA533">
        <v>1071.4000000000001</v>
      </c>
      <c r="AB533">
        <v>1194.8</v>
      </c>
      <c r="AC533" s="1">
        <f>(Table2[[#This Row],[Close Price]]/Table2[[#This Row],[Day Low]])-1</f>
        <v>8.3189655172415389E-3</v>
      </c>
      <c r="AD533" s="1">
        <f>(Table2[[#This Row],[Day High]]/Table2[[#This Row],[Close Price]])-1</f>
        <v>2.1502158765442481E-2</v>
      </c>
      <c r="AE533" s="1">
        <f>(Table2[[#This Row],[Close Price]]/Table2[[#This Row],[Current Week Low]])-1</f>
        <v>9.1702445398543997E-2</v>
      </c>
      <c r="AF533" s="1">
        <f>(Table2[[#This Row],[Current Week High]]/Table2[[#This Row],[Close Price]])-1</f>
        <v>2.1502158765442481E-2</v>
      </c>
      <c r="AG533" s="1">
        <f>(Table2[[#This Row],[Close Price]]/Table2[[#This Row],[Current Month Low]])-1</f>
        <v>9.1702445398543997E-2</v>
      </c>
      <c r="AH533" s="1">
        <f>(Table2[[#This Row],[Current Month High]]/Table2[[#This Row],[Close Price]])-1</f>
        <v>2.1502158765442481E-2</v>
      </c>
      <c r="AI533">
        <v>17.556534005899099</v>
      </c>
      <c r="AJ533">
        <v>55.610989157187497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0.02</v>
      </c>
      <c r="AM533" t="s">
        <v>3189</v>
      </c>
      <c r="AN533">
        <v>0.63</v>
      </c>
      <c r="AO533" t="s">
        <v>3189</v>
      </c>
      <c r="AP533">
        <v>-5.4989622937885001E-2</v>
      </c>
      <c r="AQ533">
        <f>(Table2[[#This Row],[Sharpe Ratio]]-AVERAGE(Table2[Sharpe Ratio]))/_xlfn.STDEV.P(Table2[Sharpe Ratio])</f>
        <v>-1.3565930432044673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-1.4608018810941412</v>
      </c>
      <c r="AS533">
        <f>_xlfn.RANK.AVG(Table2[[#This Row],[1Y Return vs Nifty Z-Score]],Table2[1Y Return vs Nifty Z-Score])</f>
        <v>614</v>
      </c>
      <c r="AT533">
        <f>_xlfn.RANK.AVG(Table2[[#This Row],[6M Return vs Nifty Z-Score]],Table2[6M Return vs Nifty Z-Score])</f>
        <v>204</v>
      </c>
      <c r="AU533">
        <f>_xlfn.RANK.AVG(Table2[[#This Row],[Sharpe Ratio Z-Score]],Table2[Sharpe Ratio Z-Score])</f>
        <v>670</v>
      </c>
      <c r="AV533">
        <f>(Table2[[#This Row],[Rank 1Y]]+Table2[[#This Row],[Rank 6M]]+Table2[[#This Row],[Rank Sharpe]])/3</f>
        <v>496</v>
      </c>
    </row>
    <row r="534" spans="1:48" x14ac:dyDescent="0.3">
      <c r="A534" t="s">
        <v>1869</v>
      </c>
      <c r="B534" t="s">
        <v>1870</v>
      </c>
      <c r="C534" t="s">
        <v>3162</v>
      </c>
      <c r="D534" t="s">
        <v>1333</v>
      </c>
      <c r="E534">
        <v>4037.2395015000002</v>
      </c>
      <c r="F534">
        <v>611.25</v>
      </c>
      <c r="G534">
        <v>-45.650934225685603</v>
      </c>
      <c r="H534">
        <f>(Table2[[#This Row],[1Y Return vs Nifty]]-AVERAGE(Table2[1Y Return vs Nifty]))/_xlfn.STDEV.P(Table2[1Y Return vs Nifty])</f>
        <v>-1.2156304236012492</v>
      </c>
      <c r="I534">
        <v>0.33158002700620798</v>
      </c>
      <c r="J534">
        <f>(Table2[[#This Row],[1M Return vs Nifty]]-AVERAGE(Table2[1M Return vs Nifty]))/_xlfn.STDEV.P(Table2[1M Return vs Nifty])</f>
        <v>0.2044483391312388</v>
      </c>
      <c r="K534">
        <v>-10.308233524999499</v>
      </c>
      <c r="L534">
        <f>(Table2[[#This Row],[6M Return vs Nifty]]-AVERAGE(Table2[6M Return vs Nifty]))/_xlfn.STDEV.P(Table2[6M Return vs Nifty])</f>
        <v>-0.67367246081658316</v>
      </c>
      <c r="M534">
        <v>0.82367209972601496</v>
      </c>
      <c r="N534">
        <f>(Table2[[#This Row],[1W Return vs Nifty]]-AVERAGE(Table2[1W Return vs Nifty]))/_xlfn.STDEV.P(Table2[1W Return vs Nifty])</f>
        <v>0.25536306233891704</v>
      </c>
      <c r="O534">
        <v>611.95000000000005</v>
      </c>
      <c r="P534">
        <v>616.81800971114399</v>
      </c>
      <c r="Q534">
        <v>630.67771971041998</v>
      </c>
      <c r="R534">
        <v>49.907777771121602</v>
      </c>
      <c r="S534" s="1">
        <f>(Table2[[#This Row],[Close Price]]-Table2[[#This Row],[20D EMA]])/Table2[[#This Row],[20D EMA]]</f>
        <v>-1.1438843042732992E-3</v>
      </c>
      <c r="T534" s="1">
        <f>(Table2[[#This Row],[Close Price]]-Table2[[#This Row],[50D EMA]])/Table2[[#This Row],[50D EMA]]</f>
        <v>-9.0269895228115779E-3</v>
      </c>
      <c r="U534" s="1">
        <f>(Table2[[#This Row],[Close Price]]-Table2[[#This Row],[200D EMA]])/Table2[[#This Row],[200D EMA]]</f>
        <v>-3.0804512516060263E-2</v>
      </c>
      <c r="V534">
        <v>0.78499855469012902</v>
      </c>
      <c r="W534">
        <v>608.9</v>
      </c>
      <c r="X534">
        <v>620</v>
      </c>
      <c r="Y534">
        <v>581.6</v>
      </c>
      <c r="Z534">
        <v>620</v>
      </c>
      <c r="AA534">
        <v>581.6</v>
      </c>
      <c r="AB534">
        <v>629.95000000000005</v>
      </c>
      <c r="AC534" s="1">
        <f>(Table2[[#This Row],[Close Price]]/Table2[[#This Row],[Day Low]])-1</f>
        <v>3.8594186237477235E-3</v>
      </c>
      <c r="AD534" s="1">
        <f>(Table2[[#This Row],[Day High]]/Table2[[#This Row],[Close Price]])-1</f>
        <v>1.4314928425357865E-2</v>
      </c>
      <c r="AE534" s="1">
        <f>(Table2[[#This Row],[Close Price]]/Table2[[#This Row],[Current Week Low]])-1</f>
        <v>5.0980055020632742E-2</v>
      </c>
      <c r="AF534" s="1">
        <f>(Table2[[#This Row],[Current Week High]]/Table2[[#This Row],[Close Price]])-1</f>
        <v>1.4314928425357865E-2</v>
      </c>
      <c r="AG534" s="1">
        <f>(Table2[[#This Row],[Close Price]]/Table2[[#This Row],[Current Month Low]])-1</f>
        <v>5.0980055020632742E-2</v>
      </c>
      <c r="AH534" s="1">
        <f>(Table2[[#This Row],[Current Month High]]/Table2[[#This Row],[Close Price]])-1</f>
        <v>3.0593047034764842E-2</v>
      </c>
      <c r="AI534">
        <v>33.3333333333333</v>
      </c>
      <c r="AJ534">
        <v>10.813995649021001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-0.12</v>
      </c>
      <c r="AM534" t="s">
        <v>3188</v>
      </c>
      <c r="AN534">
        <v>-0.84</v>
      </c>
      <c r="AO534" t="s">
        <v>3188</v>
      </c>
      <c r="AP534">
        <v>9.1968543916898002E-2</v>
      </c>
      <c r="AQ534">
        <f>(Table2[[#This Row],[Sharpe Ratio]]-AVERAGE(Table2[Sharpe Ratio]))/_xlfn.STDEV.P(Table2[Sharpe Ratio])</f>
        <v>0.34772055992747319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700</v>
      </c>
      <c r="AT534">
        <f>_xlfn.RANK.AVG(Table2[[#This Row],[6M Return vs Nifty Z-Score]],Table2[6M Return vs Nifty Z-Score])</f>
        <v>544</v>
      </c>
      <c r="AU534">
        <f>_xlfn.RANK.AVG(Table2[[#This Row],[Sharpe Ratio Z-Score]],Table2[Sharpe Ratio Z-Score])</f>
        <v>248</v>
      </c>
      <c r="AV534">
        <f>(Table2[[#This Row],[Rank 1Y]]+Table2[[#This Row],[Rank 6M]]+Table2[[#This Row],[Rank Sharpe]])/3</f>
        <v>497.33333333333331</v>
      </c>
    </row>
    <row r="535" spans="1:48" x14ac:dyDescent="0.3">
      <c r="A535" t="s">
        <v>239</v>
      </c>
      <c r="B535" t="s">
        <v>240</v>
      </c>
      <c r="C535" t="s">
        <v>3145</v>
      </c>
      <c r="D535" t="s">
        <v>241</v>
      </c>
      <c r="E535">
        <v>110130.50881657</v>
      </c>
      <c r="F535">
        <v>1113.0999999999999</v>
      </c>
      <c r="G535">
        <v>0.84016952257824995</v>
      </c>
      <c r="H535">
        <f>(Table2[[#This Row],[1Y Return vs Nifty]]-AVERAGE(Table2[1Y Return vs Nifty]))/_xlfn.STDEV.P(Table2[1Y Return vs Nifty])</f>
        <v>-0.43336361835792636</v>
      </c>
      <c r="I535">
        <v>-7.7232186412825401</v>
      </c>
      <c r="J535">
        <f>(Table2[[#This Row],[1M Return vs Nifty]]-AVERAGE(Table2[1M Return vs Nifty]))/_xlfn.STDEV.P(Table2[1M Return vs Nifty])</f>
        <v>-0.65749224731725353</v>
      </c>
      <c r="K535">
        <v>-11.673363502593901</v>
      </c>
      <c r="L535">
        <f>(Table2[[#This Row],[6M Return vs Nifty]]-AVERAGE(Table2[6M Return vs Nifty]))/_xlfn.STDEV.P(Table2[6M Return vs Nifty])</f>
        <v>-0.71675005188061836</v>
      </c>
      <c r="M535">
        <v>-3.0128946761720199</v>
      </c>
      <c r="N535">
        <f>(Table2[[#This Row],[1W Return vs Nifty]]-AVERAGE(Table2[1W Return vs Nifty]))/_xlfn.STDEV.P(Table2[1W Return vs Nifty])</f>
        <v>-0.64143004727166142</v>
      </c>
      <c r="O535">
        <v>1161.5999999999999</v>
      </c>
      <c r="P535">
        <v>1173.06286759409</v>
      </c>
      <c r="Q535">
        <v>1110.1999305023601</v>
      </c>
      <c r="R535">
        <v>21.4261033628588</v>
      </c>
      <c r="S535" s="1">
        <f>(Table2[[#This Row],[Close Price]]-Table2[[#This Row],[20D EMA]])/Table2[[#This Row],[20D EMA]]</f>
        <v>-4.1752754820936641E-2</v>
      </c>
      <c r="T535" s="1">
        <f>(Table2[[#This Row],[Close Price]]-Table2[[#This Row],[50D EMA]])/Table2[[#This Row],[50D EMA]]</f>
        <v>-5.1116499593130742E-2</v>
      </c>
      <c r="U535" s="1">
        <f>(Table2[[#This Row],[Close Price]]-Table2[[#This Row],[200D EMA]])/Table2[[#This Row],[200D EMA]]</f>
        <v>2.6122047191333964E-3</v>
      </c>
      <c r="V535">
        <v>0.85424096168960995</v>
      </c>
      <c r="W535">
        <v>1101.6500000000001</v>
      </c>
      <c r="X535">
        <v>1122.3499999999999</v>
      </c>
      <c r="Y535">
        <v>1101.6500000000001</v>
      </c>
      <c r="Z535">
        <v>1142.6500000000001</v>
      </c>
      <c r="AA535">
        <v>1101.6500000000001</v>
      </c>
      <c r="AB535">
        <v>1205.45</v>
      </c>
      <c r="AC535" s="1">
        <f>(Table2[[#This Row],[Close Price]]/Table2[[#This Row],[Day Low]])-1</f>
        <v>1.0393500658103516E-2</v>
      </c>
      <c r="AD535" s="1">
        <f>(Table2[[#This Row],[Day High]]/Table2[[#This Row],[Close Price]])-1</f>
        <v>8.3101248764712032E-3</v>
      </c>
      <c r="AE535" s="1">
        <f>(Table2[[#This Row],[Close Price]]/Table2[[#This Row],[Current Week Low]])-1</f>
        <v>1.0393500658103516E-2</v>
      </c>
      <c r="AF535" s="1">
        <f>(Table2[[#This Row],[Current Week High]]/Table2[[#This Row],[Close Price]])-1</f>
        <v>2.6547480010780777E-2</v>
      </c>
      <c r="AG535" s="1">
        <f>(Table2[[#This Row],[Close Price]]/Table2[[#This Row],[Current Month Low]])-1</f>
        <v>1.0393500658103516E-2</v>
      </c>
      <c r="AH535" s="1">
        <f>(Table2[[#This Row],[Current Month High]]/Table2[[#This Row],[Close Price]])-1</f>
        <v>8.2966489982930769E-2</v>
      </c>
      <c r="AI535">
        <v>12.6062706695845</v>
      </c>
      <c r="AJ535">
        <v>29.235718464378099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-0.08</v>
      </c>
      <c r="AM535" t="s">
        <v>3188</v>
      </c>
      <c r="AN535">
        <v>-8.1300000000000008</v>
      </c>
      <c r="AO535" t="s">
        <v>3188</v>
      </c>
      <c r="AP535">
        <v>1.1037226249690999E-2</v>
      </c>
      <c r="AQ535">
        <f>(Table2[[#This Row],[Sharpe Ratio]]-AVERAGE(Table2[Sharpe Ratio]))/_xlfn.STDEV.P(Table2[Sharpe Ratio])</f>
        <v>-0.59086181743649702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450</v>
      </c>
      <c r="AT535">
        <f>_xlfn.RANK.AVG(Table2[[#This Row],[6M Return vs Nifty Z-Score]],Table2[6M Return vs Nifty Z-Score])</f>
        <v>561</v>
      </c>
      <c r="AU535">
        <f>_xlfn.RANK.AVG(Table2[[#This Row],[Sharpe Ratio Z-Score]],Table2[Sharpe Ratio Z-Score])</f>
        <v>482</v>
      </c>
      <c r="AV535">
        <f>(Table2[[#This Row],[Rank 1Y]]+Table2[[#This Row],[Rank 6M]]+Table2[[#This Row],[Rank Sharpe]])/3</f>
        <v>497.66666666666669</v>
      </c>
    </row>
    <row r="536" spans="1:48" x14ac:dyDescent="0.3">
      <c r="A536" t="s">
        <v>35</v>
      </c>
      <c r="B536" t="s">
        <v>36</v>
      </c>
      <c r="C536" t="s">
        <v>3145</v>
      </c>
      <c r="D536" t="s">
        <v>37</v>
      </c>
      <c r="E536">
        <v>653938.24003983999</v>
      </c>
      <c r="F536">
        <v>2783.2</v>
      </c>
      <c r="G536">
        <v>-17.137986754475602</v>
      </c>
      <c r="H536">
        <f>(Table2[[#This Row],[1Y Return vs Nifty]]-AVERAGE(Table2[1Y Return vs Nifty]))/_xlfn.STDEV.P(Table2[1Y Return vs Nifty])</f>
        <v>-0.73586697364858888</v>
      </c>
      <c r="I536">
        <v>-5.5319535562415902</v>
      </c>
      <c r="J536">
        <f>(Table2[[#This Row],[1M Return vs Nifty]]-AVERAGE(Table2[1M Return vs Nifty]))/_xlfn.STDEV.P(Table2[1M Return vs Nifty])</f>
        <v>-0.42300590070003052</v>
      </c>
      <c r="K536">
        <v>14.963941556840901</v>
      </c>
      <c r="L536">
        <f>(Table2[[#This Row],[6M Return vs Nifty]]-AVERAGE(Table2[6M Return vs Nifty]))/_xlfn.STDEV.P(Table2[6M Return vs Nifty])</f>
        <v>0.12380795595123323</v>
      </c>
      <c r="M536">
        <v>-4.8057867582345004</v>
      </c>
      <c r="N536">
        <f>(Table2[[#This Row],[1W Return vs Nifty]]-AVERAGE(Table2[1W Return vs Nifty]))/_xlfn.STDEV.P(Table2[1W Return vs Nifty])</f>
        <v>-1.0605165272906731</v>
      </c>
      <c r="O536">
        <v>2859.76</v>
      </c>
      <c r="P536">
        <v>2815.8834262443702</v>
      </c>
      <c r="Q536">
        <v>2617.71609205598</v>
      </c>
      <c r="R536">
        <v>31.767309595799102</v>
      </c>
      <c r="S536" s="1">
        <f>(Table2[[#This Row],[Close Price]]-Table2[[#This Row],[20D EMA]])/Table2[[#This Row],[20D EMA]]</f>
        <v>-2.6771477326768819E-2</v>
      </c>
      <c r="T536" s="1">
        <f>(Table2[[#This Row],[Close Price]]-Table2[[#This Row],[50D EMA]])/Table2[[#This Row],[50D EMA]]</f>
        <v>-1.1606810828799561E-2</v>
      </c>
      <c r="U536" s="1">
        <f>(Table2[[#This Row],[Close Price]]-Table2[[#This Row],[200D EMA]])/Table2[[#This Row],[200D EMA]]</f>
        <v>6.3216904402359067E-2</v>
      </c>
      <c r="V536">
        <v>0.89474536542535998</v>
      </c>
      <c r="W536">
        <v>2737.05</v>
      </c>
      <c r="X536">
        <v>2790</v>
      </c>
      <c r="Y536">
        <v>2733.2</v>
      </c>
      <c r="Z536">
        <v>2886</v>
      </c>
      <c r="AA536">
        <v>2733.2</v>
      </c>
      <c r="AB536">
        <v>2962.7</v>
      </c>
      <c r="AC536" s="1">
        <f>(Table2[[#This Row],[Close Price]]/Table2[[#This Row],[Day Low]])-1</f>
        <v>1.6861219195849486E-2</v>
      </c>
      <c r="AD536" s="1">
        <f>(Table2[[#This Row],[Day High]]/Table2[[#This Row],[Close Price]])-1</f>
        <v>2.4432308134521019E-3</v>
      </c>
      <c r="AE536" s="1">
        <f>(Table2[[#This Row],[Close Price]]/Table2[[#This Row],[Current Week Low]])-1</f>
        <v>1.8293575296356002E-2</v>
      </c>
      <c r="AF536" s="1">
        <f>(Table2[[#This Row],[Current Week High]]/Table2[[#This Row],[Close Price]])-1</f>
        <v>3.6935901121011749E-2</v>
      </c>
      <c r="AG536" s="1">
        <f>(Table2[[#This Row],[Close Price]]/Table2[[#This Row],[Current Month Low]])-1</f>
        <v>1.8293575296356002E-2</v>
      </c>
      <c r="AH536" s="1">
        <f>(Table2[[#This Row],[Current Month High]]/Table2[[#This Row],[Close Price]])-1</f>
        <v>6.4494107502155895E-2</v>
      </c>
      <c r="AI536">
        <v>9.0471399827536807</v>
      </c>
      <c r="AJ536">
        <v>28.137013420501301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0.03</v>
      </c>
      <c r="AM536" t="s">
        <v>3189</v>
      </c>
      <c r="AN536">
        <v>-5.67</v>
      </c>
      <c r="AO536" t="s">
        <v>3188</v>
      </c>
      <c r="AP536">
        <v>-4.6888133524793998E-2</v>
      </c>
      <c r="AQ536">
        <f>(Table2[[#This Row],[Sharpe Ratio]]-AVERAGE(Table2[Sharpe Ratio]))/_xlfn.STDEV.P(Table2[Sharpe Ratio])</f>
        <v>-1.2626378795829432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-3.3582193252710026</v>
      </c>
      <c r="AS536">
        <f>_xlfn.RANK.AVG(Table2[[#This Row],[1Y Return vs Nifty Z-Score]],Table2[1Y Return vs Nifty Z-Score])</f>
        <v>568</v>
      </c>
      <c r="AT536">
        <f>_xlfn.RANK.AVG(Table2[[#This Row],[6M Return vs Nifty Z-Score]],Table2[6M Return vs Nifty Z-Score])</f>
        <v>270</v>
      </c>
      <c r="AU536">
        <f>_xlfn.RANK.AVG(Table2[[#This Row],[Sharpe Ratio Z-Score]],Table2[Sharpe Ratio Z-Score])</f>
        <v>656</v>
      </c>
      <c r="AV536">
        <f>(Table2[[#This Row],[Rank 1Y]]+Table2[[#This Row],[Rank 6M]]+Table2[[#This Row],[Rank Sharpe]])/3</f>
        <v>498</v>
      </c>
    </row>
    <row r="537" spans="1:48" x14ac:dyDescent="0.3">
      <c r="A537" t="s">
        <v>501</v>
      </c>
      <c r="B537" t="s">
        <v>502</v>
      </c>
      <c r="C537" t="s">
        <v>3155</v>
      </c>
      <c r="D537" t="s">
        <v>449</v>
      </c>
      <c r="E537">
        <v>43618.535723879999</v>
      </c>
      <c r="F537">
        <v>1571.7</v>
      </c>
      <c r="G537">
        <v>-31.8594199677032</v>
      </c>
      <c r="H537">
        <f>(Table2[[#This Row],[1Y Return vs Nifty]]-AVERAGE(Table2[1Y Return vs Nifty]))/_xlfn.STDEV.P(Table2[1Y Return vs Nifty])</f>
        <v>-0.983572181738955</v>
      </c>
      <c r="I537">
        <v>10.682702735392899</v>
      </c>
      <c r="J537">
        <f>(Table2[[#This Row],[1M Return vs Nifty]]-AVERAGE(Table2[1M Return vs Nifty]))/_xlfn.STDEV.P(Table2[1M Return vs Nifty])</f>
        <v>1.3121175863829064</v>
      </c>
      <c r="K537">
        <v>-8.1245693238021808</v>
      </c>
      <c r="L537">
        <f>(Table2[[#This Row],[6M Return vs Nifty]]-AVERAGE(Table2[6M Return vs Nifty]))/_xlfn.STDEV.P(Table2[6M Return vs Nifty])</f>
        <v>-0.60476547391844626</v>
      </c>
      <c r="M537">
        <v>-1.2730805364928901</v>
      </c>
      <c r="N537">
        <f>(Table2[[#This Row],[1W Return vs Nifty]]-AVERAGE(Table2[1W Return vs Nifty]))/_xlfn.STDEV.P(Table2[1W Return vs Nifty])</f>
        <v>-0.23475047576802516</v>
      </c>
      <c r="O537">
        <v>1528.36</v>
      </c>
      <c r="P537">
        <v>1498.7880912775099</v>
      </c>
      <c r="Q537">
        <v>1505.6150531605199</v>
      </c>
      <c r="R537">
        <v>60.103649842925698</v>
      </c>
      <c r="S537" s="1">
        <f>(Table2[[#This Row],[Close Price]]-Table2[[#This Row],[20D EMA]])/Table2[[#This Row],[20D EMA]]</f>
        <v>2.8357193331414163E-2</v>
      </c>
      <c r="T537" s="1">
        <f>(Table2[[#This Row],[Close Price]]-Table2[[#This Row],[50D EMA]])/Table2[[#This Row],[50D EMA]]</f>
        <v>4.8647243160534315E-2</v>
      </c>
      <c r="U537" s="1">
        <f>(Table2[[#This Row],[Close Price]]-Table2[[#This Row],[200D EMA]])/Table2[[#This Row],[200D EMA]]</f>
        <v>4.3892326063529705E-2</v>
      </c>
      <c r="V537">
        <v>1.3748594587457601</v>
      </c>
      <c r="W537">
        <v>1542</v>
      </c>
      <c r="X537">
        <v>1587.55</v>
      </c>
      <c r="Y537">
        <v>1504.2</v>
      </c>
      <c r="Z537">
        <v>1613.9</v>
      </c>
      <c r="AA537">
        <v>1504.2</v>
      </c>
      <c r="AB537">
        <v>1652.6</v>
      </c>
      <c r="AC537" s="1">
        <f>(Table2[[#This Row],[Close Price]]/Table2[[#This Row],[Day Low]])-1</f>
        <v>1.926070038910499E-2</v>
      </c>
      <c r="AD537" s="1">
        <f>(Table2[[#This Row],[Day High]]/Table2[[#This Row],[Close Price]])-1</f>
        <v>1.0084621747152633E-2</v>
      </c>
      <c r="AE537" s="1">
        <f>(Table2[[#This Row],[Close Price]]/Table2[[#This Row],[Current Week Low]])-1</f>
        <v>4.4874351814918167E-2</v>
      </c>
      <c r="AF537" s="1">
        <f>(Table2[[#This Row],[Current Week High]]/Table2[[#This Row],[Close Price]])-1</f>
        <v>2.6849907743208057E-2</v>
      </c>
      <c r="AG537" s="1">
        <f>(Table2[[#This Row],[Close Price]]/Table2[[#This Row],[Current Month Low]])-1</f>
        <v>4.4874351814918167E-2</v>
      </c>
      <c r="AH537" s="1">
        <f>(Table2[[#This Row],[Current Month High]]/Table2[[#This Row],[Close Price]])-1</f>
        <v>5.1472927403448443E-2</v>
      </c>
      <c r="AI537">
        <v>13.784437233568701</v>
      </c>
      <c r="AJ537">
        <v>20.4367816091954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-0.01</v>
      </c>
      <c r="AM537" t="s">
        <v>3188</v>
      </c>
      <c r="AN537">
        <v>6.53</v>
      </c>
      <c r="AO537" t="s">
        <v>3189</v>
      </c>
      <c r="AP537">
        <v>6.9052078491116997E-2</v>
      </c>
      <c r="AQ537">
        <f>(Table2[[#This Row],[Sharpe Ratio]]-AVERAGE(Table2[Sharpe Ratio]))/_xlfn.STDEV.P(Table2[Sharpe Ratio])</f>
        <v>8.1952113050645592E-2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657</v>
      </c>
      <c r="AT537">
        <f>_xlfn.RANK.AVG(Table2[[#This Row],[6M Return vs Nifty Z-Score]],Table2[6M Return vs Nifty Z-Score])</f>
        <v>522</v>
      </c>
      <c r="AU537">
        <f>_xlfn.RANK.AVG(Table2[[#This Row],[Sharpe Ratio Z-Score]],Table2[Sharpe Ratio Z-Score])</f>
        <v>317</v>
      </c>
      <c r="AV537">
        <f>(Table2[[#This Row],[Rank 1Y]]+Table2[[#This Row],[Rank 6M]]+Table2[[#This Row],[Rank Sharpe]])/3</f>
        <v>498.66666666666669</v>
      </c>
    </row>
    <row r="538" spans="1:48" x14ac:dyDescent="0.3">
      <c r="A538" t="s">
        <v>1340</v>
      </c>
      <c r="B538" t="s">
        <v>1341</v>
      </c>
      <c r="C538" t="s">
        <v>3157</v>
      </c>
      <c r="D538" t="s">
        <v>398</v>
      </c>
      <c r="E538">
        <v>8511.0815632699996</v>
      </c>
      <c r="F538">
        <v>213.59</v>
      </c>
      <c r="G538">
        <v>-3.36269452770305</v>
      </c>
      <c r="H538">
        <f>(Table2[[#This Row],[1Y Return vs Nifty]]-AVERAGE(Table2[1Y Return vs Nifty]))/_xlfn.STDEV.P(Table2[1Y Return vs Nifty])</f>
        <v>-0.50408168629814687</v>
      </c>
      <c r="I538">
        <v>-6.6376661975236297</v>
      </c>
      <c r="J538">
        <f>(Table2[[#This Row],[1M Return vs Nifty]]-AVERAGE(Table2[1M Return vs Nifty]))/_xlfn.STDEV.P(Table2[1M Return vs Nifty])</f>
        <v>-0.54132774109838666</v>
      </c>
      <c r="K538">
        <v>-18.8832568481055</v>
      </c>
      <c r="L538">
        <f>(Table2[[#This Row],[6M Return vs Nifty]]-AVERAGE(Table2[6M Return vs Nifty]))/_xlfn.STDEV.P(Table2[6M Return vs Nifty])</f>
        <v>-0.94426306694205819</v>
      </c>
      <c r="M538">
        <v>-1.5010209352045101</v>
      </c>
      <c r="N538">
        <f>(Table2[[#This Row],[1W Return vs Nifty]]-AVERAGE(Table2[1W Return vs Nifty]))/_xlfn.STDEV.P(Table2[1W Return vs Nifty])</f>
        <v>-0.2880312840809785</v>
      </c>
      <c r="O538">
        <v>218.02</v>
      </c>
      <c r="P538">
        <v>224.42885715303601</v>
      </c>
      <c r="Q538">
        <v>223.99964475543899</v>
      </c>
      <c r="R538">
        <v>43.146113694925901</v>
      </c>
      <c r="S538" s="1">
        <f>(Table2[[#This Row],[Close Price]]-Table2[[#This Row],[20D EMA]])/Table2[[#This Row],[20D EMA]]</f>
        <v>-2.0319236767269089E-2</v>
      </c>
      <c r="T538" s="1">
        <f>(Table2[[#This Row],[Close Price]]-Table2[[#This Row],[50D EMA]])/Table2[[#This Row],[50D EMA]]</f>
        <v>-4.8295291837827631E-2</v>
      </c>
      <c r="U538" s="1">
        <f>(Table2[[#This Row],[Close Price]]-Table2[[#This Row],[200D EMA]])/Table2[[#This Row],[200D EMA]]</f>
        <v>-4.6471702072582104E-2</v>
      </c>
      <c r="V538">
        <v>0.698236142556527</v>
      </c>
      <c r="W538">
        <v>212.4</v>
      </c>
      <c r="X538">
        <v>215.79</v>
      </c>
      <c r="Y538">
        <v>201.91</v>
      </c>
      <c r="Z538">
        <v>221.5</v>
      </c>
      <c r="AA538">
        <v>201.91</v>
      </c>
      <c r="AB538">
        <v>224.95</v>
      </c>
      <c r="AC538" s="1">
        <f>(Table2[[#This Row],[Close Price]]/Table2[[#This Row],[Day Low]])-1</f>
        <v>5.6026365348398333E-3</v>
      </c>
      <c r="AD538" s="1">
        <f>(Table2[[#This Row],[Day High]]/Table2[[#This Row],[Close Price]])-1</f>
        <v>1.0300107682943871E-2</v>
      </c>
      <c r="AE538" s="1">
        <f>(Table2[[#This Row],[Close Price]]/Table2[[#This Row],[Current Week Low]])-1</f>
        <v>5.7847555841711751E-2</v>
      </c>
      <c r="AF538" s="1">
        <f>(Table2[[#This Row],[Current Week High]]/Table2[[#This Row],[Close Price]])-1</f>
        <v>3.7033568987312027E-2</v>
      </c>
      <c r="AG538" s="1">
        <f>(Table2[[#This Row],[Close Price]]/Table2[[#This Row],[Current Month Low]])-1</f>
        <v>5.7847555841711751E-2</v>
      </c>
      <c r="AH538" s="1">
        <f>(Table2[[#This Row],[Current Month High]]/Table2[[#This Row],[Close Price]])-1</f>
        <v>5.3186010581019572E-2</v>
      </c>
      <c r="AI538">
        <v>50.873168219485898</v>
      </c>
      <c r="AJ538">
        <v>23.284271284271199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-0.11</v>
      </c>
      <c r="AM538" t="s">
        <v>3188</v>
      </c>
      <c r="AN538">
        <v>-3.36</v>
      </c>
      <c r="AO538" t="s">
        <v>3188</v>
      </c>
      <c r="AP538">
        <v>4.8813252730040002E-2</v>
      </c>
      <c r="AQ538">
        <f>(Table2[[#This Row],[Sharpe Ratio]]-AVERAGE(Table2[Sharpe Ratio]))/_xlfn.STDEV.P(Table2[Sharpe Ratio])</f>
        <v>-0.15276302251650734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479</v>
      </c>
      <c r="AT538">
        <f>_xlfn.RANK.AVG(Table2[[#This Row],[6M Return vs Nifty Z-Score]],Table2[6M Return vs Nifty Z-Score])</f>
        <v>634</v>
      </c>
      <c r="AU538">
        <f>_xlfn.RANK.AVG(Table2[[#This Row],[Sharpe Ratio Z-Score]],Table2[Sharpe Ratio Z-Score])</f>
        <v>383</v>
      </c>
      <c r="AV538">
        <f>(Table2[[#This Row],[Rank 1Y]]+Table2[[#This Row],[Rank 6M]]+Table2[[#This Row],[Rank Sharpe]])/3</f>
        <v>498.66666666666669</v>
      </c>
    </row>
    <row r="539" spans="1:48" x14ac:dyDescent="0.3">
      <c r="A539" t="s">
        <v>790</v>
      </c>
      <c r="B539" t="s">
        <v>791</v>
      </c>
      <c r="C539" t="s">
        <v>3157</v>
      </c>
      <c r="D539" t="s">
        <v>444</v>
      </c>
      <c r="E539">
        <v>20403.469690239999</v>
      </c>
      <c r="F539">
        <v>1968.2</v>
      </c>
      <c r="G539">
        <v>-18.416769408186699</v>
      </c>
      <c r="H539">
        <f>(Table2[[#This Row],[1Y Return vs Nifty]]-AVERAGE(Table2[1Y Return vs Nifty]))/_xlfn.STDEV.P(Table2[1Y Return vs Nifty])</f>
        <v>-0.75738397669794133</v>
      </c>
      <c r="I539">
        <v>2.8298272802359299</v>
      </c>
      <c r="J539">
        <f>(Table2[[#This Row],[1M Return vs Nifty]]-AVERAGE(Table2[1M Return vs Nifty]))/_xlfn.STDEV.P(Table2[1M Return vs Nifty])</f>
        <v>0.47178471726068016</v>
      </c>
      <c r="K539">
        <v>15.0563500856715</v>
      </c>
      <c r="L539">
        <f>(Table2[[#This Row],[6M Return vs Nifty]]-AVERAGE(Table2[6M Return vs Nifty]))/_xlfn.STDEV.P(Table2[6M Return vs Nifty])</f>
        <v>0.12672396899111127</v>
      </c>
      <c r="M539">
        <v>-4.7207153721464801</v>
      </c>
      <c r="N539">
        <f>(Table2[[#This Row],[1W Return vs Nifty]]-AVERAGE(Table2[1W Return vs Nifty]))/_xlfn.STDEV.P(Table2[1W Return vs Nifty])</f>
        <v>-1.0406311877866057</v>
      </c>
      <c r="O539">
        <v>1992.94</v>
      </c>
      <c r="P539">
        <v>1983.51946084991</v>
      </c>
      <c r="Q539">
        <v>1869.8049436727599</v>
      </c>
      <c r="R539">
        <v>43.814168256736401</v>
      </c>
      <c r="S539" s="1">
        <f>(Table2[[#This Row],[Close Price]]-Table2[[#This Row],[20D EMA]])/Table2[[#This Row],[20D EMA]]</f>
        <v>-1.2413820787379454E-2</v>
      </c>
      <c r="T539" s="1">
        <f>(Table2[[#This Row],[Close Price]]-Table2[[#This Row],[50D EMA]])/Table2[[#This Row],[50D EMA]]</f>
        <v>-7.7233731013386826E-3</v>
      </c>
      <c r="U539" s="1">
        <f>(Table2[[#This Row],[Close Price]]-Table2[[#This Row],[200D EMA]])/Table2[[#This Row],[200D EMA]]</f>
        <v>5.2623166207897532E-2</v>
      </c>
      <c r="V539">
        <v>0.75360229612877006</v>
      </c>
      <c r="W539">
        <v>1950</v>
      </c>
      <c r="X539">
        <v>1984</v>
      </c>
      <c r="Y539">
        <v>1924.2</v>
      </c>
      <c r="Z539">
        <v>2030</v>
      </c>
      <c r="AA539">
        <v>1924.2</v>
      </c>
      <c r="AB539">
        <v>2134.9499999999998</v>
      </c>
      <c r="AC539" s="1">
        <f>(Table2[[#This Row],[Close Price]]/Table2[[#This Row],[Day Low]])-1</f>
        <v>9.3333333333334156E-3</v>
      </c>
      <c r="AD539" s="1">
        <f>(Table2[[#This Row],[Day High]]/Table2[[#This Row],[Close Price]])-1</f>
        <v>8.0276394675338203E-3</v>
      </c>
      <c r="AE539" s="1">
        <f>(Table2[[#This Row],[Close Price]]/Table2[[#This Row],[Current Week Low]])-1</f>
        <v>2.2866645878806713E-2</v>
      </c>
      <c r="AF539" s="1">
        <f>(Table2[[#This Row],[Current Week High]]/Table2[[#This Row],[Close Price]])-1</f>
        <v>3.1399248043898043E-2</v>
      </c>
      <c r="AG539" s="1">
        <f>(Table2[[#This Row],[Close Price]]/Table2[[#This Row],[Current Month Low]])-1</f>
        <v>2.2866645878806713E-2</v>
      </c>
      <c r="AH539" s="1">
        <f>(Table2[[#This Row],[Current Month High]]/Table2[[#This Row],[Close Price]])-1</f>
        <v>8.4722081089320112E-2</v>
      </c>
      <c r="AI539">
        <v>18.382278223757702</v>
      </c>
      <c r="AJ539">
        <v>34.605389139652502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-0.02</v>
      </c>
      <c r="AM539" t="s">
        <v>3188</v>
      </c>
      <c r="AN539">
        <v>-0.78</v>
      </c>
      <c r="AO539" t="s">
        <v>3188</v>
      </c>
      <c r="AP539">
        <v>-4.3820637497056003E-2</v>
      </c>
      <c r="AQ539">
        <f>(Table2[[#This Row],[Sharpe Ratio]]-AVERAGE(Table2[Sharpe Ratio]))/_xlfn.STDEV.P(Table2[Sharpe Ratio])</f>
        <v>-1.2270632986017236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-2.4265697768344792</v>
      </c>
      <c r="AS539">
        <f>_xlfn.RANK.AVG(Table2[[#This Row],[1Y Return vs Nifty Z-Score]],Table2[1Y Return vs Nifty Z-Score])</f>
        <v>577</v>
      </c>
      <c r="AT539">
        <f>_xlfn.RANK.AVG(Table2[[#This Row],[6M Return vs Nifty Z-Score]],Table2[6M Return vs Nifty Z-Score])</f>
        <v>268</v>
      </c>
      <c r="AU539">
        <f>_xlfn.RANK.AVG(Table2[[#This Row],[Sharpe Ratio Z-Score]],Table2[Sharpe Ratio Z-Score])</f>
        <v>653</v>
      </c>
      <c r="AV539">
        <f>(Table2[[#This Row],[Rank 1Y]]+Table2[[#This Row],[Rank 6M]]+Table2[[#This Row],[Rank Sharpe]])/3</f>
        <v>499.33333333333331</v>
      </c>
    </row>
    <row r="540" spans="1:48" x14ac:dyDescent="0.3">
      <c r="A540" t="s">
        <v>173</v>
      </c>
      <c r="B540" t="s">
        <v>174</v>
      </c>
      <c r="C540" t="s">
        <v>3143</v>
      </c>
      <c r="D540" t="s">
        <v>43</v>
      </c>
      <c r="E540">
        <v>155749.45618460499</v>
      </c>
      <c r="F540">
        <v>723.85</v>
      </c>
      <c r="G540">
        <v>-9.5737959607294307</v>
      </c>
      <c r="H540">
        <f>(Table2[[#This Row],[1Y Return vs Nifty]]-AVERAGE(Table2[1Y Return vs Nifty]))/_xlfn.STDEV.P(Table2[1Y Return vs Nifty])</f>
        <v>-0.60859068013413886</v>
      </c>
      <c r="I540">
        <v>3.6099468600827098</v>
      </c>
      <c r="J540">
        <f>(Table2[[#This Row],[1M Return vs Nifty]]-AVERAGE(Table2[1M Return vs Nifty]))/_xlfn.STDEV.P(Table2[1M Return vs Nifty])</f>
        <v>0.55526498236033428</v>
      </c>
      <c r="K540">
        <v>7.3185036339892804</v>
      </c>
      <c r="L540">
        <f>(Table2[[#This Row],[6M Return vs Nifty]]-AVERAGE(Table2[6M Return vs Nifty]))/_xlfn.STDEV.P(Table2[6M Return vs Nifty])</f>
        <v>-0.11744896005791976</v>
      </c>
      <c r="M540">
        <v>3.30001446415586</v>
      </c>
      <c r="N540">
        <f>(Table2[[#This Row],[1W Return vs Nifty]]-AVERAGE(Table2[1W Return vs Nifty]))/_xlfn.STDEV.P(Table2[1W Return vs Nifty])</f>
        <v>0.8342052666265336</v>
      </c>
      <c r="O540">
        <v>716.03</v>
      </c>
      <c r="P540">
        <v>704.27679596193605</v>
      </c>
      <c r="Q540">
        <v>651.01852619261001</v>
      </c>
      <c r="R540">
        <v>60.043921102166998</v>
      </c>
      <c r="S540" s="1">
        <f>(Table2[[#This Row],[Close Price]]-Table2[[#This Row],[20D EMA]])/Table2[[#This Row],[20D EMA]]</f>
        <v>1.0921330111866891E-2</v>
      </c>
      <c r="T540" s="1">
        <f>(Table2[[#This Row],[Close Price]]-Table2[[#This Row],[50D EMA]])/Table2[[#This Row],[50D EMA]]</f>
        <v>2.7791919526938165E-2</v>
      </c>
      <c r="U540" s="1">
        <f>(Table2[[#This Row],[Close Price]]-Table2[[#This Row],[200D EMA]])/Table2[[#This Row],[200D EMA]]</f>
        <v>0.11187312016039637</v>
      </c>
      <c r="V540">
        <v>0.62917761664557204</v>
      </c>
      <c r="W540">
        <v>717</v>
      </c>
      <c r="X540">
        <v>725.5</v>
      </c>
      <c r="Y540">
        <v>699.8</v>
      </c>
      <c r="Z540">
        <v>726.2</v>
      </c>
      <c r="AA540">
        <v>696.5</v>
      </c>
      <c r="AB540">
        <v>726.2</v>
      </c>
      <c r="AC540" s="1">
        <f>(Table2[[#This Row],[Close Price]]/Table2[[#This Row],[Day Low]])-1</f>
        <v>9.553695955369701E-3</v>
      </c>
      <c r="AD540" s="1">
        <f>(Table2[[#This Row],[Day High]]/Table2[[#This Row],[Close Price]])-1</f>
        <v>2.2794777923602627E-3</v>
      </c>
      <c r="AE540" s="1">
        <f>(Table2[[#This Row],[Close Price]]/Table2[[#This Row],[Current Week Low]])-1</f>
        <v>3.4366961989139799E-2</v>
      </c>
      <c r="AF540" s="1">
        <f>(Table2[[#This Row],[Current Week High]]/Table2[[#This Row],[Close Price]])-1</f>
        <v>3.2465289769980643E-3</v>
      </c>
      <c r="AG540" s="1">
        <f>(Table2[[#This Row],[Close Price]]/Table2[[#This Row],[Current Month Low]])-1</f>
        <v>3.9267767408470933E-2</v>
      </c>
      <c r="AH540" s="1">
        <f>(Table2[[#This Row],[Current Month High]]/Table2[[#This Row],[Close Price]])-1</f>
        <v>3.2465289769980643E-3</v>
      </c>
      <c r="AI540">
        <v>5.1599088208883002</v>
      </c>
      <c r="AJ540">
        <v>41.542823621431303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0.06</v>
      </c>
      <c r="AM540" t="s">
        <v>3189</v>
      </c>
      <c r="AN540">
        <v>0.44</v>
      </c>
      <c r="AO540" t="s">
        <v>3189</v>
      </c>
      <c r="AP540">
        <v>-3.4405425284867001E-2</v>
      </c>
      <c r="AQ540">
        <f>(Table2[[#This Row],[Sharpe Ratio]]-AVERAGE(Table2[Sharpe Ratio]))/_xlfn.STDEV.P(Table2[Sharpe Ratio])</f>
        <v>-1.117872536407037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-0.45444192761222801</v>
      </c>
      <c r="AS540">
        <f>_xlfn.RANK.AVG(Table2[[#This Row],[1Y Return vs Nifty Z-Score]],Table2[1Y Return vs Nifty Z-Score])</f>
        <v>523</v>
      </c>
      <c r="AT540">
        <f>_xlfn.RANK.AVG(Table2[[#This Row],[6M Return vs Nifty Z-Score]],Table2[6M Return vs Nifty Z-Score])</f>
        <v>345</v>
      </c>
      <c r="AU540">
        <f>_xlfn.RANK.AVG(Table2[[#This Row],[Sharpe Ratio Z-Score]],Table2[Sharpe Ratio Z-Score])</f>
        <v>631</v>
      </c>
      <c r="AV540">
        <f>(Table2[[#This Row],[Rank 1Y]]+Table2[[#This Row],[Rank 6M]]+Table2[[#This Row],[Rank Sharpe]])/3</f>
        <v>499.66666666666669</v>
      </c>
    </row>
    <row r="541" spans="1:48" x14ac:dyDescent="0.3">
      <c r="A541" t="s">
        <v>369</v>
      </c>
      <c r="B541" t="s">
        <v>370</v>
      </c>
      <c r="C541" t="s">
        <v>3143</v>
      </c>
      <c r="D541" t="s">
        <v>24</v>
      </c>
      <c r="E541">
        <v>67082.3344564</v>
      </c>
      <c r="F541">
        <v>21.4</v>
      </c>
      <c r="G541">
        <v>-0.49664131406295497</v>
      </c>
      <c r="H541">
        <f>(Table2[[#This Row],[1Y Return vs Nifty]]-AVERAGE(Table2[1Y Return vs Nifty]))/_xlfn.STDEV.P(Table2[1Y Return vs Nifty])</f>
        <v>-0.45585701296641684</v>
      </c>
      <c r="I541">
        <v>-7.0128556654983596</v>
      </c>
      <c r="J541">
        <f>(Table2[[#This Row],[1M Return vs Nifty]]-AVERAGE(Table2[1M Return vs Nifty]))/_xlfn.STDEV.P(Table2[1M Return vs Nifty])</f>
        <v>-0.58147660680853874</v>
      </c>
      <c r="K541">
        <v>-21.467218390529599</v>
      </c>
      <c r="L541">
        <f>(Table2[[#This Row],[6M Return vs Nifty]]-AVERAGE(Table2[6M Return vs Nifty]))/_xlfn.STDEV.P(Table2[6M Return vs Nifty])</f>
        <v>-1.0258017046371211</v>
      </c>
      <c r="M541">
        <v>-2.3021312949686998</v>
      </c>
      <c r="N541">
        <f>(Table2[[#This Row],[1W Return vs Nifty]]-AVERAGE(Table2[1W Return vs Nifty]))/_xlfn.STDEV.P(Table2[1W Return vs Nifty])</f>
        <v>-0.47528991729113862</v>
      </c>
      <c r="O541">
        <v>22.31</v>
      </c>
      <c r="P541">
        <v>23.108337836452499</v>
      </c>
      <c r="Q541">
        <v>23.014232590622498</v>
      </c>
      <c r="R541">
        <v>23.075410076338301</v>
      </c>
      <c r="S541" s="1">
        <f>(Table2[[#This Row],[Close Price]]-Table2[[#This Row],[20D EMA]])/Table2[[#This Row],[20D EMA]]</f>
        <v>-4.078888390856119E-2</v>
      </c>
      <c r="T541" s="1">
        <f>(Table2[[#This Row],[Close Price]]-Table2[[#This Row],[50D EMA]])/Table2[[#This Row],[50D EMA]]</f>
        <v>-7.392733516980457E-2</v>
      </c>
      <c r="U541" s="1">
        <f>(Table2[[#This Row],[Close Price]]-Table2[[#This Row],[200D EMA]])/Table2[[#This Row],[200D EMA]]</f>
        <v>-7.0140622080974518E-2</v>
      </c>
      <c r="V541">
        <v>0.58431613992630305</v>
      </c>
      <c r="W541">
        <v>21.22</v>
      </c>
      <c r="X541">
        <v>21.48</v>
      </c>
      <c r="Y541">
        <v>20.77</v>
      </c>
      <c r="Z541">
        <v>22.26</v>
      </c>
      <c r="AA541">
        <v>20.77</v>
      </c>
      <c r="AB541">
        <v>22.58</v>
      </c>
      <c r="AC541" s="1">
        <f>(Table2[[#This Row],[Close Price]]/Table2[[#This Row],[Day Low]])-1</f>
        <v>8.4825636192271681E-3</v>
      </c>
      <c r="AD541" s="1">
        <f>(Table2[[#This Row],[Day High]]/Table2[[#This Row],[Close Price]])-1</f>
        <v>3.7383177570093906E-3</v>
      </c>
      <c r="AE541" s="1">
        <f>(Table2[[#This Row],[Close Price]]/Table2[[#This Row],[Current Week Low]])-1</f>
        <v>3.033220991815111E-2</v>
      </c>
      <c r="AF541" s="1">
        <f>(Table2[[#This Row],[Current Week High]]/Table2[[#This Row],[Close Price]])-1</f>
        <v>4.0186915887850505E-2</v>
      </c>
      <c r="AG541" s="1">
        <f>(Table2[[#This Row],[Close Price]]/Table2[[#This Row],[Current Month Low]])-1</f>
        <v>3.033220991815111E-2</v>
      </c>
      <c r="AH541" s="1">
        <f>(Table2[[#This Row],[Current Month High]]/Table2[[#This Row],[Close Price]])-1</f>
        <v>5.5140186915887845E-2</v>
      </c>
      <c r="AI541">
        <v>53.504672897196201</v>
      </c>
      <c r="AJ541">
        <v>36.305732484076401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-0.14000000000000001</v>
      </c>
      <c r="AM541" t="s">
        <v>3188</v>
      </c>
      <c r="AN541">
        <v>-6.75</v>
      </c>
      <c r="AO541" t="s">
        <v>3188</v>
      </c>
      <c r="AP541">
        <v>4.9716018135915002E-2</v>
      </c>
      <c r="AQ541">
        <f>(Table2[[#This Row],[Sharpe Ratio]]-AVERAGE(Table2[Sharpe Ratio]))/_xlfn.STDEV.P(Table2[Sharpe Ratio])</f>
        <v>-0.14229340796837503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463</v>
      </c>
      <c r="AT541">
        <f>_xlfn.RANK.AVG(Table2[[#This Row],[6M Return vs Nifty Z-Score]],Table2[6M Return vs Nifty Z-Score])</f>
        <v>659</v>
      </c>
      <c r="AU541">
        <f>_xlfn.RANK.AVG(Table2[[#This Row],[Sharpe Ratio Z-Score]],Table2[Sharpe Ratio Z-Score])</f>
        <v>378</v>
      </c>
      <c r="AV541">
        <f>(Table2[[#This Row],[Rank 1Y]]+Table2[[#This Row],[Rank 6M]]+Table2[[#This Row],[Rank Sharpe]])/3</f>
        <v>500</v>
      </c>
    </row>
    <row r="542" spans="1:48" x14ac:dyDescent="0.3">
      <c r="A542" t="s">
        <v>1967</v>
      </c>
      <c r="B542" t="s">
        <v>1968</v>
      </c>
      <c r="C542" t="s">
        <v>3153</v>
      </c>
      <c r="D542" t="s">
        <v>430</v>
      </c>
      <c r="E542">
        <v>3607.920825575</v>
      </c>
      <c r="F542">
        <v>500.75</v>
      </c>
      <c r="G542">
        <v>17.061590776427199</v>
      </c>
      <c r="H542">
        <f>(Table2[[#This Row],[1Y Return vs Nifty]]-AVERAGE(Table2[1Y Return vs Nifty]))/_xlfn.STDEV.P(Table2[1Y Return vs Nifty])</f>
        <v>-0.16041936972351045</v>
      </c>
      <c r="I542">
        <v>3.63725307743332</v>
      </c>
      <c r="J542">
        <f>(Table2[[#This Row],[1M Return vs Nifty]]-AVERAGE(Table2[1M Return vs Nifty]))/_xlfn.STDEV.P(Table2[1M Return vs Nifty])</f>
        <v>0.55818700908826924</v>
      </c>
      <c r="K542">
        <v>-1.91055065113575</v>
      </c>
      <c r="L542">
        <f>(Table2[[#This Row],[6M Return vs Nifty]]-AVERAGE(Table2[6M Return vs Nifty]))/_xlfn.STDEV.P(Table2[6M Return vs Nifty])</f>
        <v>-0.40867795138296453</v>
      </c>
      <c r="M542">
        <v>1.7560600457767399</v>
      </c>
      <c r="N542">
        <f>(Table2[[#This Row],[1W Return vs Nifty]]-AVERAGE(Table2[1W Return vs Nifty]))/_xlfn.STDEV.P(Table2[1W Return vs Nifty])</f>
        <v>0.47330768166762088</v>
      </c>
      <c r="O542">
        <v>488.02</v>
      </c>
      <c r="P542">
        <v>488.47779132872301</v>
      </c>
      <c r="Q542">
        <v>462.27608886601303</v>
      </c>
      <c r="R542">
        <v>63.557696189476999</v>
      </c>
      <c r="S542" s="1">
        <f>(Table2[[#This Row],[Close Price]]-Table2[[#This Row],[20D EMA]])/Table2[[#This Row],[20D EMA]]</f>
        <v>2.6084996516536247E-2</v>
      </c>
      <c r="T542" s="1">
        <f>(Table2[[#This Row],[Close Price]]-Table2[[#This Row],[50D EMA]])/Table2[[#This Row],[50D EMA]]</f>
        <v>2.5123370783951066E-2</v>
      </c>
      <c r="U542" s="1">
        <f>(Table2[[#This Row],[Close Price]]-Table2[[#This Row],[200D EMA]])/Table2[[#This Row],[200D EMA]]</f>
        <v>8.3227127815253113E-2</v>
      </c>
      <c r="V542">
        <v>0.72646697508519298</v>
      </c>
      <c r="W542">
        <v>486.15</v>
      </c>
      <c r="X542">
        <v>503.2</v>
      </c>
      <c r="Y542">
        <v>465.3</v>
      </c>
      <c r="Z542">
        <v>503.2</v>
      </c>
      <c r="AA542">
        <v>465.3</v>
      </c>
      <c r="AB542">
        <v>503.2</v>
      </c>
      <c r="AC542" s="1">
        <f>(Table2[[#This Row],[Close Price]]/Table2[[#This Row],[Day Low]])-1</f>
        <v>3.0031883163632589E-2</v>
      </c>
      <c r="AD542" s="1">
        <f>(Table2[[#This Row],[Day High]]/Table2[[#This Row],[Close Price]])-1</f>
        <v>4.8926610084871758E-3</v>
      </c>
      <c r="AE542" s="1">
        <f>(Table2[[#This Row],[Close Price]]/Table2[[#This Row],[Current Week Low]])-1</f>
        <v>7.618740597463991E-2</v>
      </c>
      <c r="AF542" s="1">
        <f>(Table2[[#This Row],[Current Week High]]/Table2[[#This Row],[Close Price]])-1</f>
        <v>4.8926610084871758E-3</v>
      </c>
      <c r="AG542" s="1">
        <f>(Table2[[#This Row],[Close Price]]/Table2[[#This Row],[Current Month Low]])-1</f>
        <v>7.618740597463991E-2</v>
      </c>
      <c r="AH542" s="1">
        <f>(Table2[[#This Row],[Current Month High]]/Table2[[#This Row],[Close Price]])-1</f>
        <v>4.8926610084871758E-3</v>
      </c>
      <c r="AI542">
        <v>10.773839241138299</v>
      </c>
      <c r="AJ542">
        <v>43.873006751903397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-0.04</v>
      </c>
      <c r="AM542" t="s">
        <v>3188</v>
      </c>
      <c r="AN542">
        <v>0.3</v>
      </c>
      <c r="AO542" t="s">
        <v>3189</v>
      </c>
      <c r="AP542">
        <v>-7.8780722837623995E-2</v>
      </c>
      <c r="AQ542">
        <f>(Table2[[#This Row],[Sharpe Ratio]]-AVERAGE(Table2[Sharpe Ratio]))/_xlfn.STDEV.P(Table2[Sharpe Ratio])</f>
        <v>-1.6325048626044956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349</v>
      </c>
      <c r="AT542">
        <f>_xlfn.RANK.AVG(Table2[[#This Row],[6M Return vs Nifty Z-Score]],Table2[6M Return vs Nifty Z-Score])</f>
        <v>460</v>
      </c>
      <c r="AU542">
        <f>_xlfn.RANK.AVG(Table2[[#This Row],[Sharpe Ratio Z-Score]],Table2[Sharpe Ratio Z-Score])</f>
        <v>691</v>
      </c>
      <c r="AV542">
        <f>(Table2[[#This Row],[Rank 1Y]]+Table2[[#This Row],[Rank 6M]]+Table2[[#This Row],[Rank Sharpe]])/3</f>
        <v>500</v>
      </c>
    </row>
    <row r="543" spans="1:48" x14ac:dyDescent="0.3">
      <c r="A543" t="s">
        <v>1753</v>
      </c>
      <c r="B543" t="s">
        <v>1754</v>
      </c>
      <c r="C543" t="s">
        <v>3143</v>
      </c>
      <c r="D543" t="s">
        <v>54</v>
      </c>
      <c r="E543">
        <v>4704.8524112199902</v>
      </c>
      <c r="F543">
        <v>52.39</v>
      </c>
      <c r="G543">
        <v>27.7392451103544</v>
      </c>
      <c r="H543">
        <f>(Table2[[#This Row],[1Y Return vs Nifty]]-AVERAGE(Table2[1Y Return vs Nifty]))/_xlfn.STDEV.P(Table2[1Y Return vs Nifty])</f>
        <v>1.924456315538307E-2</v>
      </c>
      <c r="I543">
        <v>-16.195980993478798</v>
      </c>
      <c r="J543">
        <f>(Table2[[#This Row],[1M Return vs Nifty]]-AVERAGE(Table2[1M Return vs Nifty]))/_xlfn.STDEV.P(Table2[1M Return vs Nifty])</f>
        <v>-1.5641589501663622</v>
      </c>
      <c r="K543">
        <v>-45.824397168502898</v>
      </c>
      <c r="L543">
        <f>(Table2[[#This Row],[6M Return vs Nifty]]-AVERAGE(Table2[6M Return vs Nifty]))/_xlfn.STDEV.P(Table2[6M Return vs Nifty])</f>
        <v>-1.794408799999639</v>
      </c>
      <c r="M543">
        <v>-11.583229333463199</v>
      </c>
      <c r="N543">
        <f>(Table2[[#This Row],[1W Return vs Nifty]]-AVERAGE(Table2[1W Return vs Nifty]))/_xlfn.STDEV.P(Table2[1W Return vs Nifty])</f>
        <v>-2.6447360019598678</v>
      </c>
      <c r="O543">
        <v>57.85</v>
      </c>
      <c r="P543">
        <v>61.36459783443</v>
      </c>
      <c r="Q543">
        <v>61.565092750767299</v>
      </c>
      <c r="R543">
        <v>15.723136566829901</v>
      </c>
      <c r="S543" s="1">
        <f>(Table2[[#This Row],[Close Price]]-Table2[[#This Row],[20D EMA]])/Table2[[#This Row],[20D EMA]]</f>
        <v>-9.4382022471910118E-2</v>
      </c>
      <c r="T543" s="1">
        <f>(Table2[[#This Row],[Close Price]]-Table2[[#This Row],[50D EMA]])/Table2[[#This Row],[50D EMA]]</f>
        <v>-0.14625041393809313</v>
      </c>
      <c r="U543" s="1">
        <f>(Table2[[#This Row],[Close Price]]-Table2[[#This Row],[200D EMA]])/Table2[[#This Row],[200D EMA]]</f>
        <v>-0.14903076306423574</v>
      </c>
      <c r="V543">
        <v>0.87718870201982102</v>
      </c>
      <c r="W543">
        <v>50.81</v>
      </c>
      <c r="X543">
        <v>52.8</v>
      </c>
      <c r="Y543">
        <v>50.81</v>
      </c>
      <c r="Z543">
        <v>58.33</v>
      </c>
      <c r="AA543">
        <v>50.81</v>
      </c>
      <c r="AB543">
        <v>61.2</v>
      </c>
      <c r="AC543" s="1">
        <f>(Table2[[#This Row],[Close Price]]/Table2[[#This Row],[Day Low]])-1</f>
        <v>3.1096240897461103E-2</v>
      </c>
      <c r="AD543" s="1">
        <f>(Table2[[#This Row],[Day High]]/Table2[[#This Row],[Close Price]])-1</f>
        <v>7.8259209772857385E-3</v>
      </c>
      <c r="AE543" s="1">
        <f>(Table2[[#This Row],[Close Price]]/Table2[[#This Row],[Current Week Low]])-1</f>
        <v>3.1096240897461103E-2</v>
      </c>
      <c r="AF543" s="1">
        <f>(Table2[[#This Row],[Current Week High]]/Table2[[#This Row],[Close Price]])-1</f>
        <v>0.11338041610994454</v>
      </c>
      <c r="AG543" s="1">
        <f>(Table2[[#This Row],[Close Price]]/Table2[[#This Row],[Current Month Low]])-1</f>
        <v>3.1096240897461103E-2</v>
      </c>
      <c r="AH543" s="1">
        <f>(Table2[[#This Row],[Current Month High]]/Table2[[#This Row],[Close Price]])-1</f>
        <v>0.16816186295094493</v>
      </c>
      <c r="AI543">
        <v>90.169879748043499</v>
      </c>
      <c r="AJ543">
        <v>57.209302325581298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-0.26</v>
      </c>
      <c r="AM543" t="s">
        <v>3188</v>
      </c>
      <c r="AN543">
        <v>-14.79</v>
      </c>
      <c r="AO543" t="s">
        <v>3188</v>
      </c>
      <c r="AP543">
        <v>5.3313192957780003E-3</v>
      </c>
      <c r="AQ543">
        <f>(Table2[[#This Row],[Sharpe Ratio]]-AVERAGE(Table2[Sharpe Ratio]))/_xlfn.STDEV.P(Table2[Sharpe Ratio])</f>
        <v>-0.65703476343798395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285</v>
      </c>
      <c r="AT543">
        <f>_xlfn.RANK.AVG(Table2[[#This Row],[6M Return vs Nifty Z-Score]],Table2[6M Return vs Nifty Z-Score])</f>
        <v>726</v>
      </c>
      <c r="AU543">
        <f>_xlfn.RANK.AVG(Table2[[#This Row],[Sharpe Ratio Z-Score]],Table2[Sharpe Ratio Z-Score])</f>
        <v>493</v>
      </c>
      <c r="AV543">
        <f>(Table2[[#This Row],[Rank 1Y]]+Table2[[#This Row],[Rank 6M]]+Table2[[#This Row],[Rank Sharpe]])/3</f>
        <v>501.33333333333331</v>
      </c>
    </row>
    <row r="544" spans="1:48" x14ac:dyDescent="0.3">
      <c r="A544" t="s">
        <v>1076</v>
      </c>
      <c r="B544" t="s">
        <v>1077</v>
      </c>
      <c r="C544" t="s">
        <v>607</v>
      </c>
      <c r="D544" t="s">
        <v>607</v>
      </c>
      <c r="E544">
        <v>12537.232012525001</v>
      </c>
      <c r="F544">
        <v>25.25</v>
      </c>
      <c r="G544">
        <v>13.492924635937801</v>
      </c>
      <c r="H544">
        <f>(Table2[[#This Row],[1Y Return vs Nifty]]-AVERAGE(Table2[1Y Return vs Nifty]))/_xlfn.STDEV.P(Table2[1Y Return vs Nifty])</f>
        <v>-0.22046632141165814</v>
      </c>
      <c r="I544">
        <v>-6.7854499667487698</v>
      </c>
      <c r="J544">
        <f>(Table2[[#This Row],[1M Return vs Nifty]]-AVERAGE(Table2[1M Return vs Nifty]))/_xlfn.STDEV.P(Table2[1M Return vs Nifty])</f>
        <v>-0.55714201951293929</v>
      </c>
      <c r="K544">
        <v>-18.394568738211401</v>
      </c>
      <c r="L544">
        <f>(Table2[[#This Row],[6M Return vs Nifty]]-AVERAGE(Table2[6M Return vs Nifty]))/_xlfn.STDEV.P(Table2[6M Return vs Nifty])</f>
        <v>-0.92884218621905856</v>
      </c>
      <c r="M544">
        <v>-4.5424053836874601</v>
      </c>
      <c r="N544">
        <f>(Table2[[#This Row],[1W Return vs Nifty]]-AVERAGE(Table2[1W Return vs Nifty]))/_xlfn.STDEV.P(Table2[1W Return vs Nifty])</f>
        <v>-0.9989514312841633</v>
      </c>
      <c r="O544">
        <v>25.65</v>
      </c>
      <c r="P544">
        <v>26.138097303362098</v>
      </c>
      <c r="Q544">
        <v>25.756085661263299</v>
      </c>
      <c r="R544">
        <v>46.285174591777199</v>
      </c>
      <c r="S544" s="1">
        <f>(Table2[[#This Row],[Close Price]]-Table2[[#This Row],[20D EMA]])/Table2[[#This Row],[20D EMA]]</f>
        <v>-1.5594541910331329E-2</v>
      </c>
      <c r="T544" s="1">
        <f>(Table2[[#This Row],[Close Price]]-Table2[[#This Row],[50D EMA]])/Table2[[#This Row],[50D EMA]]</f>
        <v>-3.3977121328103092E-2</v>
      </c>
      <c r="U544" s="1">
        <f>(Table2[[#This Row],[Close Price]]-Table2[[#This Row],[200D EMA]])/Table2[[#This Row],[200D EMA]]</f>
        <v>-1.9649168274993078E-2</v>
      </c>
      <c r="V544">
        <v>0.88621642638145204</v>
      </c>
      <c r="W544">
        <v>24.91</v>
      </c>
      <c r="X544">
        <v>25.59</v>
      </c>
      <c r="Y544">
        <v>24.11</v>
      </c>
      <c r="Z544">
        <v>25.8</v>
      </c>
      <c r="AA544">
        <v>24.11</v>
      </c>
      <c r="AB544">
        <v>28</v>
      </c>
      <c r="AC544" s="1">
        <f>(Table2[[#This Row],[Close Price]]/Table2[[#This Row],[Day Low]])-1</f>
        <v>1.3649136892814218E-2</v>
      </c>
      <c r="AD544" s="1">
        <f>(Table2[[#This Row],[Day High]]/Table2[[#This Row],[Close Price]])-1</f>
        <v>1.3465346534653477E-2</v>
      </c>
      <c r="AE544" s="1">
        <f>(Table2[[#This Row],[Close Price]]/Table2[[#This Row],[Current Week Low]])-1</f>
        <v>4.7283284944006576E-2</v>
      </c>
      <c r="AF544" s="1">
        <f>(Table2[[#This Row],[Current Week High]]/Table2[[#This Row],[Close Price]])-1</f>
        <v>2.1782178217821802E-2</v>
      </c>
      <c r="AG544" s="1">
        <f>(Table2[[#This Row],[Close Price]]/Table2[[#This Row],[Current Month Low]])-1</f>
        <v>4.7283284944006576E-2</v>
      </c>
      <c r="AH544" s="1">
        <f>(Table2[[#This Row],[Current Month High]]/Table2[[#This Row],[Close Price]])-1</f>
        <v>0.10891089108910901</v>
      </c>
      <c r="AI544">
        <v>54.653465346534603</v>
      </c>
      <c r="AJ544">
        <v>56.832298136645903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-0.13</v>
      </c>
      <c r="AM544" t="s">
        <v>3188</v>
      </c>
      <c r="AN544">
        <v>-1.06</v>
      </c>
      <c r="AO544" t="s">
        <v>3188</v>
      </c>
      <c r="AP544">
        <v>6.3735145495400001E-4</v>
      </c>
      <c r="AQ544">
        <f>(Table2[[#This Row],[Sharpe Ratio]]-AVERAGE(Table2[Sharpe Ratio]))/_xlfn.STDEV.P(Table2[Sharpe Ratio])</f>
        <v>-0.71147197788476879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369</v>
      </c>
      <c r="AT544">
        <f>_xlfn.RANK.AVG(Table2[[#This Row],[6M Return vs Nifty Z-Score]],Table2[6M Return vs Nifty Z-Score])</f>
        <v>632</v>
      </c>
      <c r="AU544">
        <f>_xlfn.RANK.AVG(Table2[[#This Row],[Sharpe Ratio Z-Score]],Table2[Sharpe Ratio Z-Score])</f>
        <v>504</v>
      </c>
      <c r="AV544">
        <f>(Table2[[#This Row],[Rank 1Y]]+Table2[[#This Row],[Rank 6M]]+Table2[[#This Row],[Rank Sharpe]])/3</f>
        <v>501.66666666666669</v>
      </c>
    </row>
    <row r="545" spans="1:48" x14ac:dyDescent="0.3">
      <c r="A545" t="s">
        <v>727</v>
      </c>
      <c r="B545" t="s">
        <v>728</v>
      </c>
      <c r="C545" t="s">
        <v>3144</v>
      </c>
      <c r="D545" t="s">
        <v>729</v>
      </c>
      <c r="E545">
        <v>23854.018235849999</v>
      </c>
      <c r="F545">
        <v>248.25</v>
      </c>
      <c r="G545">
        <v>-17.839903154478399</v>
      </c>
      <c r="H545">
        <f>(Table2[[#This Row],[1Y Return vs Nifty]]-AVERAGE(Table2[1Y Return vs Nifty]))/_xlfn.STDEV.P(Table2[1Y Return vs Nifty])</f>
        <v>-0.74767753213201882</v>
      </c>
      <c r="I545">
        <v>-17.025015770361801</v>
      </c>
      <c r="J545">
        <f>(Table2[[#This Row],[1M Return vs Nifty]]-AVERAGE(Table2[1M Return vs Nifty]))/_xlfn.STDEV.P(Table2[1M Return vs Nifty])</f>
        <v>-1.6528736097376788</v>
      </c>
      <c r="K545">
        <v>-15.251170751307299</v>
      </c>
      <c r="L545">
        <f>(Table2[[#This Row],[6M Return vs Nifty]]-AVERAGE(Table2[6M Return vs Nifty]))/_xlfn.STDEV.P(Table2[6M Return vs Nifty])</f>
        <v>-0.82965015670258502</v>
      </c>
      <c r="M545">
        <v>-4.9432262194716401</v>
      </c>
      <c r="N545">
        <f>(Table2[[#This Row],[1W Return vs Nifty]]-AVERAGE(Table2[1W Return vs Nifty]))/_xlfn.STDEV.P(Table2[1W Return vs Nifty])</f>
        <v>-1.0926428446534686</v>
      </c>
      <c r="O545">
        <v>263.27999999999997</v>
      </c>
      <c r="P545">
        <v>278.67798674790998</v>
      </c>
      <c r="Q545">
        <v>277.07104989022298</v>
      </c>
      <c r="R545">
        <v>36.8000425234057</v>
      </c>
      <c r="S545" s="1">
        <f>(Table2[[#This Row],[Close Price]]-Table2[[#This Row],[20D EMA]])/Table2[[#This Row],[20D EMA]]</f>
        <v>-5.7087511394712756E-2</v>
      </c>
      <c r="T545" s="1">
        <f>(Table2[[#This Row],[Close Price]]-Table2[[#This Row],[50D EMA]])/Table2[[#This Row],[50D EMA]]</f>
        <v>-0.10918690458114624</v>
      </c>
      <c r="U545" s="1">
        <f>(Table2[[#This Row],[Close Price]]-Table2[[#This Row],[200D EMA]])/Table2[[#This Row],[200D EMA]]</f>
        <v>-0.10402043050561231</v>
      </c>
      <c r="V545">
        <v>0.52603511115590396</v>
      </c>
      <c r="W545">
        <v>243.6</v>
      </c>
      <c r="X545">
        <v>249.4</v>
      </c>
      <c r="Y545">
        <v>227.1</v>
      </c>
      <c r="Z545">
        <v>253</v>
      </c>
      <c r="AA545">
        <v>227.1</v>
      </c>
      <c r="AB545">
        <v>269</v>
      </c>
      <c r="AC545" s="1">
        <f>(Table2[[#This Row],[Close Price]]/Table2[[#This Row],[Day Low]])-1</f>
        <v>1.9088669950738879E-2</v>
      </c>
      <c r="AD545" s="1">
        <f>(Table2[[#This Row],[Day High]]/Table2[[#This Row],[Close Price]])-1</f>
        <v>4.6324269889224112E-3</v>
      </c>
      <c r="AE545" s="1">
        <f>(Table2[[#This Row],[Close Price]]/Table2[[#This Row],[Current Week Low]])-1</f>
        <v>9.3130779392338159E-2</v>
      </c>
      <c r="AF545" s="1">
        <f>(Table2[[#This Row],[Current Week High]]/Table2[[#This Row],[Close Price]])-1</f>
        <v>1.9133937562940684E-2</v>
      </c>
      <c r="AG545" s="1">
        <f>(Table2[[#This Row],[Close Price]]/Table2[[#This Row],[Current Month Low]])-1</f>
        <v>9.3130779392338159E-2</v>
      </c>
      <c r="AH545" s="1">
        <f>(Table2[[#This Row],[Current Month High]]/Table2[[#This Row],[Close Price]])-1</f>
        <v>8.3585095669687748E-2</v>
      </c>
      <c r="AI545">
        <v>54.803625377643499</v>
      </c>
      <c r="AJ545">
        <v>11.297915265635501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-0.22</v>
      </c>
      <c r="AM545" t="s">
        <v>3188</v>
      </c>
      <c r="AN545">
        <v>-11.78</v>
      </c>
      <c r="AO545" t="s">
        <v>3188</v>
      </c>
      <c r="AP545">
        <v>6.4815560449198006E-2</v>
      </c>
      <c r="AQ545">
        <f>(Table2[[#This Row],[Sharpe Ratio]]-AVERAGE(Table2[Sharpe Ratio]))/_xlfn.STDEV.P(Table2[Sharpe Ratio])</f>
        <v>3.2820067630595973E-2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572</v>
      </c>
      <c r="AT545">
        <f>_xlfn.RANK.AVG(Table2[[#This Row],[6M Return vs Nifty Z-Score]],Table2[6M Return vs Nifty Z-Score])</f>
        <v>604</v>
      </c>
      <c r="AU545">
        <f>_xlfn.RANK.AVG(Table2[[#This Row],[Sharpe Ratio Z-Score]],Table2[Sharpe Ratio Z-Score])</f>
        <v>330</v>
      </c>
      <c r="AV545">
        <f>(Table2[[#This Row],[Rank 1Y]]+Table2[[#This Row],[Rank 6M]]+Table2[[#This Row],[Rank Sharpe]])/3</f>
        <v>502</v>
      </c>
    </row>
    <row r="546" spans="1:48" x14ac:dyDescent="0.3">
      <c r="A546" t="s">
        <v>831</v>
      </c>
      <c r="B546" t="s">
        <v>832</v>
      </c>
      <c r="C546" t="s">
        <v>3155</v>
      </c>
      <c r="D546" t="s">
        <v>532</v>
      </c>
      <c r="E546">
        <v>19432.733175345002</v>
      </c>
      <c r="F546">
        <v>1718.85</v>
      </c>
      <c r="G546">
        <v>-8.1835422095886905</v>
      </c>
      <c r="H546">
        <f>(Table2[[#This Row],[1Y Return vs Nifty]]-AVERAGE(Table2[1Y Return vs Nifty]))/_xlfn.STDEV.P(Table2[1Y Return vs Nifty])</f>
        <v>-0.58519804643219064</v>
      </c>
      <c r="I546">
        <v>9.6347873331872798</v>
      </c>
      <c r="J546">
        <f>(Table2[[#This Row],[1M Return vs Nifty]]-AVERAGE(Table2[1M Return vs Nifty]))/_xlfn.STDEV.P(Table2[1M Return vs Nifty])</f>
        <v>1.1999806040047467</v>
      </c>
      <c r="K546">
        <v>-2.1890710230861301</v>
      </c>
      <c r="L546">
        <f>(Table2[[#This Row],[6M Return vs Nifty]]-AVERAGE(Table2[6M Return vs Nifty]))/_xlfn.STDEV.P(Table2[6M Return vs Nifty])</f>
        <v>-0.41746684832523523</v>
      </c>
      <c r="M546">
        <v>0.919341939066326</v>
      </c>
      <c r="N546">
        <f>(Table2[[#This Row],[1W Return vs Nifty]]-AVERAGE(Table2[1W Return vs Nifty]))/_xlfn.STDEV.P(Table2[1W Return vs Nifty])</f>
        <v>0.27772577820689759</v>
      </c>
      <c r="O546">
        <v>1708.3</v>
      </c>
      <c r="P546">
        <v>1689.37786722442</v>
      </c>
      <c r="Q546">
        <v>1620.42783132768</v>
      </c>
      <c r="R546">
        <v>49.889287415283803</v>
      </c>
      <c r="S546" s="1">
        <f>(Table2[[#This Row],[Close Price]]-Table2[[#This Row],[20D EMA]])/Table2[[#This Row],[20D EMA]]</f>
        <v>6.1757302581513518E-3</v>
      </c>
      <c r="T546" s="1">
        <f>(Table2[[#This Row],[Close Price]]-Table2[[#This Row],[50D EMA]])/Table2[[#This Row],[50D EMA]]</f>
        <v>1.7445553980176991E-2</v>
      </c>
      <c r="U546" s="1">
        <f>(Table2[[#This Row],[Close Price]]-Table2[[#This Row],[200D EMA]])/Table2[[#This Row],[200D EMA]]</f>
        <v>6.0738384499159567E-2</v>
      </c>
      <c r="V546">
        <v>0.63700486178412097</v>
      </c>
      <c r="W546">
        <v>1711.1</v>
      </c>
      <c r="X546">
        <v>1748.5</v>
      </c>
      <c r="Y546">
        <v>1698.75</v>
      </c>
      <c r="Z546">
        <v>1789.95</v>
      </c>
      <c r="AA546">
        <v>1680</v>
      </c>
      <c r="AB546">
        <v>1789.95</v>
      </c>
      <c r="AC546" s="1">
        <f>(Table2[[#This Row],[Close Price]]/Table2[[#This Row],[Day Low]])-1</f>
        <v>4.5292501899363291E-3</v>
      </c>
      <c r="AD546" s="1">
        <f>(Table2[[#This Row],[Day High]]/Table2[[#This Row],[Close Price]])-1</f>
        <v>1.7249905460046122E-2</v>
      </c>
      <c r="AE546" s="1">
        <f>(Table2[[#This Row],[Close Price]]/Table2[[#This Row],[Current Week Low]])-1</f>
        <v>1.183222958057395E-2</v>
      </c>
      <c r="AF546" s="1">
        <f>(Table2[[#This Row],[Current Week High]]/Table2[[#This Row],[Close Price]])-1</f>
        <v>4.1364866044157456E-2</v>
      </c>
      <c r="AG546" s="1">
        <f>(Table2[[#This Row],[Close Price]]/Table2[[#This Row],[Current Month Low]])-1</f>
        <v>2.312499999999984E-2</v>
      </c>
      <c r="AH546" s="1">
        <f>(Table2[[#This Row],[Current Month High]]/Table2[[#This Row],[Close Price]])-1</f>
        <v>4.1364866044157456E-2</v>
      </c>
      <c r="AI546">
        <v>10.6524711289525</v>
      </c>
      <c r="AJ546">
        <v>31.410550458715498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-0.08</v>
      </c>
      <c r="AM546" t="s">
        <v>3188</v>
      </c>
      <c r="AN546">
        <v>1.45</v>
      </c>
      <c r="AO546" t="s">
        <v>3189</v>
      </c>
      <c r="AQ546">
        <f>(Table2[[#This Row],[Sharpe Ratio]]-AVERAGE(Table2[Sharpe Ratio]))/_xlfn.STDEV.P(Table2[Sharpe Ratio])</f>
        <v>-0.71886351506777824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-0.24382202761355987</v>
      </c>
      <c r="AS546">
        <f>_xlfn.RANK.AVG(Table2[[#This Row],[1Y Return vs Nifty Z-Score]],Table2[1Y Return vs Nifty Z-Score])</f>
        <v>510</v>
      </c>
      <c r="AT546">
        <f>_xlfn.RANK.AVG(Table2[[#This Row],[6M Return vs Nifty Z-Score]],Table2[6M Return vs Nifty Z-Score])</f>
        <v>466</v>
      </c>
      <c r="AU546">
        <f>_xlfn.RANK.AVG(Table2[[#This Row],[Sharpe Ratio Z-Score]],Table2[Sharpe Ratio Z-Score])</f>
        <v>530</v>
      </c>
      <c r="AV546">
        <f>(Table2[[#This Row],[Rank 1Y]]+Table2[[#This Row],[Rank 6M]]+Table2[[#This Row],[Rank Sharpe]])/3</f>
        <v>502</v>
      </c>
    </row>
    <row r="547" spans="1:48" x14ac:dyDescent="0.3">
      <c r="A547" t="s">
        <v>1196</v>
      </c>
      <c r="B547" t="s">
        <v>1197</v>
      </c>
      <c r="C547" t="s">
        <v>3152</v>
      </c>
      <c r="D547" t="s">
        <v>757</v>
      </c>
      <c r="E547">
        <v>10188.6059760649</v>
      </c>
      <c r="F547">
        <v>7899.65</v>
      </c>
      <c r="G547">
        <v>-30.818995800725101</v>
      </c>
      <c r="H547">
        <f>(Table2[[#This Row],[1Y Return vs Nifty]]-AVERAGE(Table2[1Y Return vs Nifty]))/_xlfn.STDEV.P(Table2[1Y Return vs Nifty])</f>
        <v>-0.96606583700670512</v>
      </c>
      <c r="I547">
        <v>-7.6060204900990698</v>
      </c>
      <c r="J547">
        <f>(Table2[[#This Row],[1M Return vs Nifty]]-AVERAGE(Table2[1M Return vs Nifty]))/_xlfn.STDEV.P(Table2[1M Return vs Nifty])</f>
        <v>-0.64495092290656897</v>
      </c>
      <c r="K547">
        <v>1.02242384628188</v>
      </c>
      <c r="L547">
        <f>(Table2[[#This Row],[6M Return vs Nifty]]-AVERAGE(Table2[6M Return vs Nifty]))/_xlfn.STDEV.P(Table2[6M Return vs Nifty])</f>
        <v>-0.31612597605850207</v>
      </c>
      <c r="M547">
        <v>-1.6145554863363101</v>
      </c>
      <c r="N547">
        <f>(Table2[[#This Row],[1W Return vs Nifty]]-AVERAGE(Table2[1W Return vs Nifty]))/_xlfn.STDEV.P(Table2[1W Return vs Nifty])</f>
        <v>-0.31456985596179649</v>
      </c>
      <c r="O547">
        <v>8209.19</v>
      </c>
      <c r="P547">
        <v>8554.3787395796098</v>
      </c>
      <c r="Q547">
        <v>8253.6249321320502</v>
      </c>
      <c r="R547">
        <v>35.020213102777902</v>
      </c>
      <c r="S547" s="1">
        <f>(Table2[[#This Row],[Close Price]]-Table2[[#This Row],[20D EMA]])/Table2[[#This Row],[20D EMA]]</f>
        <v>-3.7706521593482534E-2</v>
      </c>
      <c r="T547" s="1">
        <f>(Table2[[#This Row],[Close Price]]-Table2[[#This Row],[50D EMA]])/Table2[[#This Row],[50D EMA]]</f>
        <v>-7.653726348943321E-2</v>
      </c>
      <c r="U547" s="1">
        <f>(Table2[[#This Row],[Close Price]]-Table2[[#This Row],[200D EMA]])/Table2[[#This Row],[200D EMA]]</f>
        <v>-4.2887208353022753E-2</v>
      </c>
      <c r="V547">
        <v>0.48363349448405402</v>
      </c>
      <c r="W547">
        <v>7876</v>
      </c>
      <c r="X547">
        <v>7970</v>
      </c>
      <c r="Y547">
        <v>7670.55</v>
      </c>
      <c r="Z547">
        <v>8039</v>
      </c>
      <c r="AA547">
        <v>7670.55</v>
      </c>
      <c r="AB547">
        <v>8272.7999999999993</v>
      </c>
      <c r="AC547" s="1">
        <f>(Table2[[#This Row],[Close Price]]/Table2[[#This Row],[Day Low]])-1</f>
        <v>3.0027932960894343E-3</v>
      </c>
      <c r="AD547" s="1">
        <f>(Table2[[#This Row],[Day High]]/Table2[[#This Row],[Close Price]])-1</f>
        <v>8.905457836739572E-3</v>
      </c>
      <c r="AE547" s="1">
        <f>(Table2[[#This Row],[Close Price]]/Table2[[#This Row],[Current Week Low]])-1</f>
        <v>2.986748016765417E-2</v>
      </c>
      <c r="AF547" s="1">
        <f>(Table2[[#This Row],[Current Week High]]/Table2[[#This Row],[Close Price]])-1</f>
        <v>1.7640022026292446E-2</v>
      </c>
      <c r="AG547" s="1">
        <f>(Table2[[#This Row],[Close Price]]/Table2[[#This Row],[Current Month Low]])-1</f>
        <v>2.986748016765417E-2</v>
      </c>
      <c r="AH547" s="1">
        <f>(Table2[[#This Row],[Current Month High]]/Table2[[#This Row],[Close Price]])-1</f>
        <v>4.7236269961327348E-2</v>
      </c>
      <c r="AI547">
        <v>36.587696923281399</v>
      </c>
      <c r="AJ547">
        <v>19.8514686248331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-0.12</v>
      </c>
      <c r="AM547" t="s">
        <v>3188</v>
      </c>
      <c r="AN547">
        <v>-5</v>
      </c>
      <c r="AO547" t="s">
        <v>3188</v>
      </c>
      <c r="AP547">
        <v>2.6123811620068001E-2</v>
      </c>
      <c r="AQ547">
        <f>(Table2[[#This Row],[Sharpe Ratio]]-AVERAGE(Table2[Sharpe Ratio]))/_xlfn.STDEV.P(Table2[Sharpe Ratio])</f>
        <v>-0.41589860700837239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648</v>
      </c>
      <c r="AT547">
        <f>_xlfn.RANK.AVG(Table2[[#This Row],[6M Return vs Nifty Z-Score]],Table2[6M Return vs Nifty Z-Score])</f>
        <v>422</v>
      </c>
      <c r="AU547">
        <f>_xlfn.RANK.AVG(Table2[[#This Row],[Sharpe Ratio Z-Score]],Table2[Sharpe Ratio Z-Score])</f>
        <v>439</v>
      </c>
      <c r="AV547">
        <f>(Table2[[#This Row],[Rank 1Y]]+Table2[[#This Row],[Rank 6M]]+Table2[[#This Row],[Rank Sharpe]])/3</f>
        <v>503</v>
      </c>
    </row>
    <row r="548" spans="1:48" x14ac:dyDescent="0.3">
      <c r="A548" t="s">
        <v>1814</v>
      </c>
      <c r="B548" t="s">
        <v>1815</v>
      </c>
      <c r="C548" t="s">
        <v>3146</v>
      </c>
      <c r="D548" t="s">
        <v>48</v>
      </c>
      <c r="E548">
        <v>4409.3736121739903</v>
      </c>
      <c r="F548">
        <v>54.62</v>
      </c>
      <c r="G548">
        <v>-19.225869075548701</v>
      </c>
      <c r="H548">
        <f>(Table2[[#This Row],[1Y Return vs Nifty]]-AVERAGE(Table2[1Y Return vs Nifty]))/_xlfn.STDEV.P(Table2[1Y Return vs Nifty])</f>
        <v>-0.77099801811407664</v>
      </c>
      <c r="I548">
        <v>-7.7859428897115901</v>
      </c>
      <c r="J548">
        <f>(Table2[[#This Row],[1M Return vs Nifty]]-AVERAGE(Table2[1M Return vs Nifty]))/_xlfn.STDEV.P(Table2[1M Return vs Nifty])</f>
        <v>-0.6642043425168922</v>
      </c>
      <c r="K548">
        <v>-19.8791147551525</v>
      </c>
      <c r="L548">
        <f>(Table2[[#This Row],[6M Return vs Nifty]]-AVERAGE(Table2[6M Return vs Nifty]))/_xlfn.STDEV.P(Table2[6M Return vs Nifty])</f>
        <v>-0.97568803041202201</v>
      </c>
      <c r="M548">
        <v>-0.60763360144108702</v>
      </c>
      <c r="N548">
        <f>(Table2[[#This Row],[1W Return vs Nifty]]-AVERAGE(Table2[1W Return vs Nifty]))/_xlfn.STDEV.P(Table2[1W Return vs Nifty])</f>
        <v>-7.9203013407944625E-2</v>
      </c>
      <c r="O548">
        <v>56.46</v>
      </c>
      <c r="P548">
        <v>57.449688258345802</v>
      </c>
      <c r="Q548">
        <v>57.469590663435703</v>
      </c>
      <c r="R548">
        <v>38.321823211467297</v>
      </c>
      <c r="S548" s="1">
        <f>(Table2[[#This Row],[Close Price]]-Table2[[#This Row],[20D EMA]])/Table2[[#This Row],[20D EMA]]</f>
        <v>-3.258944385405603E-2</v>
      </c>
      <c r="T548" s="1">
        <f>(Table2[[#This Row],[Close Price]]-Table2[[#This Row],[50D EMA]])/Table2[[#This Row],[50D EMA]]</f>
        <v>-4.9255067244594337E-2</v>
      </c>
      <c r="U548" s="1">
        <f>(Table2[[#This Row],[Close Price]]-Table2[[#This Row],[200D EMA]])/Table2[[#This Row],[200D EMA]]</f>
        <v>-4.9584321561015075E-2</v>
      </c>
      <c r="V548">
        <v>0.559699429255336</v>
      </c>
      <c r="W548">
        <v>54.5</v>
      </c>
      <c r="X548">
        <v>55.78</v>
      </c>
      <c r="Y548">
        <v>52.21</v>
      </c>
      <c r="Z548">
        <v>56.47</v>
      </c>
      <c r="AA548">
        <v>52.21</v>
      </c>
      <c r="AB548">
        <v>57.8</v>
      </c>
      <c r="AC548" s="1">
        <f>(Table2[[#This Row],[Close Price]]/Table2[[#This Row],[Day Low]])-1</f>
        <v>2.2018348623853434E-3</v>
      </c>
      <c r="AD548" s="1">
        <f>(Table2[[#This Row],[Day High]]/Table2[[#This Row],[Close Price]])-1</f>
        <v>2.1237641889417791E-2</v>
      </c>
      <c r="AE548" s="1">
        <f>(Table2[[#This Row],[Close Price]]/Table2[[#This Row],[Current Week Low]])-1</f>
        <v>4.6159739513503162E-2</v>
      </c>
      <c r="AF548" s="1">
        <f>(Table2[[#This Row],[Current Week High]]/Table2[[#This Row],[Close Price]])-1</f>
        <v>3.387037715122676E-2</v>
      </c>
      <c r="AG548" s="1">
        <f>(Table2[[#This Row],[Close Price]]/Table2[[#This Row],[Current Month Low]])-1</f>
        <v>4.6159739513503162E-2</v>
      </c>
      <c r="AH548" s="1">
        <f>(Table2[[#This Row],[Current Month High]]/Table2[[#This Row],[Close Price]])-1</f>
        <v>5.8220432076162565E-2</v>
      </c>
      <c r="AI548">
        <v>44.635664591724598</v>
      </c>
      <c r="AJ548">
        <v>29.8929845422116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</v>
      </c>
      <c r="AM548" t="s">
        <v>3188</v>
      </c>
      <c r="AN548">
        <v>-7.71</v>
      </c>
      <c r="AO548" t="s">
        <v>3188</v>
      </c>
      <c r="AP548">
        <v>8.1204129730877997E-2</v>
      </c>
      <c r="AQ548">
        <f>(Table2[[#This Row],[Sharpe Ratio]]-AVERAGE(Table2[Sharpe Ratio]))/_xlfn.STDEV.P(Table2[Sharpe Ratio])</f>
        <v>0.22288273757555924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581</v>
      </c>
      <c r="AT548">
        <f>_xlfn.RANK.AVG(Table2[[#This Row],[6M Return vs Nifty Z-Score]],Table2[6M Return vs Nifty Z-Score])</f>
        <v>643</v>
      </c>
      <c r="AU548">
        <f>_xlfn.RANK.AVG(Table2[[#This Row],[Sharpe Ratio Z-Score]],Table2[Sharpe Ratio Z-Score])</f>
        <v>286</v>
      </c>
      <c r="AV548">
        <f>(Table2[[#This Row],[Rank 1Y]]+Table2[[#This Row],[Rank 6M]]+Table2[[#This Row],[Rank Sharpe]])/3</f>
        <v>503.33333333333331</v>
      </c>
    </row>
    <row r="549" spans="1:48" x14ac:dyDescent="0.3">
      <c r="A549" t="s">
        <v>1086</v>
      </c>
      <c r="B549" t="s">
        <v>1087</v>
      </c>
      <c r="C549" t="s">
        <v>3142</v>
      </c>
      <c r="D549" t="s">
        <v>280</v>
      </c>
      <c r="E549">
        <v>12434.817480080001</v>
      </c>
      <c r="F549">
        <v>899.9</v>
      </c>
      <c r="G549">
        <v>4.7610697106296804</v>
      </c>
      <c r="H549">
        <f>(Table2[[#This Row],[1Y Return vs Nifty]]-AVERAGE(Table2[1Y Return vs Nifty]))/_xlfn.STDEV.P(Table2[1Y Return vs Nifty])</f>
        <v>-0.36738991981136354</v>
      </c>
      <c r="I549">
        <v>-12.057242503821699</v>
      </c>
      <c r="J549">
        <f>(Table2[[#This Row],[1M Return vs Nifty]]-AVERAGE(Table2[1M Return vs Nifty]))/_xlfn.STDEV.P(Table2[1M Return vs Nifty])</f>
        <v>-1.1212743011711721</v>
      </c>
      <c r="K549">
        <v>-19.399506586798999</v>
      </c>
      <c r="L549">
        <f>(Table2[[#This Row],[6M Return vs Nifty]]-AVERAGE(Table2[6M Return vs Nifty]))/_xlfn.STDEV.P(Table2[6M Return vs Nifty])</f>
        <v>-0.96055367332779007</v>
      </c>
      <c r="M549">
        <v>-0.17609729436090499</v>
      </c>
      <c r="N549">
        <f>(Table2[[#This Row],[1W Return vs Nifty]]-AVERAGE(Table2[1W Return vs Nifty]))/_xlfn.STDEV.P(Table2[1W Return vs Nifty])</f>
        <v>2.1668106356604797E-2</v>
      </c>
      <c r="O549">
        <v>934.28</v>
      </c>
      <c r="P549">
        <v>962.73277049470096</v>
      </c>
      <c r="Q549">
        <v>937.06338134202701</v>
      </c>
      <c r="R549">
        <v>39.722031438470999</v>
      </c>
      <c r="S549" s="1">
        <f>(Table2[[#This Row],[Close Price]]-Table2[[#This Row],[20D EMA]])/Table2[[#This Row],[20D EMA]]</f>
        <v>-3.6798390204221432E-2</v>
      </c>
      <c r="T549" s="1">
        <f>(Table2[[#This Row],[Close Price]]-Table2[[#This Row],[50D EMA]])/Table2[[#This Row],[50D EMA]]</f>
        <v>-6.5265016856561678E-2</v>
      </c>
      <c r="U549" s="1">
        <f>(Table2[[#This Row],[Close Price]]-Table2[[#This Row],[200D EMA]])/Table2[[#This Row],[200D EMA]]</f>
        <v>-3.9659410539341571E-2</v>
      </c>
      <c r="V549">
        <v>1.41028999945026</v>
      </c>
      <c r="W549">
        <v>876.5</v>
      </c>
      <c r="X549">
        <v>902</v>
      </c>
      <c r="Y549">
        <v>856.3</v>
      </c>
      <c r="Z549">
        <v>923.95</v>
      </c>
      <c r="AA549">
        <v>856.3</v>
      </c>
      <c r="AB549">
        <v>973.2</v>
      </c>
      <c r="AC549" s="1">
        <f>(Table2[[#This Row],[Close Price]]/Table2[[#This Row],[Day Low]])-1</f>
        <v>2.669709070165438E-2</v>
      </c>
      <c r="AD549" s="1">
        <f>(Table2[[#This Row],[Day High]]/Table2[[#This Row],[Close Price]])-1</f>
        <v>2.3335926214023139E-3</v>
      </c>
      <c r="AE549" s="1">
        <f>(Table2[[#This Row],[Close Price]]/Table2[[#This Row],[Current Week Low]])-1</f>
        <v>5.0916734789209439E-2</v>
      </c>
      <c r="AF549" s="1">
        <f>(Table2[[#This Row],[Current Week High]]/Table2[[#This Row],[Close Price]])-1</f>
        <v>2.6725191687965388E-2</v>
      </c>
      <c r="AG549" s="1">
        <f>(Table2[[#This Row],[Close Price]]/Table2[[#This Row],[Current Month Low]])-1</f>
        <v>5.0916734789209439E-2</v>
      </c>
      <c r="AH549" s="1">
        <f>(Table2[[#This Row],[Current Month High]]/Table2[[#This Row],[Close Price]])-1</f>
        <v>8.145349483275921E-2</v>
      </c>
      <c r="AI549">
        <v>33.237026336259497</v>
      </c>
      <c r="AJ549">
        <v>43.984000000000002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-0.14000000000000001</v>
      </c>
      <c r="AM549" t="s">
        <v>3188</v>
      </c>
      <c r="AN549">
        <v>-9.8699999999999992</v>
      </c>
      <c r="AO549" t="s">
        <v>3188</v>
      </c>
      <c r="AP549">
        <v>2.098004360031E-2</v>
      </c>
      <c r="AQ549">
        <f>(Table2[[#This Row],[Sharpe Ratio]]-AVERAGE(Table2[Sharpe Ratio]))/_xlfn.STDEV.P(Table2[Sharpe Ratio])</f>
        <v>-0.47555227577039044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415</v>
      </c>
      <c r="AT549">
        <f>_xlfn.RANK.AVG(Table2[[#This Row],[6M Return vs Nifty Z-Score]],Table2[6M Return vs Nifty Z-Score])</f>
        <v>638</v>
      </c>
      <c r="AU549">
        <f>_xlfn.RANK.AVG(Table2[[#This Row],[Sharpe Ratio Z-Score]],Table2[Sharpe Ratio Z-Score])</f>
        <v>458</v>
      </c>
      <c r="AV549">
        <f>(Table2[[#This Row],[Rank 1Y]]+Table2[[#This Row],[Rank 6M]]+Table2[[#This Row],[Rank Sharpe]])/3</f>
        <v>503.66666666666669</v>
      </c>
    </row>
    <row r="550" spans="1:48" x14ac:dyDescent="0.3">
      <c r="A550" t="s">
        <v>1386</v>
      </c>
      <c r="B550" t="s">
        <v>1387</v>
      </c>
      <c r="C550" t="s">
        <v>3143</v>
      </c>
      <c r="D550" t="s">
        <v>21</v>
      </c>
      <c r="E550">
        <v>7973.9389149520002</v>
      </c>
      <c r="F550">
        <v>28.79</v>
      </c>
      <c r="G550">
        <v>13.849628999379201</v>
      </c>
      <c r="H550">
        <f>(Table2[[#This Row],[1Y Return vs Nifty]]-AVERAGE(Table2[1Y Return vs Nifty]))/_xlfn.STDEV.P(Table2[1Y Return vs Nifty])</f>
        <v>-0.21446435629771787</v>
      </c>
      <c r="I550">
        <v>-4.7837995541456104</v>
      </c>
      <c r="J550">
        <f>(Table2[[#This Row],[1M Return vs Nifty]]-AVERAGE(Table2[1M Return vs Nifty]))/_xlfn.STDEV.P(Table2[1M Return vs Nifty])</f>
        <v>-0.34294625850696281</v>
      </c>
      <c r="K550">
        <v>-24.7367371958753</v>
      </c>
      <c r="L550">
        <f>(Table2[[#This Row],[6M Return vs Nifty]]-AVERAGE(Table2[6M Return vs Nifty]))/_xlfn.STDEV.P(Table2[6M Return vs Nifty])</f>
        <v>-1.1289735610789855</v>
      </c>
      <c r="M550">
        <v>-10.612055037265501</v>
      </c>
      <c r="N550">
        <f>(Table2[[#This Row],[1W Return vs Nifty]]-AVERAGE(Table2[1W Return vs Nifty]))/_xlfn.STDEV.P(Table2[1W Return vs Nifty])</f>
        <v>-2.4177251175065049</v>
      </c>
      <c r="O550">
        <v>28.98</v>
      </c>
      <c r="P550">
        <v>28.988871300670699</v>
      </c>
      <c r="Q550">
        <v>28.0862458725708</v>
      </c>
      <c r="R550">
        <v>49.431127057549503</v>
      </c>
      <c r="S550" s="1">
        <f>(Table2[[#This Row],[Close Price]]-Table2[[#This Row],[20D EMA]])/Table2[[#This Row],[20D EMA]]</f>
        <v>-6.5562456866805133E-3</v>
      </c>
      <c r="T550" s="1">
        <f>(Table2[[#This Row],[Close Price]]-Table2[[#This Row],[50D EMA]])/Table2[[#This Row],[50D EMA]]</f>
        <v>-6.8602636718076808E-3</v>
      </c>
      <c r="U550" s="1">
        <f>(Table2[[#This Row],[Close Price]]-Table2[[#This Row],[200D EMA]])/Table2[[#This Row],[200D EMA]]</f>
        <v>2.5056895486216983E-2</v>
      </c>
      <c r="V550">
        <v>1.0963472816631801</v>
      </c>
      <c r="W550">
        <v>28.46</v>
      </c>
      <c r="X550">
        <v>29.05</v>
      </c>
      <c r="Y550">
        <v>27.73</v>
      </c>
      <c r="Z550">
        <v>30.31</v>
      </c>
      <c r="AA550">
        <v>27.73</v>
      </c>
      <c r="AB550">
        <v>32.299999999999997</v>
      </c>
      <c r="AC550" s="1">
        <f>(Table2[[#This Row],[Close Price]]/Table2[[#This Row],[Day Low]])-1</f>
        <v>1.159522136331681E-2</v>
      </c>
      <c r="AD550" s="1">
        <f>(Table2[[#This Row],[Day High]]/Table2[[#This Row],[Close Price]])-1</f>
        <v>9.0309135116359851E-3</v>
      </c>
      <c r="AE550" s="1">
        <f>(Table2[[#This Row],[Close Price]]/Table2[[#This Row],[Current Week Low]])-1</f>
        <v>3.8225748287053607E-2</v>
      </c>
      <c r="AF550" s="1">
        <f>(Table2[[#This Row],[Current Week High]]/Table2[[#This Row],[Close Price]])-1</f>
        <v>5.2796109760333332E-2</v>
      </c>
      <c r="AG550" s="1">
        <f>(Table2[[#This Row],[Close Price]]/Table2[[#This Row],[Current Month Low]])-1</f>
        <v>3.8225748287053607E-2</v>
      </c>
      <c r="AH550" s="1">
        <f>(Table2[[#This Row],[Current Month High]]/Table2[[#This Row],[Close Price]])-1</f>
        <v>0.12191733240708569</v>
      </c>
      <c r="AI550">
        <v>40.683547398712598</v>
      </c>
      <c r="AJ550">
        <v>70.195182127246198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-0.06</v>
      </c>
      <c r="AM550" t="s">
        <v>3188</v>
      </c>
      <c r="AN550">
        <v>2.42</v>
      </c>
      <c r="AO550" t="s">
        <v>3189</v>
      </c>
      <c r="AP550">
        <v>1.8064535720665E-2</v>
      </c>
      <c r="AQ550">
        <f>(Table2[[#This Row],[Sharpe Ratio]]-AVERAGE(Table2[Sharpe Ratio]))/_xlfn.STDEV.P(Table2[Sharpe Ratio])</f>
        <v>-0.50936420909579316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368</v>
      </c>
      <c r="AT550">
        <f>_xlfn.RANK.AVG(Table2[[#This Row],[6M Return vs Nifty Z-Score]],Table2[6M Return vs Nifty Z-Score])</f>
        <v>680</v>
      </c>
      <c r="AU550">
        <f>_xlfn.RANK.AVG(Table2[[#This Row],[Sharpe Ratio Z-Score]],Table2[Sharpe Ratio Z-Score])</f>
        <v>464</v>
      </c>
      <c r="AV550">
        <f>(Table2[[#This Row],[Rank 1Y]]+Table2[[#This Row],[Rank 6M]]+Table2[[#This Row],[Rank Sharpe]])/3</f>
        <v>504</v>
      </c>
    </row>
    <row r="551" spans="1:48" x14ac:dyDescent="0.3">
      <c r="A551" t="s">
        <v>41</v>
      </c>
      <c r="B551" t="s">
        <v>42</v>
      </c>
      <c r="C551" t="s">
        <v>3143</v>
      </c>
      <c r="D551" t="s">
        <v>43</v>
      </c>
      <c r="E551">
        <v>600147.40685938497</v>
      </c>
      <c r="F551">
        <v>948.85</v>
      </c>
      <c r="G551">
        <v>22.864407125372001</v>
      </c>
      <c r="H551">
        <f>(Table2[[#This Row],[1Y Return vs Nifty]]-AVERAGE(Table2[1Y Return vs Nifty]))/_xlfn.STDEV.P(Table2[1Y Return vs Nifty])</f>
        <v>-6.2780246520885069E-2</v>
      </c>
      <c r="I551">
        <v>-6.8424069042423303</v>
      </c>
      <c r="J551">
        <f>(Table2[[#This Row],[1M Return vs Nifty]]-AVERAGE(Table2[1M Return vs Nifty]))/_xlfn.STDEV.P(Table2[1M Return vs Nifty])</f>
        <v>-0.56323695721743927</v>
      </c>
      <c r="K551">
        <v>-11.990762395418001</v>
      </c>
      <c r="L551">
        <f>(Table2[[#This Row],[6M Return vs Nifty]]-AVERAGE(Table2[6M Return vs Nifty]))/_xlfn.STDEV.P(Table2[6M Return vs Nifty])</f>
        <v>-0.72676578659721147</v>
      </c>
      <c r="M551">
        <v>-0.70225469151521103</v>
      </c>
      <c r="N551">
        <f>(Table2[[#This Row],[1W Return vs Nifty]]-AVERAGE(Table2[1W Return vs Nifty]))/_xlfn.STDEV.P(Table2[1W Return vs Nifty])</f>
        <v>-0.10132058533068379</v>
      </c>
      <c r="O551">
        <v>993.6</v>
      </c>
      <c r="P551">
        <v>1023.79737337853</v>
      </c>
      <c r="Q551">
        <v>969.36192884346701</v>
      </c>
      <c r="R551">
        <v>33.122895320199298</v>
      </c>
      <c r="S551" s="1">
        <f>(Table2[[#This Row],[Close Price]]-Table2[[#This Row],[20D EMA]])/Table2[[#This Row],[20D EMA]]</f>
        <v>-4.5038244766505635E-2</v>
      </c>
      <c r="T551" s="1">
        <f>(Table2[[#This Row],[Close Price]]-Table2[[#This Row],[50D EMA]])/Table2[[#This Row],[50D EMA]]</f>
        <v>-7.3205279997157771E-2</v>
      </c>
      <c r="U551" s="1">
        <f>(Table2[[#This Row],[Close Price]]-Table2[[#This Row],[200D EMA]])/Table2[[#This Row],[200D EMA]]</f>
        <v>-2.1160237712181975E-2</v>
      </c>
      <c r="V551">
        <v>0.58320216180767803</v>
      </c>
      <c r="W551">
        <v>947.25</v>
      </c>
      <c r="X551">
        <v>971.9</v>
      </c>
      <c r="Y551">
        <v>923.1</v>
      </c>
      <c r="Z551">
        <v>979.2</v>
      </c>
      <c r="AA551">
        <v>923.1</v>
      </c>
      <c r="AB551">
        <v>1012.4</v>
      </c>
      <c r="AC551" s="1">
        <f>(Table2[[#This Row],[Close Price]]/Table2[[#This Row],[Day Low]])-1</f>
        <v>1.6891000263921097E-3</v>
      </c>
      <c r="AD551" s="1">
        <f>(Table2[[#This Row],[Day High]]/Table2[[#This Row],[Close Price]])-1</f>
        <v>2.4292564683564333E-2</v>
      </c>
      <c r="AE551" s="1">
        <f>(Table2[[#This Row],[Close Price]]/Table2[[#This Row],[Current Week Low]])-1</f>
        <v>2.7895135954934425E-2</v>
      </c>
      <c r="AF551" s="1">
        <f>(Table2[[#This Row],[Current Week High]]/Table2[[#This Row],[Close Price]])-1</f>
        <v>3.1986088422827574E-2</v>
      </c>
      <c r="AG551" s="1">
        <f>(Table2[[#This Row],[Close Price]]/Table2[[#This Row],[Current Month Low]])-1</f>
        <v>2.7895135954934425E-2</v>
      </c>
      <c r="AH551" s="1">
        <f>(Table2[[#This Row],[Current Month High]]/Table2[[#This Row],[Close Price]])-1</f>
        <v>6.6975812826052472E-2</v>
      </c>
      <c r="AI551">
        <v>28.787479580544801</v>
      </c>
      <c r="AJ551">
        <v>58.843224240395003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-0.2</v>
      </c>
      <c r="AM551" t="s">
        <v>3188</v>
      </c>
      <c r="AN551">
        <v>-7.72</v>
      </c>
      <c r="AO551" t="s">
        <v>3188</v>
      </c>
      <c r="AP551">
        <v>-3.5019904416184001E-2</v>
      </c>
      <c r="AQ551">
        <f>(Table2[[#This Row],[Sharpe Ratio]]-AVERAGE(Table2[Sharpe Ratio]))/_xlfn.STDEV.P(Table2[Sharpe Ratio])</f>
        <v>-1.1249988170674312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310</v>
      </c>
      <c r="AT551">
        <f>_xlfn.RANK.AVG(Table2[[#This Row],[6M Return vs Nifty Z-Score]],Table2[6M Return vs Nifty Z-Score])</f>
        <v>569</v>
      </c>
      <c r="AU551">
        <f>_xlfn.RANK.AVG(Table2[[#This Row],[Sharpe Ratio Z-Score]],Table2[Sharpe Ratio Z-Score])</f>
        <v>634</v>
      </c>
      <c r="AV551">
        <f>(Table2[[#This Row],[Rank 1Y]]+Table2[[#This Row],[Rank 6M]]+Table2[[#This Row],[Rank Sharpe]])/3</f>
        <v>504.33333333333331</v>
      </c>
    </row>
    <row r="552" spans="1:48" x14ac:dyDescent="0.3">
      <c r="A552" t="s">
        <v>428</v>
      </c>
      <c r="B552" t="s">
        <v>429</v>
      </c>
      <c r="C552" t="s">
        <v>3153</v>
      </c>
      <c r="D552" t="s">
        <v>430</v>
      </c>
      <c r="E552">
        <v>54464.821767720001</v>
      </c>
      <c r="F552">
        <v>893.9</v>
      </c>
      <c r="G552">
        <v>1.9735540011186099</v>
      </c>
      <c r="H552">
        <f>(Table2[[#This Row],[1Y Return vs Nifty]]-AVERAGE(Table2[1Y Return vs Nifty]))/_xlfn.STDEV.P(Table2[1Y Return vs Nifty])</f>
        <v>-0.41429310843970901</v>
      </c>
      <c r="I552">
        <v>-5.8255335107967001</v>
      </c>
      <c r="J552">
        <f>(Table2[[#This Row],[1M Return vs Nifty]]-AVERAGE(Table2[1M Return vs Nifty]))/_xlfn.STDEV.P(Table2[1M Return vs Nifty])</f>
        <v>-0.45442176702018944</v>
      </c>
      <c r="K552">
        <v>-15.301882304571</v>
      </c>
      <c r="L552">
        <f>(Table2[[#This Row],[6M Return vs Nifty]]-AVERAGE(Table2[6M Return vs Nifty]))/_xlfn.STDEV.P(Table2[6M Return vs Nifty])</f>
        <v>-0.83125039374196596</v>
      </c>
      <c r="M552">
        <v>0.190023725536307</v>
      </c>
      <c r="N552">
        <f>(Table2[[#This Row],[1W Return vs Nifty]]-AVERAGE(Table2[1W Return vs Nifty]))/_xlfn.STDEV.P(Table2[1W Return vs Nifty])</f>
        <v>0.10724847732527196</v>
      </c>
      <c r="O552">
        <v>906.98</v>
      </c>
      <c r="P552">
        <v>942.01271910280502</v>
      </c>
      <c r="Q552">
        <v>939.59514324864301</v>
      </c>
      <c r="R552">
        <v>46.186137648640802</v>
      </c>
      <c r="S552" s="1">
        <f>(Table2[[#This Row],[Close Price]]-Table2[[#This Row],[20D EMA]])/Table2[[#This Row],[20D EMA]]</f>
        <v>-1.4421486692099099E-2</v>
      </c>
      <c r="T552" s="1">
        <f>(Table2[[#This Row],[Close Price]]-Table2[[#This Row],[50D EMA]])/Table2[[#This Row],[50D EMA]]</f>
        <v>-5.1074383739349853E-2</v>
      </c>
      <c r="U552" s="1">
        <f>(Table2[[#This Row],[Close Price]]-Table2[[#This Row],[200D EMA]])/Table2[[#This Row],[200D EMA]]</f>
        <v>-4.8632800602451419E-2</v>
      </c>
      <c r="V552">
        <v>0.74819828660176602</v>
      </c>
      <c r="W552">
        <v>882.65</v>
      </c>
      <c r="X552">
        <v>899.1</v>
      </c>
      <c r="Y552">
        <v>858</v>
      </c>
      <c r="Z552">
        <v>907.95</v>
      </c>
      <c r="AA552">
        <v>858</v>
      </c>
      <c r="AB552">
        <v>926.95</v>
      </c>
      <c r="AC552" s="1">
        <f>(Table2[[#This Row],[Close Price]]/Table2[[#This Row],[Day Low]])-1</f>
        <v>1.274570894465521E-2</v>
      </c>
      <c r="AD552" s="1">
        <f>(Table2[[#This Row],[Day High]]/Table2[[#This Row],[Close Price]])-1</f>
        <v>5.8172055039713566E-3</v>
      </c>
      <c r="AE552" s="1">
        <f>(Table2[[#This Row],[Close Price]]/Table2[[#This Row],[Current Week Low]])-1</f>
        <v>4.1841491841491774E-2</v>
      </c>
      <c r="AF552" s="1">
        <f>(Table2[[#This Row],[Current Week High]]/Table2[[#This Row],[Close Price]])-1</f>
        <v>1.5717641794384285E-2</v>
      </c>
      <c r="AG552" s="1">
        <f>(Table2[[#This Row],[Close Price]]/Table2[[#This Row],[Current Month Low]])-1</f>
        <v>4.1841491841491774E-2</v>
      </c>
      <c r="AH552" s="1">
        <f>(Table2[[#This Row],[Current Month High]]/Table2[[#This Row],[Close Price]])-1</f>
        <v>3.6972815751202592E-2</v>
      </c>
      <c r="AI552">
        <v>32.005817205503902</v>
      </c>
      <c r="AJ552">
        <v>32.981255578696803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-0.13</v>
      </c>
      <c r="AM552" t="s">
        <v>3188</v>
      </c>
      <c r="AN552">
        <v>7.0000000000000007E-2</v>
      </c>
      <c r="AO552" t="s">
        <v>3189</v>
      </c>
      <c r="AP552">
        <v>1.7925392742896999E-2</v>
      </c>
      <c r="AQ552">
        <f>(Table2[[#This Row],[Sharpe Ratio]]-AVERAGE(Table2[Sharpe Ratio]))/_xlfn.STDEV.P(Table2[Sharpe Ratio])</f>
        <v>-0.51097788783761244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442</v>
      </c>
      <c r="AT552">
        <f>_xlfn.RANK.AVG(Table2[[#This Row],[6M Return vs Nifty Z-Score]],Table2[6M Return vs Nifty Z-Score])</f>
        <v>606</v>
      </c>
      <c r="AU552">
        <f>_xlfn.RANK.AVG(Table2[[#This Row],[Sharpe Ratio Z-Score]],Table2[Sharpe Ratio Z-Score])</f>
        <v>465</v>
      </c>
      <c r="AV552">
        <f>(Table2[[#This Row],[Rank 1Y]]+Table2[[#This Row],[Rank 6M]]+Table2[[#This Row],[Rank Sharpe]])/3</f>
        <v>504.33333333333331</v>
      </c>
    </row>
    <row r="553" spans="1:48" x14ac:dyDescent="0.3">
      <c r="A553" t="s">
        <v>308</v>
      </c>
      <c r="B553" t="s">
        <v>309</v>
      </c>
      <c r="C553" t="s">
        <v>3143</v>
      </c>
      <c r="D553" t="s">
        <v>310</v>
      </c>
      <c r="E553">
        <v>89546.005313400005</v>
      </c>
      <c r="F553">
        <v>83.28</v>
      </c>
      <c r="G553">
        <v>-5.6630169857528001</v>
      </c>
      <c r="H553">
        <f>(Table2[[#This Row],[1Y Return vs Nifty]]-AVERAGE(Table2[1Y Return vs Nifty]))/_xlfn.STDEV.P(Table2[1Y Return vs Nifty])</f>
        <v>-0.54278728275013999</v>
      </c>
      <c r="I553">
        <v>-6.26442665380966</v>
      </c>
      <c r="J553">
        <f>(Table2[[#This Row],[1M Return vs Nifty]]-AVERAGE(Table2[1M Return vs Nifty]))/_xlfn.STDEV.P(Table2[1M Return vs Nifty])</f>
        <v>-0.50138753595568819</v>
      </c>
      <c r="K553">
        <v>-13.769940610112499</v>
      </c>
      <c r="L553">
        <f>(Table2[[#This Row],[6M Return vs Nifty]]-AVERAGE(Table2[6M Return vs Nifty]))/_xlfn.STDEV.P(Table2[6M Return vs Nifty])</f>
        <v>-0.78290894719039383</v>
      </c>
      <c r="M553">
        <v>-1.20932058174792</v>
      </c>
      <c r="N553">
        <f>(Table2[[#This Row],[1W Return vs Nifty]]-AVERAGE(Table2[1W Return vs Nifty]))/_xlfn.STDEV.P(Table2[1W Return vs Nifty])</f>
        <v>-0.21984665904220071</v>
      </c>
      <c r="O553">
        <v>86.59</v>
      </c>
      <c r="P553">
        <v>89.271406784701298</v>
      </c>
      <c r="Q553">
        <v>84.547162906620201</v>
      </c>
      <c r="R553">
        <v>37.852416979450197</v>
      </c>
      <c r="S553" s="1">
        <f>(Table2[[#This Row],[Close Price]]-Table2[[#This Row],[20D EMA]])/Table2[[#This Row],[20D EMA]]</f>
        <v>-3.8226123108904053E-2</v>
      </c>
      <c r="T553" s="1">
        <f>(Table2[[#This Row],[Close Price]]-Table2[[#This Row],[50D EMA]])/Table2[[#This Row],[50D EMA]]</f>
        <v>-6.7114510687066517E-2</v>
      </c>
      <c r="U553" s="1">
        <f>(Table2[[#This Row],[Close Price]]-Table2[[#This Row],[200D EMA]])/Table2[[#This Row],[200D EMA]]</f>
        <v>-1.4987645511177513E-2</v>
      </c>
      <c r="V553">
        <v>0.304789034782317</v>
      </c>
      <c r="W553">
        <v>83.1</v>
      </c>
      <c r="X553">
        <v>84.18</v>
      </c>
      <c r="Y553">
        <v>79.05</v>
      </c>
      <c r="Z553">
        <v>85.33</v>
      </c>
      <c r="AA553">
        <v>79.05</v>
      </c>
      <c r="AB553">
        <v>88.21</v>
      </c>
      <c r="AC553" s="1">
        <f>(Table2[[#This Row],[Close Price]]/Table2[[#This Row],[Day Low]])-1</f>
        <v>2.1660649819494893E-3</v>
      </c>
      <c r="AD553" s="1">
        <f>(Table2[[#This Row],[Day High]]/Table2[[#This Row],[Close Price]])-1</f>
        <v>1.0806916426512991E-2</v>
      </c>
      <c r="AE553" s="1">
        <f>(Table2[[#This Row],[Close Price]]/Table2[[#This Row],[Current Week Low]])-1</f>
        <v>5.3510436432637531E-2</v>
      </c>
      <c r="AF553" s="1">
        <f>(Table2[[#This Row],[Current Week High]]/Table2[[#This Row],[Close Price]])-1</f>
        <v>2.4615754082612851E-2</v>
      </c>
      <c r="AG553" s="1">
        <f>(Table2[[#This Row],[Close Price]]/Table2[[#This Row],[Current Month Low]])-1</f>
        <v>5.3510436432637531E-2</v>
      </c>
      <c r="AH553" s="1">
        <f>(Table2[[#This Row],[Current Month High]]/Table2[[#This Row],[Close Price]])-1</f>
        <v>5.919788664745429E-2</v>
      </c>
      <c r="AI553">
        <v>29.5629202689721</v>
      </c>
      <c r="AJ553">
        <v>39.966386554621799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-0.14000000000000001</v>
      </c>
      <c r="AM553" t="s">
        <v>3188</v>
      </c>
      <c r="AN553">
        <v>-7.51</v>
      </c>
      <c r="AO553" t="s">
        <v>3188</v>
      </c>
      <c r="AP553">
        <v>2.6761134681153001E-2</v>
      </c>
      <c r="AQ553">
        <f>(Table2[[#This Row],[Sharpe Ratio]]-AVERAGE(Table2[Sharpe Ratio]))/_xlfn.STDEV.P(Table2[Sharpe Ratio])</f>
        <v>-0.40850739911674033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492</v>
      </c>
      <c r="AT553">
        <f>_xlfn.RANK.AVG(Table2[[#This Row],[6M Return vs Nifty Z-Score]],Table2[6M Return vs Nifty Z-Score])</f>
        <v>591</v>
      </c>
      <c r="AU553">
        <f>_xlfn.RANK.AVG(Table2[[#This Row],[Sharpe Ratio Z-Score]],Table2[Sharpe Ratio Z-Score])</f>
        <v>436</v>
      </c>
      <c r="AV553">
        <f>(Table2[[#This Row],[Rank 1Y]]+Table2[[#This Row],[Rank 6M]]+Table2[[#This Row],[Rank Sharpe]])/3</f>
        <v>506.33333333333331</v>
      </c>
    </row>
    <row r="554" spans="1:48" x14ac:dyDescent="0.3">
      <c r="A554" t="s">
        <v>431</v>
      </c>
      <c r="B554" t="s">
        <v>432</v>
      </c>
      <c r="C554" t="s">
        <v>3142</v>
      </c>
      <c r="D554" t="s">
        <v>21</v>
      </c>
      <c r="E554">
        <v>54425.426905205</v>
      </c>
      <c r="F554">
        <v>2876.35</v>
      </c>
      <c r="G554">
        <v>-9.2795914575962097</v>
      </c>
      <c r="H554">
        <f>(Table2[[#This Row],[1Y Return vs Nifty]]-AVERAGE(Table2[1Y Return vs Nifty]))/_xlfn.STDEV.P(Table2[1Y Return vs Nifty])</f>
        <v>-0.60364034774365838</v>
      </c>
      <c r="I554">
        <v>-7.7000017576452899</v>
      </c>
      <c r="J554">
        <f>(Table2[[#This Row],[1M Return vs Nifty]]-AVERAGE(Table2[1M Return vs Nifty]))/_xlfn.STDEV.P(Table2[1M Return vs Nifty])</f>
        <v>-0.65500781845417322</v>
      </c>
      <c r="K554">
        <v>7.87217903412105</v>
      </c>
      <c r="L554">
        <f>(Table2[[#This Row],[6M Return vs Nifty]]-AVERAGE(Table2[6M Return vs Nifty]))/_xlfn.STDEV.P(Table2[6M Return vs Nifty])</f>
        <v>-9.997736185074968E-2</v>
      </c>
      <c r="M554">
        <v>-2.0003417822379199</v>
      </c>
      <c r="N554">
        <f>(Table2[[#This Row],[1W Return vs Nifty]]-AVERAGE(Table2[1W Return vs Nifty]))/_xlfn.STDEV.P(Table2[1W Return vs Nifty])</f>
        <v>-0.40474696277515809</v>
      </c>
      <c r="O554">
        <v>2960.1</v>
      </c>
      <c r="P554">
        <v>2931.4630870391702</v>
      </c>
      <c r="Q554">
        <v>2660.8613672874699</v>
      </c>
      <c r="R554">
        <v>36.914786374330497</v>
      </c>
      <c r="S554" s="1">
        <f>(Table2[[#This Row],[Close Price]]-Table2[[#This Row],[20D EMA]])/Table2[[#This Row],[20D EMA]]</f>
        <v>-2.8292963075571772E-2</v>
      </c>
      <c r="T554" s="1">
        <f>(Table2[[#This Row],[Close Price]]-Table2[[#This Row],[50D EMA]])/Table2[[#This Row],[50D EMA]]</f>
        <v>-1.8800539322101951E-2</v>
      </c>
      <c r="U554" s="1">
        <f>(Table2[[#This Row],[Close Price]]-Table2[[#This Row],[200D EMA]])/Table2[[#This Row],[200D EMA]]</f>
        <v>8.0984539578701553E-2</v>
      </c>
      <c r="V554">
        <v>0.94454351240004297</v>
      </c>
      <c r="W554">
        <v>2855.8</v>
      </c>
      <c r="X554">
        <v>2913.55</v>
      </c>
      <c r="Y554">
        <v>2841.15</v>
      </c>
      <c r="Z554">
        <v>2979</v>
      </c>
      <c r="AA554">
        <v>2836.6</v>
      </c>
      <c r="AB554">
        <v>3051.8</v>
      </c>
      <c r="AC554" s="1">
        <f>(Table2[[#This Row],[Close Price]]/Table2[[#This Row],[Day Low]])-1</f>
        <v>7.1958820645703359E-3</v>
      </c>
      <c r="AD554" s="1">
        <f>(Table2[[#This Row],[Day High]]/Table2[[#This Row],[Close Price]])-1</f>
        <v>1.2933057520816416E-2</v>
      </c>
      <c r="AE554" s="1">
        <f>(Table2[[#This Row],[Close Price]]/Table2[[#This Row],[Current Week Low]])-1</f>
        <v>1.2389349383172155E-2</v>
      </c>
      <c r="AF554" s="1">
        <f>(Table2[[#This Row],[Current Week High]]/Table2[[#This Row],[Close Price]])-1</f>
        <v>3.5687590175048189E-2</v>
      </c>
      <c r="AG554" s="1">
        <f>(Table2[[#This Row],[Close Price]]/Table2[[#This Row],[Current Month Low]])-1</f>
        <v>1.4013255305647565E-2</v>
      </c>
      <c r="AH554" s="1">
        <f>(Table2[[#This Row],[Current Month High]]/Table2[[#This Row],[Close Price]])-1</f>
        <v>6.0997444678151158E-2</v>
      </c>
      <c r="AI554">
        <v>10.827959045317799</v>
      </c>
      <c r="AJ554">
        <v>39.014547387753097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-0.05</v>
      </c>
      <c r="AM554" t="s">
        <v>3188</v>
      </c>
      <c r="AN554">
        <v>-6.37</v>
      </c>
      <c r="AO554" t="s">
        <v>3188</v>
      </c>
      <c r="AP554">
        <v>-5.1095806549172E-2</v>
      </c>
      <c r="AQ554">
        <f>(Table2[[#This Row],[Sharpe Ratio]]-AVERAGE(Table2[Sharpe Ratio]))/_xlfn.STDEV.P(Table2[Sharpe Ratio])</f>
        <v>-1.3114354015339686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-3.074807892357708</v>
      </c>
      <c r="AS554">
        <f>_xlfn.RANK.AVG(Table2[[#This Row],[1Y Return vs Nifty Z-Score]],Table2[1Y Return vs Nifty Z-Score])</f>
        <v>519</v>
      </c>
      <c r="AT554">
        <f>_xlfn.RANK.AVG(Table2[[#This Row],[6M Return vs Nifty Z-Score]],Table2[6M Return vs Nifty Z-Score])</f>
        <v>339</v>
      </c>
      <c r="AU554">
        <f>_xlfn.RANK.AVG(Table2[[#This Row],[Sharpe Ratio Z-Score]],Table2[Sharpe Ratio Z-Score])</f>
        <v>661</v>
      </c>
      <c r="AV554">
        <f>(Table2[[#This Row],[Rank 1Y]]+Table2[[#This Row],[Rank 6M]]+Table2[[#This Row],[Rank Sharpe]])/3</f>
        <v>506.33333333333331</v>
      </c>
    </row>
    <row r="555" spans="1:48" x14ac:dyDescent="0.3">
      <c r="A555" t="s">
        <v>1553</v>
      </c>
      <c r="B555" t="s">
        <v>1554</v>
      </c>
      <c r="C555" t="s">
        <v>3157</v>
      </c>
      <c r="D555" t="s">
        <v>258</v>
      </c>
      <c r="E555">
        <v>6427.9343078399997</v>
      </c>
      <c r="F555">
        <v>875.3</v>
      </c>
      <c r="G555">
        <v>-6.8727750483020298</v>
      </c>
      <c r="H555">
        <f>(Table2[[#This Row],[1Y Return vs Nifty]]-AVERAGE(Table2[1Y Return vs Nifty]))/_xlfn.STDEV.P(Table2[1Y Return vs Nifty])</f>
        <v>-0.56314286690301318</v>
      </c>
      <c r="I555">
        <v>0.17043353122455299</v>
      </c>
      <c r="J555">
        <f>(Table2[[#This Row],[1M Return vs Nifty]]-AVERAGE(Table2[1M Return vs Nifty]))/_xlfn.STDEV.P(Table2[1M Return vs Nifty])</f>
        <v>0.18720412101999104</v>
      </c>
      <c r="K555">
        <v>-2.1310619165663902</v>
      </c>
      <c r="L555">
        <f>(Table2[[#This Row],[6M Return vs Nifty]]-AVERAGE(Table2[6M Return vs Nifty]))/_xlfn.STDEV.P(Table2[6M Return vs Nifty])</f>
        <v>-0.41563633210358508</v>
      </c>
      <c r="M555">
        <v>3.6331919070544099</v>
      </c>
      <c r="N555">
        <f>(Table2[[#This Row],[1W Return vs Nifty]]-AVERAGE(Table2[1W Return vs Nifty]))/_xlfn.STDEV.P(Table2[1W Return vs Nifty])</f>
        <v>0.91208511403233117</v>
      </c>
      <c r="O555">
        <v>820.04</v>
      </c>
      <c r="P555">
        <v>803.34303374516503</v>
      </c>
      <c r="Q555">
        <v>775.57248684620697</v>
      </c>
      <c r="R555">
        <v>76.295936513755606</v>
      </c>
      <c r="S555" s="1">
        <f>(Table2[[#This Row],[Close Price]]-Table2[[#This Row],[20D EMA]])/Table2[[#This Row],[20D EMA]]</f>
        <v>6.7386956733817852E-2</v>
      </c>
      <c r="T555" s="1">
        <f>(Table2[[#This Row],[Close Price]]-Table2[[#This Row],[50D EMA]])/Table2[[#This Row],[50D EMA]]</f>
        <v>8.9571905440411118E-2</v>
      </c>
      <c r="U555" s="1">
        <f>(Table2[[#This Row],[Close Price]]-Table2[[#This Row],[200D EMA]])/Table2[[#This Row],[200D EMA]]</f>
        <v>0.12858567683251065</v>
      </c>
      <c r="V555">
        <v>1.9348643218753401</v>
      </c>
      <c r="W555">
        <v>851.05</v>
      </c>
      <c r="X555">
        <v>900</v>
      </c>
      <c r="Y555">
        <v>775</v>
      </c>
      <c r="Z555">
        <v>900</v>
      </c>
      <c r="AA555">
        <v>775</v>
      </c>
      <c r="AB555">
        <v>900</v>
      </c>
      <c r="AC555" s="1">
        <f>(Table2[[#This Row],[Close Price]]/Table2[[#This Row],[Day Low]])-1</f>
        <v>2.8494213030961779E-2</v>
      </c>
      <c r="AD555" s="1">
        <f>(Table2[[#This Row],[Day High]]/Table2[[#This Row],[Close Price]])-1</f>
        <v>2.8218896378384706E-2</v>
      </c>
      <c r="AE555" s="1">
        <f>(Table2[[#This Row],[Close Price]]/Table2[[#This Row],[Current Week Low]])-1</f>
        <v>0.1294193548387097</v>
      </c>
      <c r="AF555" s="1">
        <f>(Table2[[#This Row],[Current Week High]]/Table2[[#This Row],[Close Price]])-1</f>
        <v>2.8218896378384706E-2</v>
      </c>
      <c r="AG555" s="1">
        <f>(Table2[[#This Row],[Close Price]]/Table2[[#This Row],[Current Month Low]])-1</f>
        <v>0.1294193548387097</v>
      </c>
      <c r="AH555" s="1">
        <f>(Table2[[#This Row],[Current Month High]]/Table2[[#This Row],[Close Price]])-1</f>
        <v>2.8218896378384706E-2</v>
      </c>
      <c r="AI555">
        <v>2.8218896378384701</v>
      </c>
      <c r="AJ555">
        <v>35.705426356589101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0.1</v>
      </c>
      <c r="AM555" t="s">
        <v>3189</v>
      </c>
      <c r="AN555">
        <v>7.94</v>
      </c>
      <c r="AO555" t="s">
        <v>3189</v>
      </c>
      <c r="AP555">
        <v>-8.7773919155999995E-4</v>
      </c>
      <c r="AQ555">
        <f>(Table2[[#This Row],[Sharpe Ratio]]-AVERAGE(Table2[Sharpe Ratio]))/_xlfn.STDEV.P(Table2[Sharpe Ratio])</f>
        <v>-0.72904289384062293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-0.60853285779489874</v>
      </c>
      <c r="AS555">
        <f>_xlfn.RANK.AVG(Table2[[#This Row],[1Y Return vs Nifty Z-Score]],Table2[1Y Return vs Nifty Z-Score])</f>
        <v>496</v>
      </c>
      <c r="AT555">
        <f>_xlfn.RANK.AVG(Table2[[#This Row],[6M Return vs Nifty Z-Score]],Table2[6M Return vs Nifty Z-Score])</f>
        <v>464</v>
      </c>
      <c r="AU555">
        <f>_xlfn.RANK.AVG(Table2[[#This Row],[Sharpe Ratio Z-Score]],Table2[Sharpe Ratio Z-Score])</f>
        <v>559</v>
      </c>
      <c r="AV555">
        <f>(Table2[[#This Row],[Rank 1Y]]+Table2[[#This Row],[Rank 6M]]+Table2[[#This Row],[Rank Sharpe]])/3</f>
        <v>506.33333333333331</v>
      </c>
    </row>
    <row r="556" spans="1:48" x14ac:dyDescent="0.3">
      <c r="A556" t="s">
        <v>1729</v>
      </c>
      <c r="B556" t="s">
        <v>1730</v>
      </c>
      <c r="C556" t="s">
        <v>3157</v>
      </c>
      <c r="D556" t="s">
        <v>258</v>
      </c>
      <c r="E556">
        <v>4842.7044722000001</v>
      </c>
      <c r="F556">
        <v>290.14999999999998</v>
      </c>
      <c r="G556">
        <v>2.5742526104938599</v>
      </c>
      <c r="H556">
        <f>(Table2[[#This Row],[1Y Return vs Nifty]]-AVERAGE(Table2[1Y Return vs Nifty]))/_xlfn.STDEV.P(Table2[1Y Return vs Nifty])</f>
        <v>-0.40418565681596408</v>
      </c>
      <c r="I556">
        <v>-1.59680602333185</v>
      </c>
      <c r="J556">
        <f>(Table2[[#This Row],[1M Return vs Nifty]]-AVERAGE(Table2[1M Return vs Nifty]))/_xlfn.STDEV.P(Table2[1M Return vs Nifty])</f>
        <v>-1.9074335674976062E-3</v>
      </c>
      <c r="K556">
        <v>-1.7116632187179099</v>
      </c>
      <c r="L556">
        <f>(Table2[[#This Row],[6M Return vs Nifty]]-AVERAGE(Table2[6M Return vs Nifty]))/_xlfn.STDEV.P(Table2[6M Return vs Nifty])</f>
        <v>-0.40240192520077689</v>
      </c>
      <c r="M556">
        <v>0.37426290425736902</v>
      </c>
      <c r="N556">
        <f>(Table2[[#This Row],[1W Return vs Nifty]]-AVERAGE(Table2[1W Return vs Nifty]))/_xlfn.STDEV.P(Table2[1W Return vs Nifty])</f>
        <v>0.1503141752913098</v>
      </c>
      <c r="O556">
        <v>284.58999999999997</v>
      </c>
      <c r="P556">
        <v>285.99567311967002</v>
      </c>
      <c r="Q556">
        <v>273.68135219606597</v>
      </c>
      <c r="R556">
        <v>59.863059615074299</v>
      </c>
      <c r="S556" s="1">
        <f>(Table2[[#This Row],[Close Price]]-Table2[[#This Row],[20D EMA]])/Table2[[#This Row],[20D EMA]]</f>
        <v>1.9536877613408773E-2</v>
      </c>
      <c r="T556" s="1">
        <f>(Table2[[#This Row],[Close Price]]-Table2[[#This Row],[50D EMA]])/Table2[[#This Row],[50D EMA]]</f>
        <v>1.4525838223404358E-2</v>
      </c>
      <c r="U556" s="1">
        <f>(Table2[[#This Row],[Close Price]]-Table2[[#This Row],[200D EMA]])/Table2[[#This Row],[200D EMA]]</f>
        <v>6.0174533894204914E-2</v>
      </c>
      <c r="V556">
        <v>0.59421633409762697</v>
      </c>
      <c r="W556">
        <v>287.60000000000002</v>
      </c>
      <c r="X556">
        <v>294.14999999999998</v>
      </c>
      <c r="Y556">
        <v>267.89999999999998</v>
      </c>
      <c r="Z556">
        <v>298</v>
      </c>
      <c r="AA556">
        <v>267.89999999999998</v>
      </c>
      <c r="AB556">
        <v>299.75</v>
      </c>
      <c r="AC556" s="1">
        <f>(Table2[[#This Row],[Close Price]]/Table2[[#This Row],[Day Low]])-1</f>
        <v>8.8664812239218627E-3</v>
      </c>
      <c r="AD556" s="1">
        <f>(Table2[[#This Row],[Day High]]/Table2[[#This Row],[Close Price]])-1</f>
        <v>1.3785972772703881E-2</v>
      </c>
      <c r="AE556" s="1">
        <f>(Table2[[#This Row],[Close Price]]/Table2[[#This Row],[Current Week Low]])-1</f>
        <v>8.3053378126166422E-2</v>
      </c>
      <c r="AF556" s="1">
        <f>(Table2[[#This Row],[Current Week High]]/Table2[[#This Row],[Close Price]])-1</f>
        <v>2.7054971566431218E-2</v>
      </c>
      <c r="AG556" s="1">
        <f>(Table2[[#This Row],[Close Price]]/Table2[[#This Row],[Current Month Low]])-1</f>
        <v>8.3053378126166422E-2</v>
      </c>
      <c r="AH556" s="1">
        <f>(Table2[[#This Row],[Current Month High]]/Table2[[#This Row],[Close Price]])-1</f>
        <v>3.308633465448918E-2</v>
      </c>
      <c r="AI556">
        <v>15.8021712907117</v>
      </c>
      <c r="AJ556">
        <v>37.969567284831101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-0.04</v>
      </c>
      <c r="AM556" t="s">
        <v>3188</v>
      </c>
      <c r="AN556">
        <v>7.36</v>
      </c>
      <c r="AO556" t="s">
        <v>3189</v>
      </c>
      <c r="AP556">
        <v>-3.3994391897420997E-2</v>
      </c>
      <c r="AQ556">
        <f>(Table2[[#This Row],[Sharpe Ratio]]-AVERAGE(Table2[Sharpe Ratio]))/_xlfn.STDEV.P(Table2[Sharpe Ratio])</f>
        <v>-1.1131056710564513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436</v>
      </c>
      <c r="AT556">
        <f>_xlfn.RANK.AVG(Table2[[#This Row],[6M Return vs Nifty Z-Score]],Table2[6M Return vs Nifty Z-Score])</f>
        <v>455</v>
      </c>
      <c r="AU556">
        <f>_xlfn.RANK.AVG(Table2[[#This Row],[Sharpe Ratio Z-Score]],Table2[Sharpe Ratio Z-Score])</f>
        <v>630</v>
      </c>
      <c r="AV556">
        <f>(Table2[[#This Row],[Rank 1Y]]+Table2[[#This Row],[Rank 6M]]+Table2[[#This Row],[Rank Sharpe]])/3</f>
        <v>507</v>
      </c>
    </row>
    <row r="557" spans="1:48" x14ac:dyDescent="0.3">
      <c r="A557" t="s">
        <v>170</v>
      </c>
      <c r="B557" t="s">
        <v>171</v>
      </c>
      <c r="C557" t="s">
        <v>3157</v>
      </c>
      <c r="D557" t="s">
        <v>172</v>
      </c>
      <c r="E557">
        <v>158188.97232510001</v>
      </c>
      <c r="F557">
        <v>3110.2</v>
      </c>
      <c r="G557">
        <v>-0.98421119962018699</v>
      </c>
      <c r="H557">
        <f>(Table2[[#This Row],[1Y Return vs Nifty]]-AVERAGE(Table2[1Y Return vs Nifty]))/_xlfn.STDEV.P(Table2[1Y Return vs Nifty])</f>
        <v>-0.46406094244877405</v>
      </c>
      <c r="I557">
        <v>-3.72822008903649</v>
      </c>
      <c r="J557">
        <f>(Table2[[#This Row],[1M Return vs Nifty]]-AVERAGE(Table2[1M Return vs Nifty]))/_xlfn.STDEV.P(Table2[1M Return vs Nifty])</f>
        <v>-0.22998914801068784</v>
      </c>
      <c r="K557">
        <v>-5.5499978370220102</v>
      </c>
      <c r="L557">
        <f>(Table2[[#This Row],[6M Return vs Nifty]]-AVERAGE(Table2[6M Return vs Nifty]))/_xlfn.STDEV.P(Table2[6M Return vs Nifty])</f>
        <v>-0.52352314572045444</v>
      </c>
      <c r="M557">
        <v>-3.9910839611651601</v>
      </c>
      <c r="N557">
        <f>(Table2[[#This Row],[1W Return vs Nifty]]-AVERAGE(Table2[1W Return vs Nifty]))/_xlfn.STDEV.P(Table2[1W Return vs Nifty])</f>
        <v>-0.87008067735783001</v>
      </c>
      <c r="O557">
        <v>3219.03</v>
      </c>
      <c r="P557">
        <v>3193.9041652042101</v>
      </c>
      <c r="Q557">
        <v>2997.3289537855799</v>
      </c>
      <c r="R557">
        <v>27.6733964512336</v>
      </c>
      <c r="S557" s="1">
        <f>(Table2[[#This Row],[Close Price]]-Table2[[#This Row],[20D EMA]])/Table2[[#This Row],[20D EMA]]</f>
        <v>-3.3808321140219373E-2</v>
      </c>
      <c r="T557" s="1">
        <f>(Table2[[#This Row],[Close Price]]-Table2[[#This Row],[50D EMA]])/Table2[[#This Row],[50D EMA]]</f>
        <v>-2.6207475514174822E-2</v>
      </c>
      <c r="U557" s="1">
        <f>(Table2[[#This Row],[Close Price]]-Table2[[#This Row],[200D EMA]])/Table2[[#This Row],[200D EMA]]</f>
        <v>3.7657210120986412E-2</v>
      </c>
      <c r="V557">
        <v>1.15594418213092</v>
      </c>
      <c r="W557">
        <v>3102.35</v>
      </c>
      <c r="X557">
        <v>3159.9</v>
      </c>
      <c r="Y557">
        <v>3102.2</v>
      </c>
      <c r="Z557">
        <v>3239.4</v>
      </c>
      <c r="AA557">
        <v>3102.2</v>
      </c>
      <c r="AB557">
        <v>3396.4</v>
      </c>
      <c r="AC557" s="1">
        <f>(Table2[[#This Row],[Close Price]]/Table2[[#This Row],[Day Low]])-1</f>
        <v>2.5303399036213925E-3</v>
      </c>
      <c r="AD557" s="1">
        <f>(Table2[[#This Row],[Day High]]/Table2[[#This Row],[Close Price]])-1</f>
        <v>1.5979679763359345E-2</v>
      </c>
      <c r="AE557" s="1">
        <f>(Table2[[#This Row],[Close Price]]/Table2[[#This Row],[Current Week Low]])-1</f>
        <v>2.5788150344916438E-3</v>
      </c>
      <c r="AF557" s="1">
        <f>(Table2[[#This Row],[Current Week High]]/Table2[[#This Row],[Close Price]])-1</f>
        <v>4.1540736930101074E-2</v>
      </c>
      <c r="AG557" s="1">
        <f>(Table2[[#This Row],[Close Price]]/Table2[[#This Row],[Current Month Low]])-1</f>
        <v>2.5788150344916438E-3</v>
      </c>
      <c r="AH557" s="1">
        <f>(Table2[[#This Row],[Current Month High]]/Table2[[#This Row],[Close Price]])-1</f>
        <v>9.2019805800270138E-2</v>
      </c>
      <c r="AI557">
        <v>9.8000128609092805</v>
      </c>
      <c r="AJ557">
        <v>35.665525288434203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-0.01</v>
      </c>
      <c r="AM557" t="s">
        <v>3188</v>
      </c>
      <c r="AN557">
        <v>-4.74</v>
      </c>
      <c r="AO557" t="s">
        <v>3188</v>
      </c>
      <c r="AP557">
        <v>-2.6782328090230001E-3</v>
      </c>
      <c r="AQ557">
        <f>(Table2[[#This Row],[Sharpe Ratio]]-AVERAGE(Table2[Sharpe Ratio]))/_xlfn.STDEV.P(Table2[Sharpe Ratio])</f>
        <v>-0.74992370523252516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-2.8375776187702715</v>
      </c>
      <c r="AS557">
        <f>_xlfn.RANK.AVG(Table2[[#This Row],[1Y Return vs Nifty Z-Score]],Table2[1Y Return vs Nifty Z-Score])</f>
        <v>467</v>
      </c>
      <c r="AT557">
        <f>_xlfn.RANK.AVG(Table2[[#This Row],[6M Return vs Nifty Z-Score]],Table2[6M Return vs Nifty Z-Score])</f>
        <v>494</v>
      </c>
      <c r="AU557">
        <f>_xlfn.RANK.AVG(Table2[[#This Row],[Sharpe Ratio Z-Score]],Table2[Sharpe Ratio Z-Score])</f>
        <v>568</v>
      </c>
      <c r="AV557">
        <f>(Table2[[#This Row],[Rank 1Y]]+Table2[[#This Row],[Rank 6M]]+Table2[[#This Row],[Rank Sharpe]])/3</f>
        <v>509.66666666666669</v>
      </c>
    </row>
    <row r="558" spans="1:48" x14ac:dyDescent="0.3">
      <c r="A558" t="s">
        <v>2182</v>
      </c>
      <c r="B558" t="s">
        <v>2183</v>
      </c>
      <c r="C558" t="s">
        <v>3149</v>
      </c>
      <c r="D558" t="s">
        <v>283</v>
      </c>
      <c r="E558">
        <v>2762.2941000000001</v>
      </c>
      <c r="F558">
        <v>285</v>
      </c>
      <c r="G558">
        <v>-18.887116502011299</v>
      </c>
      <c r="H558">
        <f>(Table2[[#This Row],[1Y Return vs Nifty]]-AVERAGE(Table2[1Y Return vs Nifty]))/_xlfn.STDEV.P(Table2[1Y Return vs Nifty])</f>
        <v>-0.76529811271058412</v>
      </c>
      <c r="I558">
        <v>-12.7413678685453</v>
      </c>
      <c r="J558">
        <f>(Table2[[#This Row],[1M Return vs Nifty]]-AVERAGE(Table2[1M Return vs Nifty]))/_xlfn.STDEV.P(Table2[1M Return vs Nifty])</f>
        <v>-1.1944822660574534</v>
      </c>
      <c r="K558">
        <v>-19.6814709556363</v>
      </c>
      <c r="L558">
        <f>(Table2[[#This Row],[6M Return vs Nifty]]-AVERAGE(Table2[6M Return vs Nifty]))/_xlfn.STDEV.P(Table2[6M Return vs Nifty])</f>
        <v>-0.96945124789926507</v>
      </c>
      <c r="M558">
        <v>-3.0760142037314999</v>
      </c>
      <c r="N558">
        <f>(Table2[[#This Row],[1W Return vs Nifty]]-AVERAGE(Table2[1W Return vs Nifty]))/_xlfn.STDEV.P(Table2[1W Return vs Nifty])</f>
        <v>-0.65618416487305964</v>
      </c>
      <c r="O558">
        <v>298.07</v>
      </c>
      <c r="P558">
        <v>308.97415717874401</v>
      </c>
      <c r="Q558">
        <v>306.18974438630801</v>
      </c>
      <c r="R558">
        <v>27.472306449309599</v>
      </c>
      <c r="S558" s="1">
        <f>(Table2[[#This Row],[Close Price]]-Table2[[#This Row],[20D EMA]])/Table2[[#This Row],[20D EMA]]</f>
        <v>-4.3848760358305074E-2</v>
      </c>
      <c r="T558" s="1">
        <f>(Table2[[#This Row],[Close Price]]-Table2[[#This Row],[50D EMA]])/Table2[[#This Row],[50D EMA]]</f>
        <v>-7.7592758558363076E-2</v>
      </c>
      <c r="U558" s="1">
        <f>(Table2[[#This Row],[Close Price]]-Table2[[#This Row],[200D EMA]])/Table2[[#This Row],[200D EMA]]</f>
        <v>-6.9204618295685666E-2</v>
      </c>
      <c r="V558">
        <v>1.3080364330785099</v>
      </c>
      <c r="W558">
        <v>281.35000000000002</v>
      </c>
      <c r="X558">
        <v>290.3</v>
      </c>
      <c r="Y558">
        <v>276.45</v>
      </c>
      <c r="Z558">
        <v>295.64999999999998</v>
      </c>
      <c r="AA558">
        <v>276.45</v>
      </c>
      <c r="AB558">
        <v>302.60000000000002</v>
      </c>
      <c r="AC558" s="1">
        <f>(Table2[[#This Row],[Close Price]]/Table2[[#This Row],[Day Low]])-1</f>
        <v>1.2973165096854311E-2</v>
      </c>
      <c r="AD558" s="1">
        <f>(Table2[[#This Row],[Day High]]/Table2[[#This Row],[Close Price]])-1</f>
        <v>1.8596491228070278E-2</v>
      </c>
      <c r="AE558" s="1">
        <f>(Table2[[#This Row],[Close Price]]/Table2[[#This Row],[Current Week Low]])-1</f>
        <v>3.0927835051546504E-2</v>
      </c>
      <c r="AF558" s="1">
        <f>(Table2[[#This Row],[Current Week High]]/Table2[[#This Row],[Close Price]])-1</f>
        <v>3.7368421052631495E-2</v>
      </c>
      <c r="AG558" s="1">
        <f>(Table2[[#This Row],[Close Price]]/Table2[[#This Row],[Current Month Low]])-1</f>
        <v>3.0927835051546504E-2</v>
      </c>
      <c r="AH558" s="1">
        <f>(Table2[[#This Row],[Current Month High]]/Table2[[#This Row],[Close Price]])-1</f>
        <v>6.1754385964912339E-2</v>
      </c>
      <c r="AI558">
        <v>40.894736842105203</v>
      </c>
      <c r="AJ558">
        <v>16.255353864980599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-0.17</v>
      </c>
      <c r="AM558" t="s">
        <v>3188</v>
      </c>
      <c r="AN558">
        <v>-9.0500000000000007</v>
      </c>
      <c r="AO558" t="s">
        <v>3188</v>
      </c>
      <c r="AP558">
        <v>7.2106819873354003E-2</v>
      </c>
      <c r="AQ558">
        <f>(Table2[[#This Row],[Sharpe Ratio]]-AVERAGE(Table2[Sharpe Ratio]))/_xlfn.STDEV.P(Table2[Sharpe Ratio])</f>
        <v>0.11737877495873232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578</v>
      </c>
      <c r="AT558">
        <f>_xlfn.RANK.AVG(Table2[[#This Row],[6M Return vs Nifty Z-Score]],Table2[6M Return vs Nifty Z-Score])</f>
        <v>642</v>
      </c>
      <c r="AU558">
        <f>_xlfn.RANK.AVG(Table2[[#This Row],[Sharpe Ratio Z-Score]],Table2[Sharpe Ratio Z-Score])</f>
        <v>310</v>
      </c>
      <c r="AV558">
        <f>(Table2[[#This Row],[Rank 1Y]]+Table2[[#This Row],[Rank 6M]]+Table2[[#This Row],[Rank Sharpe]])/3</f>
        <v>510</v>
      </c>
    </row>
    <row r="559" spans="1:48" x14ac:dyDescent="0.3">
      <c r="A559" t="s">
        <v>733</v>
      </c>
      <c r="B559" t="s">
        <v>734</v>
      </c>
      <c r="C559" t="s">
        <v>3143</v>
      </c>
      <c r="D559" t="s">
        <v>54</v>
      </c>
      <c r="E559">
        <v>23586.110956799999</v>
      </c>
      <c r="F559">
        <v>806.4</v>
      </c>
      <c r="G559">
        <v>-18.115805148493401</v>
      </c>
      <c r="H559">
        <f>(Table2[[#This Row],[1Y Return vs Nifty]]-AVERAGE(Table2[1Y Return vs Nifty]))/_xlfn.STDEV.P(Table2[1Y Return vs Nifty])</f>
        <v>-0.75231990355402312</v>
      </c>
      <c r="I559">
        <v>9.8005253964438896</v>
      </c>
      <c r="J559">
        <f>(Table2[[#This Row],[1M Return vs Nifty]]-AVERAGE(Table2[1M Return vs Nifty]))/_xlfn.STDEV.P(Table2[1M Return vs Nifty])</f>
        <v>1.2177161638024927</v>
      </c>
      <c r="K559">
        <v>0.82682568711145799</v>
      </c>
      <c r="L559">
        <f>(Table2[[#This Row],[6M Return vs Nifty]]-AVERAGE(Table2[6M Return vs Nifty]))/_xlfn.STDEV.P(Table2[6M Return vs Nifty])</f>
        <v>-0.32229820701959294</v>
      </c>
      <c r="M559">
        <v>-0.78650821095523005</v>
      </c>
      <c r="N559">
        <f>(Table2[[#This Row],[1W Return vs Nifty]]-AVERAGE(Table2[1W Return vs Nifty]))/_xlfn.STDEV.P(Table2[1W Return vs Nifty])</f>
        <v>-0.1210147494382703</v>
      </c>
      <c r="O559">
        <v>791.14</v>
      </c>
      <c r="P559">
        <v>773.70065269831503</v>
      </c>
      <c r="Q559">
        <v>744.77901682585104</v>
      </c>
      <c r="R559">
        <v>56.388785895226903</v>
      </c>
      <c r="S559" s="1">
        <f>(Table2[[#This Row],[Close Price]]-Table2[[#This Row],[20D EMA]])/Table2[[#This Row],[20D EMA]]</f>
        <v>1.9288621482923367E-2</v>
      </c>
      <c r="T559" s="1">
        <f>(Table2[[#This Row],[Close Price]]-Table2[[#This Row],[50D EMA]])/Table2[[#This Row],[50D EMA]]</f>
        <v>4.2263564322512256E-2</v>
      </c>
      <c r="U559" s="1">
        <f>(Table2[[#This Row],[Close Price]]-Table2[[#This Row],[200D EMA]])/Table2[[#This Row],[200D EMA]]</f>
        <v>8.2737270763574081E-2</v>
      </c>
      <c r="V559">
        <v>1.1598101943530199</v>
      </c>
      <c r="W559">
        <v>801</v>
      </c>
      <c r="X559">
        <v>813.9</v>
      </c>
      <c r="Y559">
        <v>780</v>
      </c>
      <c r="Z559">
        <v>814.7</v>
      </c>
      <c r="AA559">
        <v>777</v>
      </c>
      <c r="AB559">
        <v>832</v>
      </c>
      <c r="AC559" s="1">
        <f>(Table2[[#This Row],[Close Price]]/Table2[[#This Row],[Day Low]])-1</f>
        <v>6.741573033707926E-3</v>
      </c>
      <c r="AD559" s="1">
        <f>(Table2[[#This Row],[Day High]]/Table2[[#This Row],[Close Price]])-1</f>
        <v>9.3005952380953438E-3</v>
      </c>
      <c r="AE559" s="1">
        <f>(Table2[[#This Row],[Close Price]]/Table2[[#This Row],[Current Week Low]])-1</f>
        <v>3.3846153846153859E-2</v>
      </c>
      <c r="AF559" s="1">
        <f>(Table2[[#This Row],[Current Week High]]/Table2[[#This Row],[Close Price]])-1</f>
        <v>1.0292658730158832E-2</v>
      </c>
      <c r="AG559" s="1">
        <f>(Table2[[#This Row],[Close Price]]/Table2[[#This Row],[Current Month Low]])-1</f>
        <v>3.7837837837837895E-2</v>
      </c>
      <c r="AH559" s="1">
        <f>(Table2[[#This Row],[Current Month High]]/Table2[[#This Row],[Close Price]])-1</f>
        <v>3.1746031746031855E-2</v>
      </c>
      <c r="AI559">
        <v>6.9878472222222303</v>
      </c>
      <c r="AJ559">
        <v>34.388800933255503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0.06</v>
      </c>
      <c r="AM559" t="s">
        <v>3189</v>
      </c>
      <c r="AN559">
        <v>4.3899999999999997</v>
      </c>
      <c r="AO559" t="s">
        <v>3189</v>
      </c>
      <c r="AQ559">
        <f>(Table2[[#This Row],[Sharpe Ratio]]-AVERAGE(Table2[Sharpe Ratio]))/_xlfn.STDEV.P(Table2[Sharpe Ratio])</f>
        <v>-0.71886351506777824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-0.69678021127717193</v>
      </c>
      <c r="AS559">
        <f>_xlfn.RANK.AVG(Table2[[#This Row],[1Y Return vs Nifty Z-Score]],Table2[1Y Return vs Nifty Z-Score])</f>
        <v>576</v>
      </c>
      <c r="AT559">
        <f>_xlfn.RANK.AVG(Table2[[#This Row],[6M Return vs Nifty Z-Score]],Table2[6M Return vs Nifty Z-Score])</f>
        <v>426</v>
      </c>
      <c r="AU559">
        <f>_xlfn.RANK.AVG(Table2[[#This Row],[Sharpe Ratio Z-Score]],Table2[Sharpe Ratio Z-Score])</f>
        <v>530</v>
      </c>
      <c r="AV559">
        <f>(Table2[[#This Row],[Rank 1Y]]+Table2[[#This Row],[Rank 6M]]+Table2[[#This Row],[Rank Sharpe]])/3</f>
        <v>510.66666666666669</v>
      </c>
    </row>
    <row r="560" spans="1:48" x14ac:dyDescent="0.3">
      <c r="A560" t="s">
        <v>931</v>
      </c>
      <c r="B560" t="s">
        <v>932</v>
      </c>
      <c r="C560" t="s">
        <v>3144</v>
      </c>
      <c r="D560" t="s">
        <v>27</v>
      </c>
      <c r="E560">
        <v>16010.858084129901</v>
      </c>
      <c r="F560">
        <v>81.900000000000006</v>
      </c>
      <c r="G560">
        <v>-40.4745897532258</v>
      </c>
      <c r="H560">
        <f>(Table2[[#This Row],[1Y Return vs Nifty]]-AVERAGE(Table2[1Y Return vs Nifty]))/_xlfn.STDEV.P(Table2[1Y Return vs Nifty])</f>
        <v>-1.1285324171689697</v>
      </c>
      <c r="I560">
        <v>-9.73690836243577</v>
      </c>
      <c r="J560">
        <f>(Table2[[#This Row],[1M Return vs Nifty]]-AVERAGE(Table2[1M Return vs Nifty]))/_xlfn.STDEV.P(Table2[1M Return vs Nifty])</f>
        <v>-0.87297632962081084</v>
      </c>
      <c r="K560">
        <v>-5.3834308798591897</v>
      </c>
      <c r="L560">
        <f>(Table2[[#This Row],[6M Return vs Nifty]]-AVERAGE(Table2[6M Return vs Nifty]))/_xlfn.STDEV.P(Table2[6M Return vs Nifty])</f>
        <v>-0.51826701378927764</v>
      </c>
      <c r="M560">
        <v>3.3147454094537001</v>
      </c>
      <c r="N560">
        <f>(Table2[[#This Row],[1W Return vs Nifty]]-AVERAGE(Table2[1W Return vs Nifty]))/_xlfn.STDEV.P(Table2[1W Return vs Nifty])</f>
        <v>0.83764860829443966</v>
      </c>
      <c r="O560">
        <v>84.49</v>
      </c>
      <c r="P560">
        <v>87.187734748870398</v>
      </c>
      <c r="Q560">
        <v>86.093607657629704</v>
      </c>
      <c r="R560">
        <v>44.7990595655126</v>
      </c>
      <c r="S560" s="1">
        <f>(Table2[[#This Row],[Close Price]]-Table2[[#This Row],[20D EMA]])/Table2[[#This Row],[20D EMA]]</f>
        <v>-3.0654515327257537E-2</v>
      </c>
      <c r="T560" s="1">
        <f>(Table2[[#This Row],[Close Price]]-Table2[[#This Row],[50D EMA]])/Table2[[#This Row],[50D EMA]]</f>
        <v>-6.0647690458994284E-2</v>
      </c>
      <c r="U560" s="1">
        <f>(Table2[[#This Row],[Close Price]]-Table2[[#This Row],[200D EMA]])/Table2[[#This Row],[200D EMA]]</f>
        <v>-4.8709860949334445E-2</v>
      </c>
      <c r="V560">
        <v>0.27487597369250899</v>
      </c>
      <c r="W560">
        <v>81.650000000000006</v>
      </c>
      <c r="X560">
        <v>83.7</v>
      </c>
      <c r="Y560">
        <v>75.91</v>
      </c>
      <c r="Z560">
        <v>86.33</v>
      </c>
      <c r="AA560">
        <v>75.91</v>
      </c>
      <c r="AB560">
        <v>86.33</v>
      </c>
      <c r="AC560" s="1">
        <f>(Table2[[#This Row],[Close Price]]/Table2[[#This Row],[Day Low]])-1</f>
        <v>3.0618493570115923E-3</v>
      </c>
      <c r="AD560" s="1">
        <f>(Table2[[#This Row],[Day High]]/Table2[[#This Row],[Close Price]])-1</f>
        <v>2.19780219780219E-2</v>
      </c>
      <c r="AE560" s="1">
        <f>(Table2[[#This Row],[Close Price]]/Table2[[#This Row],[Current Week Low]])-1</f>
        <v>7.8909234619944701E-2</v>
      </c>
      <c r="AF560" s="1">
        <f>(Table2[[#This Row],[Current Week High]]/Table2[[#This Row],[Close Price]])-1</f>
        <v>5.4090354090353898E-2</v>
      </c>
      <c r="AG560" s="1">
        <f>(Table2[[#This Row],[Close Price]]/Table2[[#This Row],[Current Month Low]])-1</f>
        <v>7.8909234619944701E-2</v>
      </c>
      <c r="AH560" s="1">
        <f>(Table2[[#This Row],[Current Month High]]/Table2[[#This Row],[Close Price]])-1</f>
        <v>5.4090354090353898E-2</v>
      </c>
      <c r="AI560">
        <v>36.019536019535998</v>
      </c>
      <c r="AJ560">
        <v>25.903151421983001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-0.24</v>
      </c>
      <c r="AM560" t="s">
        <v>3188</v>
      </c>
      <c r="AN560">
        <v>-5.3</v>
      </c>
      <c r="AO560" t="s">
        <v>3188</v>
      </c>
      <c r="AP560">
        <v>5.7077678355704001E-2</v>
      </c>
      <c r="AQ560">
        <f>(Table2[[#This Row],[Sharpe Ratio]]-AVERAGE(Table2[Sharpe Ratio]))/_xlfn.STDEV.P(Table2[Sharpe Ratio])</f>
        <v>-5.6918243574690219E-2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684</v>
      </c>
      <c r="AT560">
        <f>_xlfn.RANK.AVG(Table2[[#This Row],[6M Return vs Nifty Z-Score]],Table2[6M Return vs Nifty Z-Score])</f>
        <v>492</v>
      </c>
      <c r="AU560">
        <f>_xlfn.RANK.AVG(Table2[[#This Row],[Sharpe Ratio Z-Score]],Table2[Sharpe Ratio Z-Score])</f>
        <v>357</v>
      </c>
      <c r="AV560">
        <f>(Table2[[#This Row],[Rank 1Y]]+Table2[[#This Row],[Rank 6M]]+Table2[[#This Row],[Rank Sharpe]])/3</f>
        <v>511</v>
      </c>
    </row>
    <row r="561" spans="1:48" x14ac:dyDescent="0.3">
      <c r="A561" t="s">
        <v>1200</v>
      </c>
      <c r="B561" t="s">
        <v>1201</v>
      </c>
      <c r="C561" t="s">
        <v>3145</v>
      </c>
      <c r="D561" t="s">
        <v>1001</v>
      </c>
      <c r="E561">
        <v>10137.996788799001</v>
      </c>
      <c r="F561">
        <v>47.63</v>
      </c>
      <c r="G561">
        <v>-37.806134091297601</v>
      </c>
      <c r="H561">
        <f>(Table2[[#This Row],[1Y Return vs Nifty]]-AVERAGE(Table2[1Y Return vs Nifty]))/_xlfn.STDEV.P(Table2[1Y Return vs Nifty])</f>
        <v>-1.0836325520917081</v>
      </c>
      <c r="I561">
        <v>1.60944939100206</v>
      </c>
      <c r="J561">
        <f>(Table2[[#This Row],[1M Return vs Nifty]]-AVERAGE(Table2[1M Return vs Nifty]))/_xlfn.STDEV.P(Table2[1M Return vs Nifty])</f>
        <v>0.34119259735130808</v>
      </c>
      <c r="K561">
        <v>-3.3976767852276999</v>
      </c>
      <c r="L561">
        <f>(Table2[[#This Row],[6M Return vs Nifty]]-AVERAGE(Table2[6M Return vs Nifty]))/_xlfn.STDEV.P(Table2[6M Return vs Nifty])</f>
        <v>-0.45560521290127132</v>
      </c>
      <c r="M561">
        <v>-6.72387186993907</v>
      </c>
      <c r="N561">
        <f>(Table2[[#This Row],[1W Return vs Nifty]]-AVERAGE(Table2[1W Return vs Nifty]))/_xlfn.STDEV.P(Table2[1W Return vs Nifty])</f>
        <v>-1.508866735249887</v>
      </c>
      <c r="O561">
        <v>49.02</v>
      </c>
      <c r="P561">
        <v>48.433615119387099</v>
      </c>
      <c r="Q561">
        <v>47.221828040378497</v>
      </c>
      <c r="R561">
        <v>40.669776384412302</v>
      </c>
      <c r="S561" s="1">
        <f>(Table2[[#This Row],[Close Price]]-Table2[[#This Row],[20D EMA]])/Table2[[#This Row],[20D EMA]]</f>
        <v>-2.8355773153814778E-2</v>
      </c>
      <c r="T561" s="1">
        <f>(Table2[[#This Row],[Close Price]]-Table2[[#This Row],[50D EMA]])/Table2[[#This Row],[50D EMA]]</f>
        <v>-1.6592094507218064E-2</v>
      </c>
      <c r="U561" s="1">
        <f>(Table2[[#This Row],[Close Price]]-Table2[[#This Row],[200D EMA]])/Table2[[#This Row],[200D EMA]]</f>
        <v>8.6437136502315205E-3</v>
      </c>
      <c r="V561">
        <v>2.9430723876207598</v>
      </c>
      <c r="W561">
        <v>47.48</v>
      </c>
      <c r="X561">
        <v>48.63</v>
      </c>
      <c r="Y561">
        <v>46.66</v>
      </c>
      <c r="Z561">
        <v>51.45</v>
      </c>
      <c r="AA561">
        <v>46.66</v>
      </c>
      <c r="AB561">
        <v>56.5</v>
      </c>
      <c r="AC561" s="1">
        <f>(Table2[[#This Row],[Close Price]]/Table2[[#This Row],[Day Low]])-1</f>
        <v>3.1592249368155301E-3</v>
      </c>
      <c r="AD561" s="1">
        <f>(Table2[[#This Row],[Day High]]/Table2[[#This Row],[Close Price]])-1</f>
        <v>2.0995171110644639E-2</v>
      </c>
      <c r="AE561" s="1">
        <f>(Table2[[#This Row],[Close Price]]/Table2[[#This Row],[Current Week Low]])-1</f>
        <v>2.0788684097728272E-2</v>
      </c>
      <c r="AF561" s="1">
        <f>(Table2[[#This Row],[Current Week High]]/Table2[[#This Row],[Close Price]])-1</f>
        <v>8.0201553642662127E-2</v>
      </c>
      <c r="AG561" s="1">
        <f>(Table2[[#This Row],[Close Price]]/Table2[[#This Row],[Current Month Low]])-1</f>
        <v>2.0788684097728272E-2</v>
      </c>
      <c r="AH561" s="1">
        <f>(Table2[[#This Row],[Current Month High]]/Table2[[#This Row],[Close Price]])-1</f>
        <v>0.18622716775141712</v>
      </c>
      <c r="AI561">
        <v>18.622716775141701</v>
      </c>
      <c r="AJ561">
        <v>30.3146374829001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-0.04</v>
      </c>
      <c r="AM561" t="s">
        <v>3188</v>
      </c>
      <c r="AN561">
        <v>0.08</v>
      </c>
      <c r="AO561" t="s">
        <v>3189</v>
      </c>
      <c r="AP561">
        <v>4.9610147922234997E-2</v>
      </c>
      <c r="AQ561">
        <f>(Table2[[#This Row],[Sharpe Ratio]]-AVERAGE(Table2[Sharpe Ratio]))/_xlfn.STDEV.P(Table2[Sharpe Ratio])</f>
        <v>-0.1435212134670624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-2.8504331163586207</v>
      </c>
      <c r="AS561">
        <f>_xlfn.RANK.AVG(Table2[[#This Row],[1Y Return vs Nifty Z-Score]],Table2[1Y Return vs Nifty Z-Score])</f>
        <v>675</v>
      </c>
      <c r="AT561">
        <f>_xlfn.RANK.AVG(Table2[[#This Row],[6M Return vs Nifty Z-Score]],Table2[6M Return vs Nifty Z-Score])</f>
        <v>479</v>
      </c>
      <c r="AU561">
        <f>_xlfn.RANK.AVG(Table2[[#This Row],[Sharpe Ratio Z-Score]],Table2[Sharpe Ratio Z-Score])</f>
        <v>379</v>
      </c>
      <c r="AV561">
        <f>(Table2[[#This Row],[Rank 1Y]]+Table2[[#This Row],[Rank 6M]]+Table2[[#This Row],[Rank Sharpe]])/3</f>
        <v>511</v>
      </c>
    </row>
    <row r="562" spans="1:48" x14ac:dyDescent="0.3">
      <c r="A562" t="s">
        <v>1563</v>
      </c>
      <c r="B562" t="s">
        <v>1564</v>
      </c>
      <c r="C562" t="s">
        <v>607</v>
      </c>
      <c r="D562" t="s">
        <v>607</v>
      </c>
      <c r="E562">
        <v>6294.3353559999996</v>
      </c>
      <c r="F562">
        <v>313.89999999999998</v>
      </c>
      <c r="G562">
        <v>-39.165184315958598</v>
      </c>
      <c r="H562">
        <f>(Table2[[#This Row],[1Y Return vs Nifty]]-AVERAGE(Table2[1Y Return vs Nifty]))/_xlfn.STDEV.P(Table2[1Y Return vs Nifty])</f>
        <v>-1.1065001502276304</v>
      </c>
      <c r="I562">
        <v>-11.4912688348304</v>
      </c>
      <c r="J562">
        <f>(Table2[[#This Row],[1M Return vs Nifty]]-AVERAGE(Table2[1M Return vs Nifty]))/_xlfn.STDEV.P(Table2[1M Return vs Nifty])</f>
        <v>-1.0607096990929916</v>
      </c>
      <c r="K562">
        <v>-17.917594719136101</v>
      </c>
      <c r="L562">
        <f>(Table2[[#This Row],[6M Return vs Nifty]]-AVERAGE(Table2[6M Return vs Nifty]))/_xlfn.STDEV.P(Table2[6M Return vs Nifty])</f>
        <v>-0.91379095148014944</v>
      </c>
      <c r="M562">
        <v>-5.3281293136572998</v>
      </c>
      <c r="N562">
        <f>(Table2[[#This Row],[1W Return vs Nifty]]-AVERAGE(Table2[1W Return vs Nifty]))/_xlfn.STDEV.P(Table2[1W Return vs Nifty])</f>
        <v>-1.1826135040727079</v>
      </c>
      <c r="O562">
        <v>337.95</v>
      </c>
      <c r="P562">
        <v>348.99154506719702</v>
      </c>
      <c r="Q562">
        <v>347.92922031257098</v>
      </c>
      <c r="R562">
        <v>25.875654586881598</v>
      </c>
      <c r="S562" s="1">
        <f>(Table2[[#This Row],[Close Price]]-Table2[[#This Row],[20D EMA]])/Table2[[#This Row],[20D EMA]]</f>
        <v>-7.1164373428021926E-2</v>
      </c>
      <c r="T562" s="1">
        <f>(Table2[[#This Row],[Close Price]]-Table2[[#This Row],[50D EMA]])/Table2[[#This Row],[50D EMA]]</f>
        <v>-0.10055127570623609</v>
      </c>
      <c r="U562" s="1">
        <f>(Table2[[#This Row],[Close Price]]-Table2[[#This Row],[200D EMA]])/Table2[[#This Row],[200D EMA]]</f>
        <v>-9.7805008392224113E-2</v>
      </c>
      <c r="V562">
        <v>0.51031887141925003</v>
      </c>
      <c r="W562">
        <v>311</v>
      </c>
      <c r="X562">
        <v>323.95</v>
      </c>
      <c r="Y562">
        <v>309</v>
      </c>
      <c r="Z562">
        <v>336.9</v>
      </c>
      <c r="AA562">
        <v>309</v>
      </c>
      <c r="AB562">
        <v>350</v>
      </c>
      <c r="AC562" s="1">
        <f>(Table2[[#This Row],[Close Price]]/Table2[[#This Row],[Day Low]])-1</f>
        <v>9.3247588424436589E-3</v>
      </c>
      <c r="AD562" s="1">
        <f>(Table2[[#This Row],[Day High]]/Table2[[#This Row],[Close Price]])-1</f>
        <v>3.2016565785282003E-2</v>
      </c>
      <c r="AE562" s="1">
        <f>(Table2[[#This Row],[Close Price]]/Table2[[#This Row],[Current Week Low]])-1</f>
        <v>1.5857605177993506E-2</v>
      </c>
      <c r="AF562" s="1">
        <f>(Table2[[#This Row],[Current Week High]]/Table2[[#This Row],[Close Price]])-1</f>
        <v>7.3271742593182587E-2</v>
      </c>
      <c r="AG562" s="1">
        <f>(Table2[[#This Row],[Close Price]]/Table2[[#This Row],[Current Month Low]])-1</f>
        <v>1.5857605177993506E-2</v>
      </c>
      <c r="AH562" s="1">
        <f>(Table2[[#This Row],[Current Month High]]/Table2[[#This Row],[Close Price]])-1</f>
        <v>0.11500477859190839</v>
      </c>
      <c r="AI562">
        <v>39.200382287352603</v>
      </c>
      <c r="AJ562">
        <v>17.2362278244631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-0.21</v>
      </c>
      <c r="AM562" t="s">
        <v>3188</v>
      </c>
      <c r="AN562">
        <v>-9.42</v>
      </c>
      <c r="AO562" t="s">
        <v>3188</v>
      </c>
      <c r="AP562">
        <v>9.7418671970996004E-2</v>
      </c>
      <c r="AQ562">
        <f>(Table2[[#This Row],[Sharpe Ratio]]-AVERAGE(Table2[Sharpe Ratio]))/_xlfn.STDEV.P(Table2[Sharpe Ratio])</f>
        <v>0.41092716885713487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679</v>
      </c>
      <c r="AT562">
        <f>_xlfn.RANK.AVG(Table2[[#This Row],[6M Return vs Nifty Z-Score]],Table2[6M Return vs Nifty Z-Score])</f>
        <v>627</v>
      </c>
      <c r="AU562">
        <f>_xlfn.RANK.AVG(Table2[[#This Row],[Sharpe Ratio Z-Score]],Table2[Sharpe Ratio Z-Score])</f>
        <v>233</v>
      </c>
      <c r="AV562">
        <f>(Table2[[#This Row],[Rank 1Y]]+Table2[[#This Row],[Rank 6M]]+Table2[[#This Row],[Rank Sharpe]])/3</f>
        <v>513</v>
      </c>
    </row>
    <row r="563" spans="1:48" x14ac:dyDescent="0.3">
      <c r="A563" t="s">
        <v>1028</v>
      </c>
      <c r="B563" t="s">
        <v>1029</v>
      </c>
      <c r="C563" t="s">
        <v>3154</v>
      </c>
      <c r="D563" t="s">
        <v>527</v>
      </c>
      <c r="E563">
        <v>13696.806975</v>
      </c>
      <c r="F563">
        <v>881.25</v>
      </c>
      <c r="G563">
        <v>-31.0986907836927</v>
      </c>
      <c r="H563">
        <f>(Table2[[#This Row],[1Y Return vs Nifty]]-AVERAGE(Table2[1Y Return vs Nifty]))/_xlfn.STDEV.P(Table2[1Y Return vs Nifty])</f>
        <v>-0.97077202987219113</v>
      </c>
      <c r="I563">
        <v>11.312516919574399</v>
      </c>
      <c r="J563">
        <f>(Table2[[#This Row],[1M Return vs Nifty]]-AVERAGE(Table2[1M Return vs Nifty]))/_xlfn.STDEV.P(Table2[1M Return vs Nifty])</f>
        <v>1.3795137348930109</v>
      </c>
      <c r="K563">
        <v>-3.0838709094077301</v>
      </c>
      <c r="L563">
        <f>(Table2[[#This Row],[6M Return vs Nifty]]-AVERAGE(Table2[6M Return vs Nifty]))/_xlfn.STDEV.P(Table2[6M Return vs Nifty])</f>
        <v>-0.44570285824352274</v>
      </c>
      <c r="M563">
        <v>-0.84267359290746202</v>
      </c>
      <c r="N563">
        <f>(Table2[[#This Row],[1W Return vs Nifty]]-AVERAGE(Table2[1W Return vs Nifty]))/_xlfn.STDEV.P(Table2[1W Return vs Nifty])</f>
        <v>-0.13414334343273246</v>
      </c>
      <c r="O563">
        <v>880.88</v>
      </c>
      <c r="P563">
        <v>858.93815754865398</v>
      </c>
      <c r="Q563">
        <v>835.97292488658195</v>
      </c>
      <c r="R563">
        <v>46.873508849244402</v>
      </c>
      <c r="S563" s="1">
        <f>(Table2[[#This Row],[Close Price]]-Table2[[#This Row],[20D EMA]])/Table2[[#This Row],[20D EMA]]</f>
        <v>4.2003451094360704E-4</v>
      </c>
      <c r="T563" s="1">
        <f>(Table2[[#This Row],[Close Price]]-Table2[[#This Row],[50D EMA]])/Table2[[#This Row],[50D EMA]]</f>
        <v>2.5976075524485224E-2</v>
      </c>
      <c r="U563" s="1">
        <f>(Table2[[#This Row],[Close Price]]-Table2[[#This Row],[200D EMA]])/Table2[[#This Row],[200D EMA]]</f>
        <v>5.4160934840755612E-2</v>
      </c>
      <c r="V563">
        <v>3.2673163857999001</v>
      </c>
      <c r="W563">
        <v>878.9</v>
      </c>
      <c r="X563">
        <v>907.95</v>
      </c>
      <c r="Y563">
        <v>857.1</v>
      </c>
      <c r="Z563">
        <v>916.9</v>
      </c>
      <c r="AA563">
        <v>857.1</v>
      </c>
      <c r="AB563">
        <v>944.35</v>
      </c>
      <c r="AC563" s="1">
        <f>(Table2[[#This Row],[Close Price]]/Table2[[#This Row],[Day Low]])-1</f>
        <v>2.673796791443861E-3</v>
      </c>
      <c r="AD563" s="1">
        <f>(Table2[[#This Row],[Day High]]/Table2[[#This Row],[Close Price]])-1</f>
        <v>3.0297872340425691E-2</v>
      </c>
      <c r="AE563" s="1">
        <f>(Table2[[#This Row],[Close Price]]/Table2[[#This Row],[Current Week Low]])-1</f>
        <v>2.8176408820441035E-2</v>
      </c>
      <c r="AF563" s="1">
        <f>(Table2[[#This Row],[Current Week High]]/Table2[[#This Row],[Close Price]])-1</f>
        <v>4.0453900709219726E-2</v>
      </c>
      <c r="AG563" s="1">
        <f>(Table2[[#This Row],[Close Price]]/Table2[[#This Row],[Current Month Low]])-1</f>
        <v>2.8176408820441035E-2</v>
      </c>
      <c r="AH563" s="1">
        <f>(Table2[[#This Row],[Current Month High]]/Table2[[#This Row],[Close Price]])-1</f>
        <v>7.1602836879432585E-2</v>
      </c>
      <c r="AI563">
        <v>8.5957446808510696</v>
      </c>
      <c r="AJ563">
        <v>24.303547499823601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-0.01</v>
      </c>
      <c r="AM563" t="s">
        <v>3188</v>
      </c>
      <c r="AN563">
        <v>-1.61</v>
      </c>
      <c r="AO563" t="s">
        <v>3188</v>
      </c>
      <c r="AP563">
        <v>3.6412422345092003E-2</v>
      </c>
      <c r="AQ563">
        <f>(Table2[[#This Row],[Sharpe Ratio]]-AVERAGE(Table2[Sharpe Ratio]))/_xlfn.STDEV.P(Table2[Sharpe Ratio])</f>
        <v>-0.29657880606587123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-0.46768330272130665</v>
      </c>
      <c r="AS563">
        <f>_xlfn.RANK.AVG(Table2[[#This Row],[1Y Return vs Nifty Z-Score]],Table2[1Y Return vs Nifty Z-Score])</f>
        <v>652</v>
      </c>
      <c r="AT563">
        <f>_xlfn.RANK.AVG(Table2[[#This Row],[6M Return vs Nifty Z-Score]],Table2[6M Return vs Nifty Z-Score])</f>
        <v>476</v>
      </c>
      <c r="AU563">
        <f>_xlfn.RANK.AVG(Table2[[#This Row],[Sharpe Ratio Z-Score]],Table2[Sharpe Ratio Z-Score])</f>
        <v>412</v>
      </c>
      <c r="AV563">
        <f>(Table2[[#This Row],[Rank 1Y]]+Table2[[#This Row],[Rank 6M]]+Table2[[#This Row],[Rank Sharpe]])/3</f>
        <v>513.33333333333337</v>
      </c>
    </row>
    <row r="564" spans="1:48" x14ac:dyDescent="0.3">
      <c r="A564" t="s">
        <v>755</v>
      </c>
      <c r="B564" t="s">
        <v>756</v>
      </c>
      <c r="C564" t="s">
        <v>3152</v>
      </c>
      <c r="D564" t="s">
        <v>757</v>
      </c>
      <c r="E564">
        <v>22423.568640000001</v>
      </c>
      <c r="F564">
        <v>1408</v>
      </c>
      <c r="G564">
        <v>-16.6506144940304</v>
      </c>
      <c r="H564">
        <f>(Table2[[#This Row],[1Y Return vs Nifty]]-AVERAGE(Table2[1Y Return vs Nifty]))/_xlfn.STDEV.P(Table2[1Y Return vs Nifty])</f>
        <v>-0.72766636943822049</v>
      </c>
      <c r="I564">
        <v>-3.2522468500764399</v>
      </c>
      <c r="J564">
        <f>(Table2[[#This Row],[1M Return vs Nifty]]-AVERAGE(Table2[1M Return vs Nifty]))/_xlfn.STDEV.P(Table2[1M Return vs Nifty])</f>
        <v>-0.1790554537473929</v>
      </c>
      <c r="K564">
        <v>5.2053719881503797</v>
      </c>
      <c r="L564">
        <f>(Table2[[#This Row],[6M Return vs Nifty]]-AVERAGE(Table2[6M Return vs Nifty]))/_xlfn.STDEV.P(Table2[6M Return vs Nifty])</f>
        <v>-0.18413024491573848</v>
      </c>
      <c r="M564">
        <v>-4.4660700866743204</v>
      </c>
      <c r="N564">
        <f>(Table2[[#This Row],[1W Return vs Nifty]]-AVERAGE(Table2[1W Return vs Nifty]))/_xlfn.STDEV.P(Table2[1W Return vs Nifty])</f>
        <v>-0.98110814264091095</v>
      </c>
      <c r="O564">
        <v>1442.87</v>
      </c>
      <c r="P564">
        <v>1430.0737736001799</v>
      </c>
      <c r="Q564">
        <v>1354.54420041768</v>
      </c>
      <c r="R564">
        <v>35.204054812120603</v>
      </c>
      <c r="S564" s="1">
        <f>(Table2[[#This Row],[Close Price]]-Table2[[#This Row],[20D EMA]])/Table2[[#This Row],[20D EMA]]</f>
        <v>-2.416711138217573E-2</v>
      </c>
      <c r="T564" s="1">
        <f>(Table2[[#This Row],[Close Price]]-Table2[[#This Row],[50D EMA]])/Table2[[#This Row],[50D EMA]]</f>
        <v>-1.5435409003138138E-2</v>
      </c>
      <c r="U564" s="1">
        <f>(Table2[[#This Row],[Close Price]]-Table2[[#This Row],[200D EMA]])/Table2[[#This Row],[200D EMA]]</f>
        <v>3.9464049652891818E-2</v>
      </c>
      <c r="V564">
        <v>1.1481701482686499</v>
      </c>
      <c r="W564">
        <v>1382.2</v>
      </c>
      <c r="X564">
        <v>1414.8</v>
      </c>
      <c r="Y564">
        <v>1382.2</v>
      </c>
      <c r="Z564">
        <v>1469.6</v>
      </c>
      <c r="AA564">
        <v>1382.2</v>
      </c>
      <c r="AB564">
        <v>1501.65</v>
      </c>
      <c r="AC564" s="1">
        <f>(Table2[[#This Row],[Close Price]]/Table2[[#This Row],[Day Low]])-1</f>
        <v>1.8665894950079531E-2</v>
      </c>
      <c r="AD564" s="1">
        <f>(Table2[[#This Row],[Day High]]/Table2[[#This Row],[Close Price]])-1</f>
        <v>4.829545454545503E-3</v>
      </c>
      <c r="AE564" s="1">
        <f>(Table2[[#This Row],[Close Price]]/Table2[[#This Row],[Current Week Low]])-1</f>
        <v>1.8665894950079531E-2</v>
      </c>
      <c r="AF564" s="1">
        <f>(Table2[[#This Row],[Current Week High]]/Table2[[#This Row],[Close Price]])-1</f>
        <v>4.3749999999999956E-2</v>
      </c>
      <c r="AG564" s="1">
        <f>(Table2[[#This Row],[Close Price]]/Table2[[#This Row],[Current Month Low]])-1</f>
        <v>1.8665894950079531E-2</v>
      </c>
      <c r="AH564" s="1">
        <f>(Table2[[#This Row],[Current Month High]]/Table2[[#This Row],[Close Price]])-1</f>
        <v>6.6512784090909216E-2</v>
      </c>
      <c r="AI564">
        <v>12.123579545454501</v>
      </c>
      <c r="AJ564">
        <v>26.806862700950099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-0.05</v>
      </c>
      <c r="AM564" t="s">
        <v>3188</v>
      </c>
      <c r="AN564">
        <v>-9.0500000000000007</v>
      </c>
      <c r="AO564" t="s">
        <v>3188</v>
      </c>
      <c r="AP564">
        <v>-1.6672453346394001E-2</v>
      </c>
      <c r="AQ564">
        <f>(Table2[[#This Row],[Sharpe Ratio]]-AVERAGE(Table2[Sharpe Ratio]))/_xlfn.STDEV.P(Table2[Sharpe Ratio])</f>
        <v>-0.91221846528242234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-2.9841786760246851</v>
      </c>
      <c r="AS564">
        <f>_xlfn.RANK.AVG(Table2[[#This Row],[1Y Return vs Nifty Z-Score]],Table2[1Y Return vs Nifty Z-Score])</f>
        <v>562</v>
      </c>
      <c r="AT564">
        <f>_xlfn.RANK.AVG(Table2[[#This Row],[6M Return vs Nifty Z-Score]],Table2[6M Return vs Nifty Z-Score])</f>
        <v>377</v>
      </c>
      <c r="AU564">
        <f>_xlfn.RANK.AVG(Table2[[#This Row],[Sharpe Ratio Z-Score]],Table2[Sharpe Ratio Z-Score])</f>
        <v>602</v>
      </c>
      <c r="AV564">
        <f>(Table2[[#This Row],[Rank 1Y]]+Table2[[#This Row],[Rank 6M]]+Table2[[#This Row],[Rank Sharpe]])/3</f>
        <v>513.66666666666663</v>
      </c>
    </row>
    <row r="565" spans="1:48" x14ac:dyDescent="0.3">
      <c r="A565" t="s">
        <v>1576</v>
      </c>
      <c r="B565" t="s">
        <v>1577</v>
      </c>
      <c r="C565" t="s">
        <v>3143</v>
      </c>
      <c r="D565" t="s">
        <v>24</v>
      </c>
      <c r="E565">
        <v>6242.4389763460003</v>
      </c>
      <c r="F565">
        <v>23.86</v>
      </c>
      <c r="G565">
        <v>-27.9934058701187</v>
      </c>
      <c r="H565">
        <f>(Table2[[#This Row],[1Y Return vs Nifty]]-AVERAGE(Table2[1Y Return vs Nifty]))/_xlfn.STDEV.P(Table2[1Y Return vs Nifty])</f>
        <v>-0.91852200539729278</v>
      </c>
      <c r="I565">
        <v>-5.4871342267048799</v>
      </c>
      <c r="J565">
        <f>(Table2[[#This Row],[1M Return vs Nifty]]-AVERAGE(Table2[1M Return vs Nifty]))/_xlfn.STDEV.P(Table2[1M Return vs Nifty])</f>
        <v>-0.4182098032709054</v>
      </c>
      <c r="K565">
        <v>-25.552383575351101</v>
      </c>
      <c r="L565">
        <f>(Table2[[#This Row],[6M Return vs Nifty]]-AVERAGE(Table2[6M Return vs Nifty]))/_xlfn.STDEV.P(Table2[6M Return vs Nifty])</f>
        <v>-1.1547118290568343</v>
      </c>
      <c r="M565">
        <v>-3.2399301667310101</v>
      </c>
      <c r="N565">
        <f>(Table2[[#This Row],[1W Return vs Nifty]]-AVERAGE(Table2[1W Return vs Nifty]))/_xlfn.STDEV.P(Table2[1W Return vs Nifty])</f>
        <v>-0.69449933433566713</v>
      </c>
      <c r="O565">
        <v>24.37</v>
      </c>
      <c r="P565">
        <v>25.066754008094598</v>
      </c>
      <c r="Q565">
        <v>25.742286790673599</v>
      </c>
      <c r="R565">
        <v>41.625772788079502</v>
      </c>
      <c r="S565" s="1">
        <f>(Table2[[#This Row],[Close Price]]-Table2[[#This Row],[20D EMA]])/Table2[[#This Row],[20D EMA]]</f>
        <v>-2.0927369716865062E-2</v>
      </c>
      <c r="T565" s="1">
        <f>(Table2[[#This Row],[Close Price]]-Table2[[#This Row],[50D EMA]])/Table2[[#This Row],[50D EMA]]</f>
        <v>-4.8141614494836941E-2</v>
      </c>
      <c r="U565" s="1">
        <f>(Table2[[#This Row],[Close Price]]-Table2[[#This Row],[200D EMA]])/Table2[[#This Row],[200D EMA]]</f>
        <v>-7.312041878717436E-2</v>
      </c>
      <c r="V565">
        <v>0.67544484598036603</v>
      </c>
      <c r="W565">
        <v>23.5</v>
      </c>
      <c r="X565">
        <v>23.93</v>
      </c>
      <c r="Y565">
        <v>23</v>
      </c>
      <c r="Z565">
        <v>24.2</v>
      </c>
      <c r="AA565">
        <v>23</v>
      </c>
      <c r="AB565">
        <v>24.8</v>
      </c>
      <c r="AC565" s="1">
        <f>(Table2[[#This Row],[Close Price]]/Table2[[#This Row],[Day Low]])-1</f>
        <v>1.5319148936170146E-2</v>
      </c>
      <c r="AD565" s="1">
        <f>(Table2[[#This Row],[Day High]]/Table2[[#This Row],[Close Price]])-1</f>
        <v>2.9337803855826738E-3</v>
      </c>
      <c r="AE565" s="1">
        <f>(Table2[[#This Row],[Close Price]]/Table2[[#This Row],[Current Week Low]])-1</f>
        <v>3.7391304347826004E-2</v>
      </c>
      <c r="AF565" s="1">
        <f>(Table2[[#This Row],[Current Week High]]/Table2[[#This Row],[Close Price]])-1</f>
        <v>1.4249790444258226E-2</v>
      </c>
      <c r="AG565" s="1">
        <f>(Table2[[#This Row],[Close Price]]/Table2[[#This Row],[Current Month Low]])-1</f>
        <v>3.7391304347826004E-2</v>
      </c>
      <c r="AH565" s="1">
        <f>(Table2[[#This Row],[Current Month High]]/Table2[[#This Row],[Close Price]])-1</f>
        <v>3.9396479463537304E-2</v>
      </c>
      <c r="AI565">
        <v>54.575545127348903</v>
      </c>
      <c r="AJ565">
        <v>12.6870041652663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-0.12</v>
      </c>
      <c r="AM565" t="s">
        <v>3188</v>
      </c>
      <c r="AN565">
        <v>-4.37</v>
      </c>
      <c r="AO565" t="s">
        <v>3188</v>
      </c>
      <c r="AP565">
        <v>9.8184385673831004E-2</v>
      </c>
      <c r="AQ565">
        <f>(Table2[[#This Row],[Sharpe Ratio]]-AVERAGE(Table2[Sharpe Ratio]))/_xlfn.STDEV.P(Table2[Sharpe Ratio])</f>
        <v>0.41980735774201511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634</v>
      </c>
      <c r="AT565">
        <f>_xlfn.RANK.AVG(Table2[[#This Row],[6M Return vs Nifty Z-Score]],Table2[6M Return vs Nifty Z-Score])</f>
        <v>687</v>
      </c>
      <c r="AU565">
        <f>_xlfn.RANK.AVG(Table2[[#This Row],[Sharpe Ratio Z-Score]],Table2[Sharpe Ratio Z-Score])</f>
        <v>229</v>
      </c>
      <c r="AV565">
        <f>(Table2[[#This Row],[Rank 1Y]]+Table2[[#This Row],[Rank 6M]]+Table2[[#This Row],[Rank Sharpe]])/3</f>
        <v>516.66666666666663</v>
      </c>
    </row>
    <row r="566" spans="1:48" x14ac:dyDescent="0.3">
      <c r="A566" t="s">
        <v>421</v>
      </c>
      <c r="B566" t="s">
        <v>422</v>
      </c>
      <c r="C566" t="s">
        <v>3150</v>
      </c>
      <c r="D566" t="s">
        <v>119</v>
      </c>
      <c r="E566">
        <v>55361.430448466999</v>
      </c>
      <c r="F566">
        <v>134.03</v>
      </c>
      <c r="G566">
        <v>25.265557238858701</v>
      </c>
      <c r="H566">
        <f>(Table2[[#This Row],[1Y Return vs Nifty]]-AVERAGE(Table2[1Y Return vs Nifty]))/_xlfn.STDEV.P(Table2[1Y Return vs Nifty])</f>
        <v>-2.2378107686807008E-2</v>
      </c>
      <c r="I566">
        <v>-0.19918535305323601</v>
      </c>
      <c r="J566">
        <f>(Table2[[#This Row],[1M Return vs Nifty]]-AVERAGE(Table2[1M Return vs Nifty]))/_xlfn.STDEV.P(Table2[1M Return vs Nifty])</f>
        <v>0.14765136110668589</v>
      </c>
      <c r="K566">
        <v>-23.438490443326899</v>
      </c>
      <c r="L566">
        <f>(Table2[[#This Row],[6M Return vs Nifty]]-AVERAGE(Table2[6M Return vs Nifty]))/_xlfn.STDEV.P(Table2[6M Return vs Nifty])</f>
        <v>-1.0880065149922515</v>
      </c>
      <c r="M566">
        <v>-4.9093257113227402</v>
      </c>
      <c r="N566">
        <f>(Table2[[#This Row],[1W Return vs Nifty]]-AVERAGE(Table2[1W Return vs Nifty]))/_xlfn.STDEV.P(Table2[1W Return vs Nifty])</f>
        <v>-1.0847186395252744</v>
      </c>
      <c r="O566">
        <v>133.75</v>
      </c>
      <c r="P566">
        <v>135.621569223123</v>
      </c>
      <c r="Q566">
        <v>133.35667002999099</v>
      </c>
      <c r="R566">
        <v>50.944989385260101</v>
      </c>
      <c r="S566" s="1">
        <f>(Table2[[#This Row],[Close Price]]-Table2[[#This Row],[20D EMA]])/Table2[[#This Row],[20D EMA]]</f>
        <v>2.0934579439252422E-3</v>
      </c>
      <c r="T566" s="1">
        <f>(Table2[[#This Row],[Close Price]]-Table2[[#This Row],[50D EMA]])/Table2[[#This Row],[50D EMA]]</f>
        <v>-1.1735369471389699E-2</v>
      </c>
      <c r="U566" s="1">
        <f>(Table2[[#This Row],[Close Price]]-Table2[[#This Row],[200D EMA]])/Table2[[#This Row],[200D EMA]]</f>
        <v>5.0490910567696379E-3</v>
      </c>
      <c r="V566">
        <v>1.1948104504005099</v>
      </c>
      <c r="W566">
        <v>129.97</v>
      </c>
      <c r="X566">
        <v>135.12</v>
      </c>
      <c r="Y566">
        <v>127.84</v>
      </c>
      <c r="Z566">
        <v>140.52000000000001</v>
      </c>
      <c r="AA566">
        <v>127.84</v>
      </c>
      <c r="AB566">
        <v>142.12</v>
      </c>
      <c r="AC566" s="1">
        <f>(Table2[[#This Row],[Close Price]]/Table2[[#This Row],[Day Low]])-1</f>
        <v>3.1237977994921895E-2</v>
      </c>
      <c r="AD566" s="1">
        <f>(Table2[[#This Row],[Day High]]/Table2[[#This Row],[Close Price]])-1</f>
        <v>8.1325076475415869E-3</v>
      </c>
      <c r="AE566" s="1">
        <f>(Table2[[#This Row],[Close Price]]/Table2[[#This Row],[Current Week Low]])-1</f>
        <v>4.8419899874843519E-2</v>
      </c>
      <c r="AF566" s="1">
        <f>(Table2[[#This Row],[Current Week High]]/Table2[[#This Row],[Close Price]])-1</f>
        <v>4.8421995075729418E-2</v>
      </c>
      <c r="AG566" s="1">
        <f>(Table2[[#This Row],[Close Price]]/Table2[[#This Row],[Current Month Low]])-1</f>
        <v>4.8419899874843519E-2</v>
      </c>
      <c r="AH566" s="1">
        <f>(Table2[[#This Row],[Current Month High]]/Table2[[#This Row],[Close Price]])-1</f>
        <v>6.0359620980377615E-2</v>
      </c>
      <c r="AI566">
        <v>30.828918898754001</v>
      </c>
      <c r="AJ566">
        <v>63.850855745721198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-0.15</v>
      </c>
      <c r="AM566" t="s">
        <v>3188</v>
      </c>
      <c r="AN566">
        <v>0.11</v>
      </c>
      <c r="AO566" t="s">
        <v>3189</v>
      </c>
      <c r="AP566">
        <v>-6.6881424317129998E-3</v>
      </c>
      <c r="AQ566">
        <f>(Table2[[#This Row],[Sharpe Ratio]]-AVERAGE(Table2[Sharpe Ratio]))/_xlfn.STDEV.P(Table2[Sharpe Ratio])</f>
        <v>-0.79642771153272218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300</v>
      </c>
      <c r="AT566">
        <f>_xlfn.RANK.AVG(Table2[[#This Row],[6M Return vs Nifty Z-Score]],Table2[6M Return vs Nifty Z-Score])</f>
        <v>670</v>
      </c>
      <c r="AU566">
        <f>_xlfn.RANK.AVG(Table2[[#This Row],[Sharpe Ratio Z-Score]],Table2[Sharpe Ratio Z-Score])</f>
        <v>582</v>
      </c>
      <c r="AV566">
        <f>(Table2[[#This Row],[Rank 1Y]]+Table2[[#This Row],[Rank 6M]]+Table2[[#This Row],[Rank Sharpe]])/3</f>
        <v>517.33333333333337</v>
      </c>
    </row>
    <row r="567" spans="1:48" x14ac:dyDescent="0.3">
      <c r="A567" t="s">
        <v>1502</v>
      </c>
      <c r="B567" t="s">
        <v>1503</v>
      </c>
      <c r="C567" t="s">
        <v>3154</v>
      </c>
      <c r="D567" t="s">
        <v>1504</v>
      </c>
      <c r="E567">
        <v>6844.2771414400004</v>
      </c>
      <c r="F567">
        <v>502.4</v>
      </c>
      <c r="G567">
        <v>-5.2115689803824496</v>
      </c>
      <c r="H567">
        <f>(Table2[[#This Row],[1Y Return vs Nifty]]-AVERAGE(Table2[1Y Return vs Nifty]))/_xlfn.STDEV.P(Table2[1Y Return vs Nifty])</f>
        <v>-0.53519114584603988</v>
      </c>
      <c r="I567">
        <v>-1.63901979049682</v>
      </c>
      <c r="J567">
        <f>(Table2[[#This Row],[1M Return vs Nifty]]-AVERAGE(Table2[1M Return vs Nifty]))/_xlfn.STDEV.P(Table2[1M Return vs Nifty])</f>
        <v>-6.4247108732138763E-3</v>
      </c>
      <c r="K567">
        <v>-9.3049278701825404</v>
      </c>
      <c r="L567">
        <f>(Table2[[#This Row],[6M Return vs Nifty]]-AVERAGE(Table2[6M Return vs Nifty]))/_xlfn.STDEV.P(Table2[6M Return vs Nifty])</f>
        <v>-0.64201247867583466</v>
      </c>
      <c r="M567">
        <v>2.5028134253971599</v>
      </c>
      <c r="N567">
        <f>(Table2[[#This Row],[1W Return vs Nifty]]-AVERAGE(Table2[1W Return vs Nifty]))/_xlfn.STDEV.P(Table2[1W Return vs Nifty])</f>
        <v>0.64786043274420035</v>
      </c>
      <c r="O567">
        <v>502.39</v>
      </c>
      <c r="P567">
        <v>495.05607064935901</v>
      </c>
      <c r="Q567">
        <v>465.42602352134901</v>
      </c>
      <c r="R567">
        <v>50.532645441207499</v>
      </c>
      <c r="S567" s="1">
        <f>(Table2[[#This Row],[Close Price]]-Table2[[#This Row],[20D EMA]])/Table2[[#This Row],[20D EMA]]</f>
        <v>1.9904854794066175E-5</v>
      </c>
      <c r="T567" s="1">
        <f>(Table2[[#This Row],[Close Price]]-Table2[[#This Row],[50D EMA]])/Table2[[#This Row],[50D EMA]]</f>
        <v>1.4834540542060256E-2</v>
      </c>
      <c r="U567" s="1">
        <f>(Table2[[#This Row],[Close Price]]-Table2[[#This Row],[200D EMA]])/Table2[[#This Row],[200D EMA]]</f>
        <v>7.9441145552865675E-2</v>
      </c>
      <c r="V567">
        <v>0.68482865886064703</v>
      </c>
      <c r="W567">
        <v>496.35</v>
      </c>
      <c r="X567">
        <v>507.85</v>
      </c>
      <c r="Y567">
        <v>464</v>
      </c>
      <c r="Z567">
        <v>510</v>
      </c>
      <c r="AA567">
        <v>464</v>
      </c>
      <c r="AB567">
        <v>512.4</v>
      </c>
      <c r="AC567" s="1">
        <f>(Table2[[#This Row],[Close Price]]/Table2[[#This Row],[Day Low]])-1</f>
        <v>1.218897955072018E-2</v>
      </c>
      <c r="AD567" s="1">
        <f>(Table2[[#This Row],[Day High]]/Table2[[#This Row],[Close Price]])-1</f>
        <v>1.0847929936305789E-2</v>
      </c>
      <c r="AE567" s="1">
        <f>(Table2[[#This Row],[Close Price]]/Table2[[#This Row],[Current Week Low]])-1</f>
        <v>8.2758620689655116E-2</v>
      </c>
      <c r="AF567" s="1">
        <f>(Table2[[#This Row],[Current Week High]]/Table2[[#This Row],[Close Price]])-1</f>
        <v>1.5127388535031816E-2</v>
      </c>
      <c r="AG567" s="1">
        <f>(Table2[[#This Row],[Close Price]]/Table2[[#This Row],[Current Month Low]])-1</f>
        <v>8.2758620689655116E-2</v>
      </c>
      <c r="AH567" s="1">
        <f>(Table2[[#This Row],[Current Month High]]/Table2[[#This Row],[Close Price]])-1</f>
        <v>1.9904458598726027E-2</v>
      </c>
      <c r="AI567">
        <v>14.8288216560509</v>
      </c>
      <c r="AJ567">
        <v>46.7718375693835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0.02</v>
      </c>
      <c r="AM567" t="s">
        <v>3189</v>
      </c>
      <c r="AN567">
        <v>-6.46</v>
      </c>
      <c r="AO567" t="s">
        <v>3188</v>
      </c>
      <c r="AQ567">
        <f>(Table2[[#This Row],[Sharpe Ratio]]-AVERAGE(Table2[Sharpe Ratio]))/_xlfn.STDEV.P(Table2[Sharpe Ratio])</f>
        <v>-0.71886351506777824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-1.2546314177186664</v>
      </c>
      <c r="AS567">
        <f>_xlfn.RANK.AVG(Table2[[#This Row],[1Y Return vs Nifty Z-Score]],Table2[1Y Return vs Nifty Z-Score])</f>
        <v>489</v>
      </c>
      <c r="AT567">
        <f>_xlfn.RANK.AVG(Table2[[#This Row],[6M Return vs Nifty Z-Score]],Table2[6M Return vs Nifty Z-Score])</f>
        <v>535</v>
      </c>
      <c r="AU567">
        <f>_xlfn.RANK.AVG(Table2[[#This Row],[Sharpe Ratio Z-Score]],Table2[Sharpe Ratio Z-Score])</f>
        <v>530</v>
      </c>
      <c r="AV567">
        <f>(Table2[[#This Row],[Rank 1Y]]+Table2[[#This Row],[Rank 6M]]+Table2[[#This Row],[Rank Sharpe]])/3</f>
        <v>518</v>
      </c>
    </row>
    <row r="568" spans="1:48" x14ac:dyDescent="0.3">
      <c r="A568" t="s">
        <v>139</v>
      </c>
      <c r="B568" t="s">
        <v>140</v>
      </c>
      <c r="C568" t="s">
        <v>3150</v>
      </c>
      <c r="D568" t="s">
        <v>119</v>
      </c>
      <c r="E568">
        <v>200560.41773770601</v>
      </c>
      <c r="F568">
        <v>160.66</v>
      </c>
      <c r="G568">
        <v>2.5695939777077199</v>
      </c>
      <c r="H568">
        <f>(Table2[[#This Row],[1Y Return vs Nifty]]-AVERAGE(Table2[1Y Return vs Nifty]))/_xlfn.STDEV.P(Table2[1Y Return vs Nifty])</f>
        <v>-0.40426404372211605</v>
      </c>
      <c r="I568">
        <v>6.2962004458543799</v>
      </c>
      <c r="J568">
        <f>(Table2[[#This Row],[1M Return vs Nifty]]-AVERAGE(Table2[1M Return vs Nifty]))/_xlfn.STDEV.P(Table2[1M Return vs Nifty])</f>
        <v>0.84271983833146513</v>
      </c>
      <c r="K568">
        <v>-11.451644129045899</v>
      </c>
      <c r="L568">
        <f>(Table2[[#This Row],[6M Return vs Nifty]]-AVERAGE(Table2[6M Return vs Nifty]))/_xlfn.STDEV.P(Table2[6M Return vs Nifty])</f>
        <v>-0.70975354849893635</v>
      </c>
      <c r="M568">
        <v>-4.3180862720504098</v>
      </c>
      <c r="N568">
        <f>(Table2[[#This Row],[1W Return vs Nifty]]-AVERAGE(Table2[1W Return vs Nifty]))/_xlfn.STDEV.P(Table2[1W Return vs Nifty])</f>
        <v>-0.9465170946960858</v>
      </c>
      <c r="O568">
        <v>160.08000000000001</v>
      </c>
      <c r="P568">
        <v>158.82108155702099</v>
      </c>
      <c r="Q568">
        <v>153.84092423843001</v>
      </c>
      <c r="R568">
        <v>48.291890815757903</v>
      </c>
      <c r="S568" s="1">
        <f>(Table2[[#This Row],[Close Price]]-Table2[[#This Row],[20D EMA]])/Table2[[#This Row],[20D EMA]]</f>
        <v>3.6231884057970017E-3</v>
      </c>
      <c r="T568" s="1">
        <f>(Table2[[#This Row],[Close Price]]-Table2[[#This Row],[50D EMA]])/Table2[[#This Row],[50D EMA]]</f>
        <v>1.1578553835239985E-2</v>
      </c>
      <c r="U568" s="1">
        <f>(Table2[[#This Row],[Close Price]]-Table2[[#This Row],[200D EMA]])/Table2[[#This Row],[200D EMA]]</f>
        <v>4.4325499182528712E-2</v>
      </c>
      <c r="V568">
        <v>1.26695697641438</v>
      </c>
      <c r="W568">
        <v>159.19999999999999</v>
      </c>
      <c r="X568">
        <v>163.78</v>
      </c>
      <c r="Y568">
        <v>156.6</v>
      </c>
      <c r="Z568">
        <v>167.95</v>
      </c>
      <c r="AA568">
        <v>156.6</v>
      </c>
      <c r="AB568">
        <v>169.99</v>
      </c>
      <c r="AC568" s="1">
        <f>(Table2[[#This Row],[Close Price]]/Table2[[#This Row],[Day Low]])-1</f>
        <v>9.1708542713568875E-3</v>
      </c>
      <c r="AD568" s="1">
        <f>(Table2[[#This Row],[Day High]]/Table2[[#This Row],[Close Price]])-1</f>
        <v>1.9419892941615835E-2</v>
      </c>
      <c r="AE568" s="1">
        <f>(Table2[[#This Row],[Close Price]]/Table2[[#This Row],[Current Week Low]])-1</f>
        <v>2.5925925925925908E-2</v>
      </c>
      <c r="AF568" s="1">
        <f>(Table2[[#This Row],[Current Week High]]/Table2[[#This Row],[Close Price]])-1</f>
        <v>4.53753267770447E-2</v>
      </c>
      <c r="AG568" s="1">
        <f>(Table2[[#This Row],[Close Price]]/Table2[[#This Row],[Current Month Low]])-1</f>
        <v>2.5925925925925908E-2</v>
      </c>
      <c r="AH568" s="1">
        <f>(Table2[[#This Row],[Current Month High]]/Table2[[#This Row],[Close Price]])-1</f>
        <v>5.807294908502425E-2</v>
      </c>
      <c r="AI568">
        <v>14.9010332378936</v>
      </c>
      <c r="AJ568">
        <v>40.191972076788801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-0.06</v>
      </c>
      <c r="AM568" t="s">
        <v>3188</v>
      </c>
      <c r="AN568">
        <v>0.08</v>
      </c>
      <c r="AO568" t="s">
        <v>3189</v>
      </c>
      <c r="AP568">
        <v>-1.929618739146E-3</v>
      </c>
      <c r="AQ568">
        <f>(Table2[[#This Row],[Sharpe Ratio]]-AVERAGE(Table2[Sharpe Ratio]))/_xlfn.STDEV.P(Table2[Sharpe Ratio])</f>
        <v>-0.74124182541533812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-1.9590566740010114</v>
      </c>
      <c r="AS568">
        <f>_xlfn.RANK.AVG(Table2[[#This Row],[1Y Return vs Nifty Z-Score]],Table2[1Y Return vs Nifty Z-Score])</f>
        <v>437</v>
      </c>
      <c r="AT568">
        <f>_xlfn.RANK.AVG(Table2[[#This Row],[6M Return vs Nifty Z-Score]],Table2[6M Return vs Nifty Z-Score])</f>
        <v>557</v>
      </c>
      <c r="AU568">
        <f>_xlfn.RANK.AVG(Table2[[#This Row],[Sharpe Ratio Z-Score]],Table2[Sharpe Ratio Z-Score])</f>
        <v>563</v>
      </c>
      <c r="AV568">
        <f>(Table2[[#This Row],[Rank 1Y]]+Table2[[#This Row],[Rank 6M]]+Table2[[#This Row],[Rank Sharpe]])/3</f>
        <v>519</v>
      </c>
    </row>
    <row r="569" spans="1:48" x14ac:dyDescent="0.3">
      <c r="A569" t="s">
        <v>415</v>
      </c>
      <c r="B569" t="s">
        <v>416</v>
      </c>
      <c r="C569" t="s">
        <v>3144</v>
      </c>
      <c r="D569" t="s">
        <v>27</v>
      </c>
      <c r="E569">
        <v>55966.875</v>
      </c>
      <c r="F569">
        <v>1963.75</v>
      </c>
      <c r="G569">
        <v>-18.900096331054499</v>
      </c>
      <c r="H569">
        <f>(Table2[[#This Row],[1Y Return vs Nifty]]-AVERAGE(Table2[1Y Return vs Nifty]))/_xlfn.STDEV.P(Table2[1Y Return vs Nifty])</f>
        <v>-0.76551651340619276</v>
      </c>
      <c r="I569">
        <v>-3.0672427684757602</v>
      </c>
      <c r="J569">
        <f>(Table2[[#This Row],[1M Return vs Nifty]]-AVERAGE(Table2[1M Return vs Nifty]))/_xlfn.STDEV.P(Table2[1M Return vs Nifty])</f>
        <v>-0.15925824550455389</v>
      </c>
      <c r="K569">
        <v>-8.7739846675391906</v>
      </c>
      <c r="L569">
        <f>(Table2[[#This Row],[6M Return vs Nifty]]-AVERAGE(Table2[6M Return vs Nifty]))/_xlfn.STDEV.P(Table2[6M Return vs Nifty])</f>
        <v>-0.62525821019071692</v>
      </c>
      <c r="M569">
        <v>-8.7059119110730894</v>
      </c>
      <c r="N569">
        <f>(Table2[[#This Row],[1W Return vs Nifty]]-AVERAGE(Table2[1W Return vs Nifty]))/_xlfn.STDEV.P(Table2[1W Return vs Nifty])</f>
        <v>-1.9721663350451222</v>
      </c>
      <c r="O569">
        <v>2021.36</v>
      </c>
      <c r="P569">
        <v>1981.09758085104</v>
      </c>
      <c r="Q569">
        <v>1861.0467938040099</v>
      </c>
      <c r="R569">
        <v>36.046635293731804</v>
      </c>
      <c r="S569" s="1">
        <f>(Table2[[#This Row],[Close Price]]-Table2[[#This Row],[20D EMA]])/Table2[[#This Row],[20D EMA]]</f>
        <v>-2.8500613448371345E-2</v>
      </c>
      <c r="T569" s="1">
        <f>(Table2[[#This Row],[Close Price]]-Table2[[#This Row],[50D EMA]])/Table2[[#This Row],[50D EMA]]</f>
        <v>-8.7565504186764079E-3</v>
      </c>
      <c r="U569" s="1">
        <f>(Table2[[#This Row],[Close Price]]-Table2[[#This Row],[200D EMA]])/Table2[[#This Row],[200D EMA]]</f>
        <v>5.5185719423025942E-2</v>
      </c>
      <c r="V569">
        <v>0.87960643463917798</v>
      </c>
      <c r="W569">
        <v>1954.95</v>
      </c>
      <c r="X569">
        <v>1993.7</v>
      </c>
      <c r="Y569">
        <v>1945</v>
      </c>
      <c r="Z569">
        <v>2096.4</v>
      </c>
      <c r="AA569">
        <v>1945</v>
      </c>
      <c r="AB569">
        <v>2175</v>
      </c>
      <c r="AC569" s="1">
        <f>(Table2[[#This Row],[Close Price]]/Table2[[#This Row],[Day Low]])-1</f>
        <v>4.5013938975420054E-3</v>
      </c>
      <c r="AD569" s="1">
        <f>(Table2[[#This Row],[Day High]]/Table2[[#This Row],[Close Price]])-1</f>
        <v>1.5251432208784221E-2</v>
      </c>
      <c r="AE569" s="1">
        <f>(Table2[[#This Row],[Close Price]]/Table2[[#This Row],[Current Week Low]])-1</f>
        <v>9.6401028277635081E-3</v>
      </c>
      <c r="AF569" s="1">
        <f>(Table2[[#This Row],[Current Week High]]/Table2[[#This Row],[Close Price]])-1</f>
        <v>6.7549331635900822E-2</v>
      </c>
      <c r="AG569" s="1">
        <f>(Table2[[#This Row],[Close Price]]/Table2[[#This Row],[Current Month Low]])-1</f>
        <v>9.6401028277635081E-3</v>
      </c>
      <c r="AH569" s="1">
        <f>(Table2[[#This Row],[Current Month High]]/Table2[[#This Row],[Close Price]])-1</f>
        <v>0.10757479312539786</v>
      </c>
      <c r="AI569">
        <v>10.757479312539701</v>
      </c>
      <c r="AJ569">
        <v>27.235324608008199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0.02</v>
      </c>
      <c r="AM569" t="s">
        <v>3189</v>
      </c>
      <c r="AN569">
        <v>-2.93</v>
      </c>
      <c r="AO569" t="s">
        <v>3188</v>
      </c>
      <c r="AP569">
        <v>2.4237498594336999E-2</v>
      </c>
      <c r="AQ569">
        <f>(Table2[[#This Row],[Sharpe Ratio]]-AVERAGE(Table2[Sharpe Ratio]))/_xlfn.STDEV.P(Table2[Sharpe Ratio])</f>
        <v>-0.4377746892862297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-3.9599739934328158</v>
      </c>
      <c r="AS569">
        <f>_xlfn.RANK.AVG(Table2[[#This Row],[1Y Return vs Nifty Z-Score]],Table2[1Y Return vs Nifty Z-Score])</f>
        <v>579</v>
      </c>
      <c r="AT569">
        <f>_xlfn.RANK.AVG(Table2[[#This Row],[6M Return vs Nifty Z-Score]],Table2[6M Return vs Nifty Z-Score])</f>
        <v>531</v>
      </c>
      <c r="AU569">
        <f>_xlfn.RANK.AVG(Table2[[#This Row],[Sharpe Ratio Z-Score]],Table2[Sharpe Ratio Z-Score])</f>
        <v>447</v>
      </c>
      <c r="AV569">
        <f>(Table2[[#This Row],[Rank 1Y]]+Table2[[#This Row],[Rank 6M]]+Table2[[#This Row],[Rank Sharpe]])/3</f>
        <v>519</v>
      </c>
    </row>
    <row r="570" spans="1:48" x14ac:dyDescent="0.3">
      <c r="A570" t="s">
        <v>1132</v>
      </c>
      <c r="B570" t="s">
        <v>1133</v>
      </c>
      <c r="C570" t="s">
        <v>3146</v>
      </c>
      <c r="D570" t="s">
        <v>48</v>
      </c>
      <c r="E570">
        <v>11303.1156099</v>
      </c>
      <c r="F570">
        <v>440.6</v>
      </c>
      <c r="G570">
        <v>-7.7597036028381696</v>
      </c>
      <c r="H570">
        <f>(Table2[[#This Row],[1Y Return vs Nifty]]-AVERAGE(Table2[1Y Return vs Nifty]))/_xlfn.STDEV.P(Table2[1Y Return vs Nifty])</f>
        <v>-0.5780664697194331</v>
      </c>
      <c r="I570">
        <v>-2.1090042454489999</v>
      </c>
      <c r="J570">
        <f>(Table2[[#This Row],[1M Return vs Nifty]]-AVERAGE(Table2[1M Return vs Nifty]))/_xlfn.STDEV.P(Table2[1M Return vs Nifty])</f>
        <v>-5.6717547901904093E-2</v>
      </c>
      <c r="K570">
        <v>-10.536250525078099</v>
      </c>
      <c r="L570">
        <f>(Table2[[#This Row],[6M Return vs Nifty]]-AVERAGE(Table2[6M Return vs Nifty]))/_xlfn.STDEV.P(Table2[6M Return vs Nifty])</f>
        <v>-0.68086769002277414</v>
      </c>
      <c r="M570">
        <v>2.68711896394024</v>
      </c>
      <c r="N570">
        <f>(Table2[[#This Row],[1W Return vs Nifty]]-AVERAGE(Table2[1W Return vs Nifty]))/_xlfn.STDEV.P(Table2[1W Return vs Nifty])</f>
        <v>0.69094164224297494</v>
      </c>
      <c r="O570">
        <v>439.18</v>
      </c>
      <c r="P570">
        <v>452.23894736808302</v>
      </c>
      <c r="Q570">
        <v>440.70436763804901</v>
      </c>
      <c r="R570">
        <v>54.4508908673969</v>
      </c>
      <c r="S570" s="1">
        <f>(Table2[[#This Row],[Close Price]]-Table2[[#This Row],[20D EMA]])/Table2[[#This Row],[20D EMA]]</f>
        <v>3.2332984197823576E-3</v>
      </c>
      <c r="T570" s="1">
        <f>(Table2[[#This Row],[Close Price]]-Table2[[#This Row],[50D EMA]])/Table2[[#This Row],[50D EMA]]</f>
        <v>-2.5736278212698714E-2</v>
      </c>
      <c r="U570" s="1">
        <f>(Table2[[#This Row],[Close Price]]-Table2[[#This Row],[200D EMA]])/Table2[[#This Row],[200D EMA]]</f>
        <v>-2.3682006740332888E-4</v>
      </c>
      <c r="V570">
        <v>1.06548076208971</v>
      </c>
      <c r="W570">
        <v>439.15</v>
      </c>
      <c r="X570">
        <v>446.95</v>
      </c>
      <c r="Y570">
        <v>412</v>
      </c>
      <c r="Z570">
        <v>458.9</v>
      </c>
      <c r="AA570">
        <v>412</v>
      </c>
      <c r="AB570">
        <v>458.9</v>
      </c>
      <c r="AC570" s="1">
        <f>(Table2[[#This Row],[Close Price]]/Table2[[#This Row],[Day Low]])-1</f>
        <v>3.3018330866447787E-3</v>
      </c>
      <c r="AD570" s="1">
        <f>(Table2[[#This Row],[Day High]]/Table2[[#This Row],[Close Price]])-1</f>
        <v>1.4412165229232832E-2</v>
      </c>
      <c r="AE570" s="1">
        <f>(Table2[[#This Row],[Close Price]]/Table2[[#This Row],[Current Week Low]])-1</f>
        <v>6.9417475728155376E-2</v>
      </c>
      <c r="AF570" s="1">
        <f>(Table2[[#This Row],[Current Week High]]/Table2[[#This Row],[Close Price]])-1</f>
        <v>4.1534271448025351E-2</v>
      </c>
      <c r="AG570" s="1">
        <f>(Table2[[#This Row],[Close Price]]/Table2[[#This Row],[Current Month Low]])-1</f>
        <v>6.9417475728155376E-2</v>
      </c>
      <c r="AH570" s="1">
        <f>(Table2[[#This Row],[Current Month High]]/Table2[[#This Row],[Close Price]])-1</f>
        <v>4.1534271448025351E-2</v>
      </c>
      <c r="AI570">
        <v>30.4584657285519</v>
      </c>
      <c r="AJ570">
        <v>42.083198968074797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-0.15</v>
      </c>
      <c r="AM570" t="s">
        <v>3188</v>
      </c>
      <c r="AN570">
        <v>0.99</v>
      </c>
      <c r="AO570" t="s">
        <v>3189</v>
      </c>
      <c r="AP570">
        <v>1.1131403181940001E-3</v>
      </c>
      <c r="AQ570">
        <f>(Table2[[#This Row],[Sharpe Ratio]]-AVERAGE(Table2[Sharpe Ratio]))/_xlfn.STDEV.P(Table2[Sharpe Ratio])</f>
        <v>-0.70595412576948002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508</v>
      </c>
      <c r="AT570">
        <f>_xlfn.RANK.AVG(Table2[[#This Row],[6M Return vs Nifty Z-Score]],Table2[6M Return vs Nifty Z-Score])</f>
        <v>546</v>
      </c>
      <c r="AU570">
        <f>_xlfn.RANK.AVG(Table2[[#This Row],[Sharpe Ratio Z-Score]],Table2[Sharpe Ratio Z-Score])</f>
        <v>503</v>
      </c>
      <c r="AV570">
        <f>(Table2[[#This Row],[Rank 1Y]]+Table2[[#This Row],[Rank 6M]]+Table2[[#This Row],[Rank Sharpe]])/3</f>
        <v>519</v>
      </c>
    </row>
    <row r="571" spans="1:48" x14ac:dyDescent="0.3">
      <c r="A571" t="s">
        <v>1847</v>
      </c>
      <c r="B571" t="s">
        <v>1848</v>
      </c>
      <c r="C571" t="s">
        <v>3147</v>
      </c>
      <c r="D571" t="s">
        <v>51</v>
      </c>
      <c r="E571">
        <v>4192.2254999999996</v>
      </c>
      <c r="F571">
        <v>340</v>
      </c>
      <c r="G571">
        <v>-6.3126013929594604</v>
      </c>
      <c r="H571">
        <f>(Table2[[#This Row],[1Y Return vs Nifty]]-AVERAGE(Table2[1Y Return vs Nifty]))/_xlfn.STDEV.P(Table2[1Y Return vs Nifty])</f>
        <v>-0.55371729468775521</v>
      </c>
      <c r="I571">
        <v>-9.3099871628703497</v>
      </c>
      <c r="J571">
        <f>(Table2[[#This Row],[1M Return vs Nifty]]-AVERAGE(Table2[1M Return vs Nifty]))/_xlfn.STDEV.P(Table2[1M Return vs Nifty])</f>
        <v>-0.8272916732718657</v>
      </c>
      <c r="K571">
        <v>2.8122495463010999</v>
      </c>
      <c r="L571">
        <f>(Table2[[#This Row],[6M Return vs Nifty]]-AVERAGE(Table2[6M Return vs Nifty]))/_xlfn.STDEV.P(Table2[6M Return vs Nifty])</f>
        <v>-0.25964682693220803</v>
      </c>
      <c r="M571">
        <v>-7.2404512275666502</v>
      </c>
      <c r="N571">
        <f>(Table2[[#This Row],[1W Return vs Nifty]]-AVERAGE(Table2[1W Return vs Nifty]))/_xlfn.STDEV.P(Table2[1W Return vs Nifty])</f>
        <v>-1.6296165711181902</v>
      </c>
      <c r="O571">
        <v>358.61</v>
      </c>
      <c r="P571">
        <v>353.16561223475099</v>
      </c>
      <c r="Q571">
        <v>324.494136109941</v>
      </c>
      <c r="R571">
        <v>23.5060969334485</v>
      </c>
      <c r="S571" s="1">
        <f>(Table2[[#This Row],[Close Price]]-Table2[[#This Row],[20D EMA]])/Table2[[#This Row],[20D EMA]]</f>
        <v>-5.1894816095479808E-2</v>
      </c>
      <c r="T571" s="1">
        <f>(Table2[[#This Row],[Close Price]]-Table2[[#This Row],[50D EMA]])/Table2[[#This Row],[50D EMA]]</f>
        <v>-3.7278862320263915E-2</v>
      </c>
      <c r="U571" s="1">
        <f>(Table2[[#This Row],[Close Price]]-Table2[[#This Row],[200D EMA]])/Table2[[#This Row],[200D EMA]]</f>
        <v>4.7784727563784088E-2</v>
      </c>
      <c r="V571">
        <v>0.45408844991504999</v>
      </c>
      <c r="W571">
        <v>339</v>
      </c>
      <c r="X571">
        <v>343.75</v>
      </c>
      <c r="Y571">
        <v>336.55</v>
      </c>
      <c r="Z571">
        <v>361.9</v>
      </c>
      <c r="AA571">
        <v>336.55</v>
      </c>
      <c r="AB571">
        <v>377.05</v>
      </c>
      <c r="AC571" s="1">
        <f>(Table2[[#This Row],[Close Price]]/Table2[[#This Row],[Day Low]])-1</f>
        <v>2.9498525073745618E-3</v>
      </c>
      <c r="AD571" s="1">
        <f>(Table2[[#This Row],[Day High]]/Table2[[#This Row],[Close Price]])-1</f>
        <v>1.1029411764705843E-2</v>
      </c>
      <c r="AE571" s="1">
        <f>(Table2[[#This Row],[Close Price]]/Table2[[#This Row],[Current Week Low]])-1</f>
        <v>1.0251077105927653E-2</v>
      </c>
      <c r="AF571" s="1">
        <f>(Table2[[#This Row],[Current Week High]]/Table2[[#This Row],[Close Price]])-1</f>
        <v>6.4411764705882391E-2</v>
      </c>
      <c r="AG571" s="1">
        <f>(Table2[[#This Row],[Close Price]]/Table2[[#This Row],[Current Month Low]])-1</f>
        <v>1.0251077105927653E-2</v>
      </c>
      <c r="AH571" s="1">
        <f>(Table2[[#This Row],[Current Month High]]/Table2[[#This Row],[Close Price]])-1</f>
        <v>0.10897058823529404</v>
      </c>
      <c r="AI571">
        <v>20.852941176470502</v>
      </c>
      <c r="AJ571">
        <v>35.945621751299399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-0.17</v>
      </c>
      <c r="AM571" t="s">
        <v>3188</v>
      </c>
      <c r="AN571">
        <v>-11.19</v>
      </c>
      <c r="AO571" t="s">
        <v>3188</v>
      </c>
      <c r="AP571">
        <v>-5.1923649301224999E-2</v>
      </c>
      <c r="AQ571">
        <f>(Table2[[#This Row],[Sharpe Ratio]]-AVERAGE(Table2[Sharpe Ratio]))/_xlfn.STDEV.P(Table2[Sharpe Ratio])</f>
        <v>-1.3210361178042818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-4.5913084838143012</v>
      </c>
      <c r="AS571">
        <f>_xlfn.RANK.AVG(Table2[[#This Row],[1Y Return vs Nifty Z-Score]],Table2[1Y Return vs Nifty Z-Score])</f>
        <v>493</v>
      </c>
      <c r="AT571">
        <f>_xlfn.RANK.AVG(Table2[[#This Row],[6M Return vs Nifty Z-Score]],Table2[6M Return vs Nifty Z-Score])</f>
        <v>406</v>
      </c>
      <c r="AU571">
        <f>_xlfn.RANK.AVG(Table2[[#This Row],[Sharpe Ratio Z-Score]],Table2[Sharpe Ratio Z-Score])</f>
        <v>663</v>
      </c>
      <c r="AV571">
        <f>(Table2[[#This Row],[Rank 1Y]]+Table2[[#This Row],[Rank 6M]]+Table2[[#This Row],[Rank Sharpe]])/3</f>
        <v>520.66666666666663</v>
      </c>
    </row>
    <row r="572" spans="1:48" x14ac:dyDescent="0.3">
      <c r="A572" t="s">
        <v>648</v>
      </c>
      <c r="B572" t="s">
        <v>649</v>
      </c>
      <c r="C572" t="s">
        <v>3143</v>
      </c>
      <c r="D572" t="s">
        <v>54</v>
      </c>
      <c r="E572">
        <v>29608.612813799999</v>
      </c>
      <c r="F572">
        <v>380.7</v>
      </c>
      <c r="G572">
        <v>-25.188863218730098</v>
      </c>
      <c r="H572">
        <f>(Table2[[#This Row],[1Y Return vs Nifty]]-AVERAGE(Table2[1Y Return vs Nifty]))/_xlfn.STDEV.P(Table2[1Y Return vs Nifty])</f>
        <v>-0.87133231870046257</v>
      </c>
      <c r="I572">
        <v>-1.4306188925679999</v>
      </c>
      <c r="J572">
        <f>(Table2[[#This Row],[1M Return vs Nifty]]-AVERAGE(Table2[1M Return vs Nifty]))/_xlfn.STDEV.P(Table2[1M Return vs Nifty])</f>
        <v>1.5876180753581066E-2</v>
      </c>
      <c r="K572">
        <v>-32.532684659386</v>
      </c>
      <c r="L572">
        <f>(Table2[[#This Row],[6M Return vs Nifty]]-AVERAGE(Table2[6M Return vs Nifty]))/_xlfn.STDEV.P(Table2[6M Return vs Nifty])</f>
        <v>-1.3749799064832593</v>
      </c>
      <c r="M572">
        <v>-0.62917621766229004</v>
      </c>
      <c r="N572">
        <f>(Table2[[#This Row],[1W Return vs Nifty]]-AVERAGE(Table2[1W Return vs Nifty]))/_xlfn.STDEV.P(Table2[1W Return vs Nifty])</f>
        <v>-8.4238575387870759E-2</v>
      </c>
      <c r="O572">
        <v>390.69</v>
      </c>
      <c r="P572">
        <v>393.567939219094</v>
      </c>
      <c r="Q572">
        <v>411.84392692940003</v>
      </c>
      <c r="R572">
        <v>39.623336975549698</v>
      </c>
      <c r="S572" s="1">
        <f>(Table2[[#This Row],[Close Price]]-Table2[[#This Row],[20D EMA]])/Table2[[#This Row],[20D EMA]]</f>
        <v>-2.557014512785075E-2</v>
      </c>
      <c r="T572" s="1">
        <f>(Table2[[#This Row],[Close Price]]-Table2[[#This Row],[50D EMA]])/Table2[[#This Row],[50D EMA]]</f>
        <v>-3.26955982355326E-2</v>
      </c>
      <c r="U572" s="1">
        <f>(Table2[[#This Row],[Close Price]]-Table2[[#This Row],[200D EMA]])/Table2[[#This Row],[200D EMA]]</f>
        <v>-7.5620702147051105E-2</v>
      </c>
      <c r="V572">
        <v>0.63961352093902801</v>
      </c>
      <c r="W572">
        <v>380.05</v>
      </c>
      <c r="X572">
        <v>388</v>
      </c>
      <c r="Y572">
        <v>371.25</v>
      </c>
      <c r="Z572">
        <v>399.95</v>
      </c>
      <c r="AA572">
        <v>371.25</v>
      </c>
      <c r="AB572">
        <v>407.65</v>
      </c>
      <c r="AC572" s="1">
        <f>(Table2[[#This Row],[Close Price]]/Table2[[#This Row],[Day Low]])-1</f>
        <v>1.7103012761479075E-3</v>
      </c>
      <c r="AD572" s="1">
        <f>(Table2[[#This Row],[Day High]]/Table2[[#This Row],[Close Price]])-1</f>
        <v>1.9175203572366684E-2</v>
      </c>
      <c r="AE572" s="1">
        <f>(Table2[[#This Row],[Close Price]]/Table2[[#This Row],[Current Week Low]])-1</f>
        <v>2.5454545454545396E-2</v>
      </c>
      <c r="AF572" s="1">
        <f>(Table2[[#This Row],[Current Week High]]/Table2[[#This Row],[Close Price]])-1</f>
        <v>5.0564749146309484E-2</v>
      </c>
      <c r="AG572" s="1">
        <f>(Table2[[#This Row],[Close Price]]/Table2[[#This Row],[Current Month Low]])-1</f>
        <v>2.5454545454545396E-2</v>
      </c>
      <c r="AH572" s="1">
        <f>(Table2[[#This Row],[Current Month High]]/Table2[[#This Row],[Close Price]])-1</f>
        <v>7.0790648804833101E-2</v>
      </c>
      <c r="AI572">
        <v>36.511688993958501</v>
      </c>
      <c r="AJ572">
        <v>13.2024977698483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-0.02</v>
      </c>
      <c r="AM572" t="s">
        <v>3188</v>
      </c>
      <c r="AN572">
        <v>-4.21</v>
      </c>
      <c r="AO572" t="s">
        <v>3188</v>
      </c>
      <c r="AP572">
        <v>9.7269254143852998E-2</v>
      </c>
      <c r="AQ572">
        <f>(Table2[[#This Row],[Sharpe Ratio]]-AVERAGE(Table2[Sharpe Ratio]))/_xlfn.STDEV.P(Table2[Sharpe Ratio])</f>
        <v>0.40919432990847077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618</v>
      </c>
      <c r="AT572">
        <f>_xlfn.RANK.AVG(Table2[[#This Row],[6M Return vs Nifty Z-Score]],Table2[6M Return vs Nifty Z-Score])</f>
        <v>711</v>
      </c>
      <c r="AU572">
        <f>_xlfn.RANK.AVG(Table2[[#This Row],[Sharpe Ratio Z-Score]],Table2[Sharpe Ratio Z-Score])</f>
        <v>234</v>
      </c>
      <c r="AV572">
        <f>(Table2[[#This Row],[Rank 1Y]]+Table2[[#This Row],[Rank 6M]]+Table2[[#This Row],[Rank Sharpe]])/3</f>
        <v>521</v>
      </c>
    </row>
    <row r="573" spans="1:48" x14ac:dyDescent="0.3">
      <c r="A573" t="s">
        <v>721</v>
      </c>
      <c r="B573" t="s">
        <v>722</v>
      </c>
      <c r="C573" t="s">
        <v>3143</v>
      </c>
      <c r="D573" t="s">
        <v>410</v>
      </c>
      <c r="E573">
        <v>24227.477135159999</v>
      </c>
      <c r="F573">
        <v>1079.8</v>
      </c>
      <c r="G573">
        <v>-24.900235285520498</v>
      </c>
      <c r="H573">
        <f>(Table2[[#This Row],[1Y Return vs Nifty]]-AVERAGE(Table2[1Y Return vs Nifty]))/_xlfn.STDEV.P(Table2[1Y Return vs Nifty])</f>
        <v>-0.86647581857436495</v>
      </c>
      <c r="I573">
        <v>-0.85392697273928697</v>
      </c>
      <c r="J573">
        <f>(Table2[[#This Row],[1M Return vs Nifty]]-AVERAGE(Table2[1M Return vs Nifty]))/_xlfn.STDEV.P(Table2[1M Return vs Nifty])</f>
        <v>7.7587738304264312E-2</v>
      </c>
      <c r="K573">
        <v>15.9896662631674</v>
      </c>
      <c r="L573">
        <f>(Table2[[#This Row],[6M Return vs Nifty]]-AVERAGE(Table2[6M Return vs Nifty]))/_xlfn.STDEV.P(Table2[6M Return vs Nifty])</f>
        <v>0.15617538628286631</v>
      </c>
      <c r="M573">
        <v>-0.44071150665534098</v>
      </c>
      <c r="N573">
        <f>(Table2[[#This Row],[1W Return vs Nifty]]-AVERAGE(Table2[1W Return vs Nifty]))/_xlfn.STDEV.P(Table2[1W Return vs Nifty])</f>
        <v>-4.0185164067740836E-2</v>
      </c>
      <c r="O573">
        <v>1057.69</v>
      </c>
      <c r="P573">
        <v>1035.35964436266</v>
      </c>
      <c r="Q573">
        <v>963.59231940187306</v>
      </c>
      <c r="R573">
        <v>58.743691431126898</v>
      </c>
      <c r="S573" s="1">
        <f>(Table2[[#This Row],[Close Price]]-Table2[[#This Row],[20D EMA]])/Table2[[#This Row],[20D EMA]]</f>
        <v>2.0904045608826687E-2</v>
      </c>
      <c r="T573" s="1">
        <f>(Table2[[#This Row],[Close Price]]-Table2[[#This Row],[50D EMA]])/Table2[[#This Row],[50D EMA]]</f>
        <v>4.2922626817946209E-2</v>
      </c>
      <c r="U573" s="1">
        <f>(Table2[[#This Row],[Close Price]]-Table2[[#This Row],[200D EMA]])/Table2[[#This Row],[200D EMA]]</f>
        <v>0.12059838819622394</v>
      </c>
      <c r="V573">
        <v>0.66450572616263803</v>
      </c>
      <c r="W573">
        <v>1047.25</v>
      </c>
      <c r="X573">
        <v>1088.95</v>
      </c>
      <c r="Y573">
        <v>986.05</v>
      </c>
      <c r="Z573">
        <v>1088.95</v>
      </c>
      <c r="AA573">
        <v>986.05</v>
      </c>
      <c r="AB573">
        <v>1121.9000000000001</v>
      </c>
      <c r="AC573" s="1">
        <f>(Table2[[#This Row],[Close Price]]/Table2[[#This Row],[Day Low]])-1</f>
        <v>3.1081403676294972E-2</v>
      </c>
      <c r="AD573" s="1">
        <f>(Table2[[#This Row],[Day High]]/Table2[[#This Row],[Close Price]])-1</f>
        <v>8.4737914428598682E-3</v>
      </c>
      <c r="AE573" s="1">
        <f>(Table2[[#This Row],[Close Price]]/Table2[[#This Row],[Current Week Low]])-1</f>
        <v>9.5076314588509625E-2</v>
      </c>
      <c r="AF573" s="1">
        <f>(Table2[[#This Row],[Current Week High]]/Table2[[#This Row],[Close Price]])-1</f>
        <v>8.4737914428598682E-3</v>
      </c>
      <c r="AG573" s="1">
        <f>(Table2[[#This Row],[Close Price]]/Table2[[#This Row],[Current Month Low]])-1</f>
        <v>9.5076314588509625E-2</v>
      </c>
      <c r="AH573" s="1">
        <f>(Table2[[#This Row],[Current Month High]]/Table2[[#This Row],[Close Price]])-1</f>
        <v>3.898870161140966E-2</v>
      </c>
      <c r="AI573">
        <v>5.92702352287459</v>
      </c>
      <c r="AJ573">
        <v>46.5924518055932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0.14000000000000001</v>
      </c>
      <c r="AM573" t="s">
        <v>3189</v>
      </c>
      <c r="AN573">
        <v>1.75</v>
      </c>
      <c r="AO573" t="s">
        <v>3189</v>
      </c>
      <c r="AP573">
        <v>-6.9957854377266995E-2</v>
      </c>
      <c r="AQ573">
        <f>(Table2[[#This Row],[Sharpe Ratio]]-AVERAGE(Table2[Sharpe Ratio]))/_xlfn.STDEV.P(Table2[Sharpe Ratio])</f>
        <v>-1.530183671088212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-2.2030815291431871</v>
      </c>
      <c r="AS573">
        <f>_xlfn.RANK.AVG(Table2[[#This Row],[1Y Return vs Nifty Z-Score]],Table2[1Y Return vs Nifty Z-Score])</f>
        <v>617</v>
      </c>
      <c r="AT573">
        <f>_xlfn.RANK.AVG(Table2[[#This Row],[6M Return vs Nifty Z-Score]],Table2[6M Return vs Nifty Z-Score])</f>
        <v>263</v>
      </c>
      <c r="AU573">
        <f>_xlfn.RANK.AVG(Table2[[#This Row],[Sharpe Ratio Z-Score]],Table2[Sharpe Ratio Z-Score])</f>
        <v>683</v>
      </c>
      <c r="AV573">
        <f>(Table2[[#This Row],[Rank 1Y]]+Table2[[#This Row],[Rank 6M]]+Table2[[#This Row],[Rank Sharpe]])/3</f>
        <v>521</v>
      </c>
    </row>
    <row r="574" spans="1:48" x14ac:dyDescent="0.3">
      <c r="A574" t="s">
        <v>827</v>
      </c>
      <c r="B574" t="s">
        <v>828</v>
      </c>
      <c r="C574" t="s">
        <v>3152</v>
      </c>
      <c r="D574" t="s">
        <v>37</v>
      </c>
      <c r="E574">
        <v>19559.369760699999</v>
      </c>
      <c r="F574">
        <v>885.5</v>
      </c>
      <c r="G574">
        <v>-14.161915602251501</v>
      </c>
      <c r="H574">
        <f>(Table2[[#This Row],[1Y Return vs Nifty]]-AVERAGE(Table2[1Y Return vs Nifty]))/_xlfn.STDEV.P(Table2[1Y Return vs Nifty])</f>
        <v>-0.6857911207492241</v>
      </c>
      <c r="I574">
        <v>-2.5743903637736301</v>
      </c>
      <c r="J574">
        <f>(Table2[[#This Row],[1M Return vs Nifty]]-AVERAGE(Table2[1M Return vs Nifty]))/_xlfn.STDEV.P(Table2[1M Return vs Nifty])</f>
        <v>-0.10651831887995027</v>
      </c>
      <c r="K574">
        <v>-3.5395811189036301</v>
      </c>
      <c r="L574">
        <f>(Table2[[#This Row],[6M Return vs Nifty]]-AVERAGE(Table2[6M Return vs Nifty]))/_xlfn.STDEV.P(Table2[6M Return vs Nifty])</f>
        <v>-0.46008309922465135</v>
      </c>
      <c r="M574">
        <v>0.195678326412842</v>
      </c>
      <c r="N574">
        <f>(Table2[[#This Row],[1W Return vs Nifty]]-AVERAGE(Table2[1W Return vs Nifty]))/_xlfn.STDEV.P(Table2[1W Return vs Nifty])</f>
        <v>0.10857023383307771</v>
      </c>
      <c r="O574">
        <v>888.49</v>
      </c>
      <c r="P574">
        <v>897.31347719861401</v>
      </c>
      <c r="Q574">
        <v>867.81785733099002</v>
      </c>
      <c r="R574">
        <v>49.2902896713438</v>
      </c>
      <c r="S574" s="1">
        <f>(Table2[[#This Row],[Close Price]]-Table2[[#This Row],[20D EMA]])/Table2[[#This Row],[20D EMA]]</f>
        <v>-3.3652601604970333E-3</v>
      </c>
      <c r="T574" s="1">
        <f>(Table2[[#This Row],[Close Price]]-Table2[[#This Row],[50D EMA]])/Table2[[#This Row],[50D EMA]]</f>
        <v>-1.3165384783359472E-2</v>
      </c>
      <c r="U574" s="1">
        <f>(Table2[[#This Row],[Close Price]]-Table2[[#This Row],[200D EMA]])/Table2[[#This Row],[200D EMA]]</f>
        <v>2.0375407719071537E-2</v>
      </c>
      <c r="V574">
        <v>0.66590300988908901</v>
      </c>
      <c r="W574">
        <v>878</v>
      </c>
      <c r="X574">
        <v>894.5</v>
      </c>
      <c r="Y574">
        <v>864</v>
      </c>
      <c r="Z574">
        <v>900</v>
      </c>
      <c r="AA574">
        <v>864</v>
      </c>
      <c r="AB574">
        <v>913.35</v>
      </c>
      <c r="AC574" s="1">
        <f>(Table2[[#This Row],[Close Price]]/Table2[[#This Row],[Day Low]])-1</f>
        <v>8.5421412300683564E-3</v>
      </c>
      <c r="AD574" s="1">
        <f>(Table2[[#This Row],[Day High]]/Table2[[#This Row],[Close Price]])-1</f>
        <v>1.0163749294184177E-2</v>
      </c>
      <c r="AE574" s="1">
        <f>(Table2[[#This Row],[Close Price]]/Table2[[#This Row],[Current Week Low]])-1</f>
        <v>2.48842592592593E-2</v>
      </c>
      <c r="AF574" s="1">
        <f>(Table2[[#This Row],[Current Week High]]/Table2[[#This Row],[Close Price]])-1</f>
        <v>1.637492941840768E-2</v>
      </c>
      <c r="AG574" s="1">
        <f>(Table2[[#This Row],[Close Price]]/Table2[[#This Row],[Current Month Low]])-1</f>
        <v>2.48842592592593E-2</v>
      </c>
      <c r="AH574" s="1">
        <f>(Table2[[#This Row],[Current Month High]]/Table2[[#This Row],[Close Price]])-1</f>
        <v>3.1451157538114005E-2</v>
      </c>
      <c r="AI574">
        <v>15.753811405985299</v>
      </c>
      <c r="AJ574">
        <v>24.507874015748001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-0.08</v>
      </c>
      <c r="AM574" t="s">
        <v>3188</v>
      </c>
      <c r="AN574">
        <v>-0.14000000000000001</v>
      </c>
      <c r="AO574" t="s">
        <v>3188</v>
      </c>
      <c r="AQ574">
        <f>(Table2[[#This Row],[Sharpe Ratio]]-AVERAGE(Table2[Sharpe Ratio]))/_xlfn.STDEV.P(Table2[Sharpe Ratio])</f>
        <v>-0.71886351506777824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553</v>
      </c>
      <c r="AT574">
        <f>_xlfn.RANK.AVG(Table2[[#This Row],[6M Return vs Nifty Z-Score]],Table2[6M Return vs Nifty Z-Score])</f>
        <v>480</v>
      </c>
      <c r="AU574">
        <f>_xlfn.RANK.AVG(Table2[[#This Row],[Sharpe Ratio Z-Score]],Table2[Sharpe Ratio Z-Score])</f>
        <v>530</v>
      </c>
      <c r="AV574">
        <f>(Table2[[#This Row],[Rank 1Y]]+Table2[[#This Row],[Rank 6M]]+Table2[[#This Row],[Rank Sharpe]])/3</f>
        <v>521</v>
      </c>
    </row>
    <row r="575" spans="1:48" x14ac:dyDescent="0.3">
      <c r="A575" t="s">
        <v>1965</v>
      </c>
      <c r="B575" t="s">
        <v>1966</v>
      </c>
      <c r="C575" t="s">
        <v>3142</v>
      </c>
      <c r="D575" t="s">
        <v>21</v>
      </c>
      <c r="E575">
        <v>3608.8935035750001</v>
      </c>
      <c r="F575">
        <v>611.35</v>
      </c>
      <c r="G575">
        <v>-25.409212486460898</v>
      </c>
      <c r="H575">
        <f>(Table2[[#This Row],[1Y Return vs Nifty]]-AVERAGE(Table2[1Y Return vs Nifty]))/_xlfn.STDEV.P(Table2[1Y Return vs Nifty])</f>
        <v>-0.87503995099585452</v>
      </c>
      <c r="I575">
        <v>-4.5164611569978899</v>
      </c>
      <c r="J575">
        <f>(Table2[[#This Row],[1M Return vs Nifty]]-AVERAGE(Table2[1M Return vs Nifty]))/_xlfn.STDEV.P(Table2[1M Return vs Nifty])</f>
        <v>-0.31433849010613435</v>
      </c>
      <c r="K575">
        <v>-14.064167786110501</v>
      </c>
      <c r="L575">
        <f>(Table2[[#This Row],[6M Return vs Nifty]]-AVERAGE(Table2[6M Return vs Nifty]))/_xlfn.STDEV.P(Table2[6M Return vs Nifty])</f>
        <v>-0.79219348285776137</v>
      </c>
      <c r="M575">
        <v>2.8884704710153</v>
      </c>
      <c r="N575">
        <f>(Table2[[#This Row],[1W Return vs Nifty]]-AVERAGE(Table2[1W Return vs Nifty]))/_xlfn.STDEV.P(Table2[1W Return vs Nifty])</f>
        <v>0.73800732745116548</v>
      </c>
      <c r="O575">
        <v>613.64</v>
      </c>
      <c r="P575">
        <v>617.448200066494</v>
      </c>
      <c r="Q575">
        <v>604.09515868257495</v>
      </c>
      <c r="R575">
        <v>50.869406642913297</v>
      </c>
      <c r="S575" s="1">
        <f>(Table2[[#This Row],[Close Price]]-Table2[[#This Row],[20D EMA]])/Table2[[#This Row],[20D EMA]]</f>
        <v>-3.7318297373052011E-3</v>
      </c>
      <c r="T575" s="1">
        <f>(Table2[[#This Row],[Close Price]]-Table2[[#This Row],[50D EMA]])/Table2[[#This Row],[50D EMA]]</f>
        <v>-9.8764561397008659E-3</v>
      </c>
      <c r="U575" s="1">
        <f>(Table2[[#This Row],[Close Price]]-Table2[[#This Row],[200D EMA]])/Table2[[#This Row],[200D EMA]]</f>
        <v>1.2009434628224146E-2</v>
      </c>
      <c r="V575">
        <v>0.39239953655951099</v>
      </c>
      <c r="W575">
        <v>608</v>
      </c>
      <c r="X575">
        <v>621.4</v>
      </c>
      <c r="Y575">
        <v>558</v>
      </c>
      <c r="Z575">
        <v>630</v>
      </c>
      <c r="AA575">
        <v>558</v>
      </c>
      <c r="AB575">
        <v>630</v>
      </c>
      <c r="AC575" s="1">
        <f>(Table2[[#This Row],[Close Price]]/Table2[[#This Row],[Day Low]])-1</f>
        <v>5.5098684210526105E-3</v>
      </c>
      <c r="AD575" s="1">
        <f>(Table2[[#This Row],[Day High]]/Table2[[#This Row],[Close Price]])-1</f>
        <v>1.6439028379815035E-2</v>
      </c>
      <c r="AE575" s="1">
        <f>(Table2[[#This Row],[Close Price]]/Table2[[#This Row],[Current Week Low]])-1</f>
        <v>9.5609318996415782E-2</v>
      </c>
      <c r="AF575" s="1">
        <f>(Table2[[#This Row],[Current Week High]]/Table2[[#This Row],[Close Price]])-1</f>
        <v>3.0506256645129515E-2</v>
      </c>
      <c r="AG575" s="1">
        <f>(Table2[[#This Row],[Close Price]]/Table2[[#This Row],[Current Month Low]])-1</f>
        <v>9.5609318996415782E-2</v>
      </c>
      <c r="AH575" s="1">
        <f>(Table2[[#This Row],[Current Month High]]/Table2[[#This Row],[Close Price]])-1</f>
        <v>3.0506256645129515E-2</v>
      </c>
      <c r="AI575">
        <v>29.467571767399999</v>
      </c>
      <c r="AJ575">
        <v>35.855555555555497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-0.09</v>
      </c>
      <c r="AM575" t="s">
        <v>3188</v>
      </c>
      <c r="AN575">
        <v>-4.28</v>
      </c>
      <c r="AO575" t="s">
        <v>3188</v>
      </c>
      <c r="AP575">
        <v>5.9127322887934999E-2</v>
      </c>
      <c r="AQ575">
        <f>(Table2[[#This Row],[Sharpe Ratio]]-AVERAGE(Table2[Sharpe Ratio]))/_xlfn.STDEV.P(Table2[Sharpe Ratio])</f>
        <v>-3.3147961645968671E-2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620</v>
      </c>
      <c r="AT575">
        <f>_xlfn.RANK.AVG(Table2[[#This Row],[6M Return vs Nifty Z-Score]],Table2[6M Return vs Nifty Z-Score])</f>
        <v>593</v>
      </c>
      <c r="AU575">
        <f>_xlfn.RANK.AVG(Table2[[#This Row],[Sharpe Ratio Z-Score]],Table2[Sharpe Ratio Z-Score])</f>
        <v>352</v>
      </c>
      <c r="AV575">
        <f>(Table2[[#This Row],[Rank 1Y]]+Table2[[#This Row],[Rank 6M]]+Table2[[#This Row],[Rank Sharpe]])/3</f>
        <v>521.66666666666663</v>
      </c>
    </row>
    <row r="576" spans="1:48" x14ac:dyDescent="0.3">
      <c r="A576" t="s">
        <v>1372</v>
      </c>
      <c r="B576" t="s">
        <v>1373</v>
      </c>
      <c r="C576" t="s">
        <v>3155</v>
      </c>
      <c r="D576" t="s">
        <v>449</v>
      </c>
      <c r="E576">
        <v>8291.2037175000005</v>
      </c>
      <c r="F576">
        <v>618.75</v>
      </c>
      <c r="G576">
        <v>-30.817530102693599</v>
      </c>
      <c r="H576">
        <f>(Table2[[#This Row],[1Y Return vs Nifty]]-AVERAGE(Table2[1Y Return vs Nifty]))/_xlfn.STDEV.P(Table2[1Y Return vs Nifty])</f>
        <v>-0.96604117493538133</v>
      </c>
      <c r="I576">
        <v>-6.8509645141575799</v>
      </c>
      <c r="J576">
        <f>(Table2[[#This Row],[1M Return vs Nifty]]-AVERAGE(Table2[1M Return vs Nifty]))/_xlfn.STDEV.P(Table2[1M Return vs Nifty])</f>
        <v>-0.56415270342199519</v>
      </c>
      <c r="K576">
        <v>-40.727017032587597</v>
      </c>
      <c r="L576">
        <f>(Table2[[#This Row],[6M Return vs Nifty]]-AVERAGE(Table2[6M Return vs Nifty]))/_xlfn.STDEV.P(Table2[6M Return vs Nifty])</f>
        <v>-1.6335575546260377</v>
      </c>
      <c r="M576">
        <v>-1.1885935656930899</v>
      </c>
      <c r="N576">
        <f>(Table2[[#This Row],[1W Return vs Nifty]]-AVERAGE(Table2[1W Return vs Nifty]))/_xlfn.STDEV.P(Table2[1W Return vs Nifty])</f>
        <v>-0.21500174267125899</v>
      </c>
      <c r="O576">
        <v>635.25</v>
      </c>
      <c r="P576">
        <v>647.272751128707</v>
      </c>
      <c r="Q576">
        <v>705.50614448843999</v>
      </c>
      <c r="R576">
        <v>37.1273442133215</v>
      </c>
      <c r="S576" s="1">
        <f>(Table2[[#This Row],[Close Price]]-Table2[[#This Row],[20D EMA]])/Table2[[#This Row],[20D EMA]]</f>
        <v>-2.5974025974025976E-2</v>
      </c>
      <c r="T576" s="1">
        <f>(Table2[[#This Row],[Close Price]]-Table2[[#This Row],[50D EMA]])/Table2[[#This Row],[50D EMA]]</f>
        <v>-4.4066046467998762E-2</v>
      </c>
      <c r="U576" s="1">
        <f>(Table2[[#This Row],[Close Price]]-Table2[[#This Row],[200D EMA]])/Table2[[#This Row],[200D EMA]]</f>
        <v>-0.12297007640003839</v>
      </c>
      <c r="V576">
        <v>0.59169494199166905</v>
      </c>
      <c r="W576">
        <v>614.79999999999995</v>
      </c>
      <c r="X576">
        <v>631.4</v>
      </c>
      <c r="Y576">
        <v>604.79999999999995</v>
      </c>
      <c r="Z576">
        <v>640.20000000000005</v>
      </c>
      <c r="AA576">
        <v>604.79999999999995</v>
      </c>
      <c r="AB576">
        <v>655.8</v>
      </c>
      <c r="AC576" s="1">
        <f>(Table2[[#This Row],[Close Price]]/Table2[[#This Row],[Day Low]])-1</f>
        <v>6.42485361093037E-3</v>
      </c>
      <c r="AD576" s="1">
        <f>(Table2[[#This Row],[Day High]]/Table2[[#This Row],[Close Price]])-1</f>
        <v>2.0444444444444487E-2</v>
      </c>
      <c r="AE576" s="1">
        <f>(Table2[[#This Row],[Close Price]]/Table2[[#This Row],[Current Week Low]])-1</f>
        <v>2.3065476190476275E-2</v>
      </c>
      <c r="AF576" s="1">
        <f>(Table2[[#This Row],[Current Week High]]/Table2[[#This Row],[Close Price]])-1</f>
        <v>3.4666666666666845E-2</v>
      </c>
      <c r="AG576" s="1">
        <f>(Table2[[#This Row],[Close Price]]/Table2[[#This Row],[Current Month Low]])-1</f>
        <v>2.3065476190476275E-2</v>
      </c>
      <c r="AH576" s="1">
        <f>(Table2[[#This Row],[Current Month High]]/Table2[[#This Row],[Close Price]])-1</f>
        <v>5.9878787878787865E-2</v>
      </c>
      <c r="AI576">
        <v>77.292929292929301</v>
      </c>
      <c r="AJ576">
        <v>8.6956521739130306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</v>
      </c>
      <c r="AM576" t="s">
        <v>3188</v>
      </c>
      <c r="AN576">
        <v>-3.79</v>
      </c>
      <c r="AO576" t="s">
        <v>3188</v>
      </c>
      <c r="AP576">
        <v>0.109334956857326</v>
      </c>
      <c r="AQ576">
        <f>(Table2[[#This Row],[Sharpe Ratio]]-AVERAGE(Table2[Sharpe Ratio]))/_xlfn.STDEV.P(Table2[Sharpe Ratio])</f>
        <v>0.54912354722266132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647</v>
      </c>
      <c r="AT576">
        <f>_xlfn.RANK.AVG(Table2[[#This Row],[6M Return vs Nifty Z-Score]],Table2[6M Return vs Nifty Z-Score])</f>
        <v>725</v>
      </c>
      <c r="AU576">
        <f>_xlfn.RANK.AVG(Table2[[#This Row],[Sharpe Ratio Z-Score]],Table2[Sharpe Ratio Z-Score])</f>
        <v>198</v>
      </c>
      <c r="AV576">
        <f>(Table2[[#This Row],[Rank 1Y]]+Table2[[#This Row],[Rank 6M]]+Table2[[#This Row],[Rank Sharpe]])/3</f>
        <v>523.33333333333337</v>
      </c>
    </row>
    <row r="577" spans="1:48" x14ac:dyDescent="0.3">
      <c r="A577" t="s">
        <v>1851</v>
      </c>
      <c r="B577" t="s">
        <v>1852</v>
      </c>
      <c r="C577" t="s">
        <v>3155</v>
      </c>
      <c r="D577" t="s">
        <v>119</v>
      </c>
      <c r="E577">
        <v>4172.1684208199904</v>
      </c>
      <c r="F577">
        <v>212.28</v>
      </c>
      <c r="G577">
        <v>-35.600979191934897</v>
      </c>
      <c r="H577">
        <f>(Table2[[#This Row],[1Y Return vs Nifty]]-AVERAGE(Table2[1Y Return vs Nifty]))/_xlfn.STDEV.P(Table2[1Y Return vs Nifty])</f>
        <v>-1.0465282603215744</v>
      </c>
      <c r="I577">
        <v>-7.5156867558809797</v>
      </c>
      <c r="J577">
        <f>(Table2[[#This Row],[1M Return vs Nifty]]-AVERAGE(Table2[1M Return vs Nifty]))/_xlfn.STDEV.P(Table2[1M Return vs Nifty])</f>
        <v>-0.63528434835212833</v>
      </c>
      <c r="K577">
        <v>-10.910824454698099</v>
      </c>
      <c r="L577">
        <f>(Table2[[#This Row],[6M Return vs Nifty]]-AVERAGE(Table2[6M Return vs Nifty]))/_xlfn.STDEV.P(Table2[6M Return vs Nifty])</f>
        <v>-0.69268762133206452</v>
      </c>
      <c r="M577">
        <v>-7.92379819758147</v>
      </c>
      <c r="N577">
        <f>(Table2[[#This Row],[1W Return vs Nifty]]-AVERAGE(Table2[1W Return vs Nifty]))/_xlfn.STDEV.P(Table2[1W Return vs Nifty])</f>
        <v>-1.7893481462421792</v>
      </c>
      <c r="O577">
        <v>223.57</v>
      </c>
      <c r="P577">
        <v>224.40131088175599</v>
      </c>
      <c r="Q577">
        <v>220.222458907864</v>
      </c>
      <c r="R577">
        <v>36.007220222458301</v>
      </c>
      <c r="S577" s="1">
        <f>(Table2[[#This Row],[Close Price]]-Table2[[#This Row],[20D EMA]])/Table2[[#This Row],[20D EMA]]</f>
        <v>-5.0498725231471094E-2</v>
      </c>
      <c r="T577" s="1">
        <f>(Table2[[#This Row],[Close Price]]-Table2[[#This Row],[50D EMA]])/Table2[[#This Row],[50D EMA]]</f>
        <v>-5.4016221358631385E-2</v>
      </c>
      <c r="U577" s="1">
        <f>(Table2[[#This Row],[Close Price]]-Table2[[#This Row],[200D EMA]])/Table2[[#This Row],[200D EMA]]</f>
        <v>-3.6065617227473312E-2</v>
      </c>
      <c r="V577">
        <v>0.84185086768248596</v>
      </c>
      <c r="W577">
        <v>211</v>
      </c>
      <c r="X577">
        <v>215</v>
      </c>
      <c r="Y577">
        <v>203.72</v>
      </c>
      <c r="Z577">
        <v>226.02</v>
      </c>
      <c r="AA577">
        <v>203.72</v>
      </c>
      <c r="AB577">
        <v>247.49</v>
      </c>
      <c r="AC577" s="1">
        <f>(Table2[[#This Row],[Close Price]]/Table2[[#This Row],[Day Low]])-1</f>
        <v>6.0663507109004478E-3</v>
      </c>
      <c r="AD577" s="1">
        <f>(Table2[[#This Row],[Day High]]/Table2[[#This Row],[Close Price]])-1</f>
        <v>1.2813265498398341E-2</v>
      </c>
      <c r="AE577" s="1">
        <f>(Table2[[#This Row],[Close Price]]/Table2[[#This Row],[Current Week Low]])-1</f>
        <v>4.2018456705281704E-2</v>
      </c>
      <c r="AF577" s="1">
        <f>(Table2[[#This Row],[Current Week High]]/Table2[[#This Row],[Close Price]])-1</f>
        <v>6.4725833804409216E-2</v>
      </c>
      <c r="AG577" s="1">
        <f>(Table2[[#This Row],[Close Price]]/Table2[[#This Row],[Current Month Low]])-1</f>
        <v>4.2018456705281704E-2</v>
      </c>
      <c r="AH577" s="1">
        <f>(Table2[[#This Row],[Current Month High]]/Table2[[#This Row],[Close Price]])-1</f>
        <v>0.16586583757301687</v>
      </c>
      <c r="AI577">
        <v>30.959110608630098</v>
      </c>
      <c r="AJ577">
        <v>27.1899340922708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</v>
      </c>
      <c r="AM577" t="s">
        <v>3188</v>
      </c>
      <c r="AN577">
        <v>-11.23</v>
      </c>
      <c r="AO577" t="s">
        <v>3188</v>
      </c>
      <c r="AP577">
        <v>5.9415437630015E-2</v>
      </c>
      <c r="AQ577">
        <f>(Table2[[#This Row],[Sharpe Ratio]]-AVERAGE(Table2[Sharpe Ratio]))/_xlfn.STDEV.P(Table2[Sharpe Ratio])</f>
        <v>-2.9806617066765968E-2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668</v>
      </c>
      <c r="AT577">
        <f>_xlfn.RANK.AVG(Table2[[#This Row],[6M Return vs Nifty Z-Score]],Table2[6M Return vs Nifty Z-Score])</f>
        <v>554</v>
      </c>
      <c r="AU577">
        <f>_xlfn.RANK.AVG(Table2[[#This Row],[Sharpe Ratio Z-Score]],Table2[Sharpe Ratio Z-Score])</f>
        <v>351</v>
      </c>
      <c r="AV577">
        <f>(Table2[[#This Row],[Rank 1Y]]+Table2[[#This Row],[Rank 6M]]+Table2[[#This Row],[Rank Sharpe]])/3</f>
        <v>524.33333333333337</v>
      </c>
    </row>
    <row r="578" spans="1:48" x14ac:dyDescent="0.3">
      <c r="A578" t="s">
        <v>425</v>
      </c>
      <c r="B578" t="s">
        <v>426</v>
      </c>
      <c r="C578" t="s">
        <v>3154</v>
      </c>
      <c r="D578" t="s">
        <v>427</v>
      </c>
      <c r="E578">
        <v>54875.264331432998</v>
      </c>
      <c r="F578">
        <v>192.01</v>
      </c>
      <c r="G578">
        <v>3.28982550466193</v>
      </c>
      <c r="H578">
        <f>(Table2[[#This Row],[1Y Return vs Nifty]]-AVERAGE(Table2[1Y Return vs Nifty]))/_xlfn.STDEV.P(Table2[1Y Return vs Nifty])</f>
        <v>-0.39214531196051466</v>
      </c>
      <c r="I578">
        <v>-10.930468688120399</v>
      </c>
      <c r="J578">
        <f>(Table2[[#This Row],[1M Return vs Nifty]]-AVERAGE(Table2[1M Return vs Nifty]))/_xlfn.STDEV.P(Table2[1M Return vs Nifty])</f>
        <v>-1.0006987134381122</v>
      </c>
      <c r="K578">
        <v>-1.9044220928398099</v>
      </c>
      <c r="L578">
        <f>(Table2[[#This Row],[6M Return vs Nifty]]-AVERAGE(Table2[6M Return vs Nifty]))/_xlfn.STDEV.P(Table2[6M Return vs Nifty])</f>
        <v>-0.40848456061987415</v>
      </c>
      <c r="M578">
        <v>-0.80441306950146096</v>
      </c>
      <c r="N578">
        <f>(Table2[[#This Row],[1W Return vs Nifty]]-AVERAGE(Table2[1W Return vs Nifty]))/_xlfn.STDEV.P(Table2[1W Return vs Nifty])</f>
        <v>-0.12519998970925542</v>
      </c>
      <c r="O578">
        <v>197.97</v>
      </c>
      <c r="P578">
        <v>197.64391902645201</v>
      </c>
      <c r="Q578">
        <v>180.99851047099699</v>
      </c>
      <c r="R578">
        <v>37.237230684239101</v>
      </c>
      <c r="S578" s="1">
        <f>(Table2[[#This Row],[Close Price]]-Table2[[#This Row],[20D EMA]])/Table2[[#This Row],[20D EMA]]</f>
        <v>-3.0105571551245179E-2</v>
      </c>
      <c r="T578" s="1">
        <f>(Table2[[#This Row],[Close Price]]-Table2[[#This Row],[50D EMA]])/Table2[[#This Row],[50D EMA]]</f>
        <v>-2.8505400288576521E-2</v>
      </c>
      <c r="U578" s="1">
        <f>(Table2[[#This Row],[Close Price]]-Table2[[#This Row],[200D EMA]])/Table2[[#This Row],[200D EMA]]</f>
        <v>6.0837459382117237E-2</v>
      </c>
      <c r="V578">
        <v>0.50787797341519503</v>
      </c>
      <c r="W578">
        <v>190.61</v>
      </c>
      <c r="X578">
        <v>194.37</v>
      </c>
      <c r="Y578">
        <v>188.6</v>
      </c>
      <c r="Z578">
        <v>200.15</v>
      </c>
      <c r="AA578">
        <v>188.6</v>
      </c>
      <c r="AB578">
        <v>200.15</v>
      </c>
      <c r="AC578" s="1">
        <f>(Table2[[#This Row],[Close Price]]/Table2[[#This Row],[Day Low]])-1</f>
        <v>7.3448402497244825E-3</v>
      </c>
      <c r="AD578" s="1">
        <f>(Table2[[#This Row],[Day High]]/Table2[[#This Row],[Close Price]])-1</f>
        <v>1.2291026509036129E-2</v>
      </c>
      <c r="AE578" s="1">
        <f>(Table2[[#This Row],[Close Price]]/Table2[[#This Row],[Current Week Low]])-1</f>
        <v>1.8080593849416848E-2</v>
      </c>
      <c r="AF578" s="1">
        <f>(Table2[[#This Row],[Current Week High]]/Table2[[#This Row],[Close Price]])-1</f>
        <v>4.2393625332014073E-2</v>
      </c>
      <c r="AG578" s="1">
        <f>(Table2[[#This Row],[Close Price]]/Table2[[#This Row],[Current Month Low]])-1</f>
        <v>1.8080593849416848E-2</v>
      </c>
      <c r="AH578" s="1">
        <f>(Table2[[#This Row],[Current Month High]]/Table2[[#This Row],[Close Price]])-1</f>
        <v>4.2393625332014073E-2</v>
      </c>
      <c r="AI578">
        <v>19.6812666006978</v>
      </c>
      <c r="AJ578">
        <v>40.6666666666666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-0.02</v>
      </c>
      <c r="AM578" t="s">
        <v>3188</v>
      </c>
      <c r="AN578">
        <v>-2.34</v>
      </c>
      <c r="AO578" t="s">
        <v>3188</v>
      </c>
      <c r="AP578">
        <v>-7.6523354419105002E-2</v>
      </c>
      <c r="AQ578">
        <f>(Table2[[#This Row],[Sharpe Ratio]]-AVERAGE(Table2[Sharpe Ratio]))/_xlfn.STDEV.P(Table2[Sharpe Ratio])</f>
        <v>-1.6063255505914109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-3.5328541263191675</v>
      </c>
      <c r="AS578">
        <f>_xlfn.RANK.AVG(Table2[[#This Row],[1Y Return vs Nifty Z-Score]],Table2[1Y Return vs Nifty Z-Score])</f>
        <v>431</v>
      </c>
      <c r="AT578">
        <f>_xlfn.RANK.AVG(Table2[[#This Row],[6M Return vs Nifty Z-Score]],Table2[6M Return vs Nifty Z-Score])</f>
        <v>459</v>
      </c>
      <c r="AU578">
        <f>_xlfn.RANK.AVG(Table2[[#This Row],[Sharpe Ratio Z-Score]],Table2[Sharpe Ratio Z-Score])</f>
        <v>690</v>
      </c>
      <c r="AV578">
        <f>(Table2[[#This Row],[Rank 1Y]]+Table2[[#This Row],[Rank 6M]]+Table2[[#This Row],[Rank Sharpe]])/3</f>
        <v>526.66666666666663</v>
      </c>
    </row>
    <row r="579" spans="1:48" x14ac:dyDescent="0.3">
      <c r="A579" t="s">
        <v>907</v>
      </c>
      <c r="B579" t="s">
        <v>908</v>
      </c>
      <c r="C579" t="s">
        <v>3142</v>
      </c>
      <c r="D579" t="s">
        <v>21</v>
      </c>
      <c r="E579">
        <v>16870.510166520002</v>
      </c>
      <c r="F579">
        <v>607.70000000000005</v>
      </c>
      <c r="G579">
        <v>-13.753441748081601</v>
      </c>
      <c r="H579">
        <f>(Table2[[#This Row],[1Y Return vs Nifty]]-AVERAGE(Table2[1Y Return vs Nifty]))/_xlfn.STDEV.P(Table2[1Y Return vs Nifty])</f>
        <v>-0.67891807383992486</v>
      </c>
      <c r="I579">
        <v>-14.0816712545291</v>
      </c>
      <c r="J579">
        <f>(Table2[[#This Row],[1M Return vs Nifty]]-AVERAGE(Table2[1M Return vs Nifty]))/_xlfn.STDEV.P(Table2[1M Return vs Nifty])</f>
        <v>-1.3379075624688923</v>
      </c>
      <c r="K579">
        <v>-26.1532797784016</v>
      </c>
      <c r="L579">
        <f>(Table2[[#This Row],[6M Return vs Nifty]]-AVERAGE(Table2[6M Return vs Nifty]))/_xlfn.STDEV.P(Table2[6M Return vs Nifty])</f>
        <v>-1.1736735113374881</v>
      </c>
      <c r="M579">
        <v>-6.7854752059503598</v>
      </c>
      <c r="N579">
        <f>(Table2[[#This Row],[1W Return vs Nifty]]-AVERAGE(Table2[1W Return vs Nifty]))/_xlfn.STDEV.P(Table2[1W Return vs Nifty])</f>
        <v>-1.5232664448055793</v>
      </c>
      <c r="O579">
        <v>618.52</v>
      </c>
      <c r="P579">
        <v>633.19203269906302</v>
      </c>
      <c r="Q579">
        <v>636.06444932427598</v>
      </c>
      <c r="R579">
        <v>48.419622574612099</v>
      </c>
      <c r="S579" s="1">
        <f>(Table2[[#This Row],[Close Price]]-Table2[[#This Row],[20D EMA]])/Table2[[#This Row],[20D EMA]]</f>
        <v>-1.7493371273362118E-2</v>
      </c>
      <c r="T579" s="1">
        <f>(Table2[[#This Row],[Close Price]]-Table2[[#This Row],[50D EMA]])/Table2[[#This Row],[50D EMA]]</f>
        <v>-4.0259560105960088E-2</v>
      </c>
      <c r="U579" s="1">
        <f>(Table2[[#This Row],[Close Price]]-Table2[[#This Row],[200D EMA]])/Table2[[#This Row],[200D EMA]]</f>
        <v>-4.4593671843173997E-2</v>
      </c>
      <c r="V579">
        <v>0.75069012466817198</v>
      </c>
      <c r="W579">
        <v>573.29999999999995</v>
      </c>
      <c r="X579">
        <v>619</v>
      </c>
      <c r="Y579">
        <v>570.29999999999995</v>
      </c>
      <c r="Z579">
        <v>619</v>
      </c>
      <c r="AA579">
        <v>570.29999999999995</v>
      </c>
      <c r="AB579">
        <v>637.29999999999995</v>
      </c>
      <c r="AC579" s="1">
        <f>(Table2[[#This Row],[Close Price]]/Table2[[#This Row],[Day Low]])-1</f>
        <v>6.0003488574917219E-2</v>
      </c>
      <c r="AD579" s="1">
        <f>(Table2[[#This Row],[Day High]]/Table2[[#This Row],[Close Price]])-1</f>
        <v>1.8594701332894426E-2</v>
      </c>
      <c r="AE579" s="1">
        <f>(Table2[[#This Row],[Close Price]]/Table2[[#This Row],[Current Week Low]])-1</f>
        <v>6.5579519551113519E-2</v>
      </c>
      <c r="AF579" s="1">
        <f>(Table2[[#This Row],[Current Week High]]/Table2[[#This Row],[Close Price]])-1</f>
        <v>1.8594701332894426E-2</v>
      </c>
      <c r="AG579" s="1">
        <f>(Table2[[#This Row],[Close Price]]/Table2[[#This Row],[Current Month Low]])-1</f>
        <v>6.5579519551113519E-2</v>
      </c>
      <c r="AH579" s="1">
        <f>(Table2[[#This Row],[Current Month High]]/Table2[[#This Row],[Close Price]])-1</f>
        <v>4.870824419944042E-2</v>
      </c>
      <c r="AI579">
        <v>43.1627447753825</v>
      </c>
      <c r="AJ579">
        <v>29.408006814309999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-0.22</v>
      </c>
      <c r="AM579" t="s">
        <v>3188</v>
      </c>
      <c r="AN579">
        <v>-5.31</v>
      </c>
      <c r="AO579" t="s">
        <v>3188</v>
      </c>
      <c r="AP579">
        <v>6.132670601694E-2</v>
      </c>
      <c r="AQ579">
        <f>(Table2[[#This Row],[Sharpe Ratio]]-AVERAGE(Table2[Sharpe Ratio]))/_xlfn.STDEV.P(Table2[Sharpe Ratio])</f>
        <v>-7.6411207164261844E-3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550</v>
      </c>
      <c r="AT579">
        <f>_xlfn.RANK.AVG(Table2[[#This Row],[6M Return vs Nifty Z-Score]],Table2[6M Return vs Nifty Z-Score])</f>
        <v>691</v>
      </c>
      <c r="AU579">
        <f>_xlfn.RANK.AVG(Table2[[#This Row],[Sharpe Ratio Z-Score]],Table2[Sharpe Ratio Z-Score])</f>
        <v>346</v>
      </c>
      <c r="AV579">
        <f>(Table2[[#This Row],[Rank 1Y]]+Table2[[#This Row],[Rank 6M]]+Table2[[#This Row],[Rank Sharpe]])/3</f>
        <v>529</v>
      </c>
    </row>
    <row r="580" spans="1:48" x14ac:dyDescent="0.3">
      <c r="A580" t="s">
        <v>1449</v>
      </c>
      <c r="B580" t="s">
        <v>1450</v>
      </c>
      <c r="C580" t="s">
        <v>3152</v>
      </c>
      <c r="D580" t="s">
        <v>1451</v>
      </c>
      <c r="E580">
        <v>7334.4010454399904</v>
      </c>
      <c r="F580">
        <v>275.10000000000002</v>
      </c>
      <c r="G580">
        <v>-39.062935140134002</v>
      </c>
      <c r="H580">
        <f>(Table2[[#This Row],[1Y Return vs Nifty]]-AVERAGE(Table2[1Y Return vs Nifty]))/_xlfn.STDEV.P(Table2[1Y Return vs Nifty])</f>
        <v>-1.104779689114378</v>
      </c>
      <c r="I580">
        <v>-2.2667587927880999</v>
      </c>
      <c r="J580">
        <f>(Table2[[#This Row],[1M Return vs Nifty]]-AVERAGE(Table2[1M Return vs Nifty]))/_xlfn.STDEV.P(Table2[1M Return vs Nifty])</f>
        <v>-7.3598795050104804E-2</v>
      </c>
      <c r="K580">
        <v>-16.6024393447615</v>
      </c>
      <c r="L580">
        <f>(Table2[[#This Row],[6M Return vs Nifty]]-AVERAGE(Table2[6M Return vs Nifty]))/_xlfn.STDEV.P(Table2[6M Return vs Nifty])</f>
        <v>-0.87229034250311177</v>
      </c>
      <c r="M580">
        <v>2.31738731996243</v>
      </c>
      <c r="N580">
        <f>(Table2[[#This Row],[1W Return vs Nifty]]-AVERAGE(Table2[1W Return vs Nifty]))/_xlfn.STDEV.P(Table2[1W Return vs Nifty])</f>
        <v>0.60451729201211535</v>
      </c>
      <c r="O580">
        <v>273.51</v>
      </c>
      <c r="P580">
        <v>277.672388433744</v>
      </c>
      <c r="Q580">
        <v>282.66470040677501</v>
      </c>
      <c r="R580">
        <v>54.790239649179</v>
      </c>
      <c r="S580" s="1">
        <f>(Table2[[#This Row],[Close Price]]-Table2[[#This Row],[20D EMA]])/Table2[[#This Row],[20D EMA]]</f>
        <v>5.8133157837008953E-3</v>
      </c>
      <c r="T580" s="1">
        <f>(Table2[[#This Row],[Close Price]]-Table2[[#This Row],[50D EMA]])/Table2[[#This Row],[50D EMA]]</f>
        <v>-9.2641131811987288E-3</v>
      </c>
      <c r="U580" s="1">
        <f>(Table2[[#This Row],[Close Price]]-Table2[[#This Row],[200D EMA]])/Table2[[#This Row],[200D EMA]]</f>
        <v>-2.6762097976467652E-2</v>
      </c>
      <c r="V580">
        <v>0.79348026501388602</v>
      </c>
      <c r="W580">
        <v>271.10000000000002</v>
      </c>
      <c r="X580">
        <v>279</v>
      </c>
      <c r="Y580">
        <v>252.2</v>
      </c>
      <c r="Z580">
        <v>289.95</v>
      </c>
      <c r="AA580">
        <v>252.2</v>
      </c>
      <c r="AB580">
        <v>289.95</v>
      </c>
      <c r="AC580" s="1">
        <f>(Table2[[#This Row],[Close Price]]/Table2[[#This Row],[Day Low]])-1</f>
        <v>1.4754703061600871E-2</v>
      </c>
      <c r="AD580" s="1">
        <f>(Table2[[#This Row],[Day High]]/Table2[[#This Row],[Close Price]])-1</f>
        <v>1.4176663031624681E-2</v>
      </c>
      <c r="AE580" s="1">
        <f>(Table2[[#This Row],[Close Price]]/Table2[[#This Row],[Current Week Low]])-1</f>
        <v>9.0800951625694015E-2</v>
      </c>
      <c r="AF580" s="1">
        <f>(Table2[[#This Row],[Current Week High]]/Table2[[#This Row],[Close Price]])-1</f>
        <v>5.3980370774263875E-2</v>
      </c>
      <c r="AG580" s="1">
        <f>(Table2[[#This Row],[Close Price]]/Table2[[#This Row],[Current Month Low]])-1</f>
        <v>9.0800951625694015E-2</v>
      </c>
      <c r="AH580" s="1">
        <f>(Table2[[#This Row],[Current Month High]]/Table2[[#This Row],[Close Price]])-1</f>
        <v>5.3980370774263875E-2</v>
      </c>
      <c r="AI580">
        <v>30.770628862231799</v>
      </c>
      <c r="AJ580">
        <v>10.017996400719801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</v>
      </c>
      <c r="AM580" t="s">
        <v>3188</v>
      </c>
      <c r="AN580">
        <v>-1.77</v>
      </c>
      <c r="AO580" t="s">
        <v>3188</v>
      </c>
      <c r="AP580">
        <v>7.8506374417997002E-2</v>
      </c>
      <c r="AQ580">
        <f>(Table2[[#This Row],[Sharpe Ratio]]-AVERAGE(Table2[Sharpe Ratio]))/_xlfn.STDEV.P(Table2[Sharpe Ratio])</f>
        <v>0.19159613965407121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678</v>
      </c>
      <c r="AT580">
        <f>_xlfn.RANK.AVG(Table2[[#This Row],[6M Return vs Nifty Z-Score]],Table2[6M Return vs Nifty Z-Score])</f>
        <v>618</v>
      </c>
      <c r="AU580">
        <f>_xlfn.RANK.AVG(Table2[[#This Row],[Sharpe Ratio Z-Score]],Table2[Sharpe Ratio Z-Score])</f>
        <v>293</v>
      </c>
      <c r="AV580">
        <f>(Table2[[#This Row],[Rank 1Y]]+Table2[[#This Row],[Rank 6M]]+Table2[[#This Row],[Rank Sharpe]])/3</f>
        <v>529.66666666666663</v>
      </c>
    </row>
    <row r="581" spans="1:48" x14ac:dyDescent="0.3">
      <c r="A581" t="s">
        <v>110</v>
      </c>
      <c r="B581" t="s">
        <v>111</v>
      </c>
      <c r="C581" t="s">
        <v>3142</v>
      </c>
      <c r="D581" t="s">
        <v>21</v>
      </c>
      <c r="E581">
        <v>276063.25560345</v>
      </c>
      <c r="F581">
        <v>528.29999999999995</v>
      </c>
      <c r="G581">
        <v>-0.56759631334399396</v>
      </c>
      <c r="H581">
        <f>(Table2[[#This Row],[1Y Return vs Nifty]]-AVERAGE(Table2[1Y Return vs Nifty]))/_xlfn.STDEV.P(Table2[1Y Return vs Nifty])</f>
        <v>-0.45705091322105845</v>
      </c>
      <c r="I581">
        <v>-0.16474830628888101</v>
      </c>
      <c r="J581">
        <f>(Table2[[#This Row],[1M Return vs Nifty]]-AVERAGE(Table2[1M Return vs Nifty]))/_xlfn.STDEV.P(Table2[1M Return vs Nifty])</f>
        <v>0.15133645486334069</v>
      </c>
      <c r="K581">
        <v>2.5105315259777998</v>
      </c>
      <c r="L581">
        <f>(Table2[[#This Row],[6M Return vs Nifty]]-AVERAGE(Table2[6M Return vs Nifty]))/_xlfn.STDEV.P(Table2[6M Return vs Nifty])</f>
        <v>-0.26916774121103798</v>
      </c>
      <c r="M581">
        <v>-1.11450702263562</v>
      </c>
      <c r="N581">
        <f>(Table2[[#This Row],[1W Return vs Nifty]]-AVERAGE(Table2[1W Return vs Nifty]))/_xlfn.STDEV.P(Table2[1W Return vs Nifty])</f>
        <v>-0.19768409770123116</v>
      </c>
      <c r="O581">
        <v>532.67999999999995</v>
      </c>
      <c r="P581">
        <v>526.76924888588098</v>
      </c>
      <c r="Q581">
        <v>493.65339493316998</v>
      </c>
      <c r="R581">
        <v>43.510992079132201</v>
      </c>
      <c r="S581" s="1">
        <f>(Table2[[#This Row],[Close Price]]-Table2[[#This Row],[20D EMA]])/Table2[[#This Row],[20D EMA]]</f>
        <v>-8.2225726514980769E-3</v>
      </c>
      <c r="T581" s="1">
        <f>(Table2[[#This Row],[Close Price]]-Table2[[#This Row],[50D EMA]])/Table2[[#This Row],[50D EMA]]</f>
        <v>2.90592345197924E-3</v>
      </c>
      <c r="U581" s="1">
        <f>(Table2[[#This Row],[Close Price]]-Table2[[#This Row],[200D EMA]])/Table2[[#This Row],[200D EMA]]</f>
        <v>7.0184071298690004E-2</v>
      </c>
      <c r="V581">
        <v>0.75962276930731898</v>
      </c>
      <c r="W581">
        <v>520.35</v>
      </c>
      <c r="X581">
        <v>534.4</v>
      </c>
      <c r="Y581">
        <v>520.29999999999995</v>
      </c>
      <c r="Z581">
        <v>541.70000000000005</v>
      </c>
      <c r="AA581">
        <v>520.29999999999995</v>
      </c>
      <c r="AB581">
        <v>549.6</v>
      </c>
      <c r="AC581" s="1">
        <f>(Table2[[#This Row],[Close Price]]/Table2[[#This Row],[Day Low]])-1</f>
        <v>1.527817814932253E-2</v>
      </c>
      <c r="AD581" s="1">
        <f>(Table2[[#This Row],[Day High]]/Table2[[#This Row],[Close Price]])-1</f>
        <v>1.1546469808820792E-2</v>
      </c>
      <c r="AE581" s="1">
        <f>(Table2[[#This Row],[Close Price]]/Table2[[#This Row],[Current Week Low]])-1</f>
        <v>1.5375744762637034E-2</v>
      </c>
      <c r="AF581" s="1">
        <f>(Table2[[#This Row],[Current Week High]]/Table2[[#This Row],[Close Price]])-1</f>
        <v>2.5364376301344027E-2</v>
      </c>
      <c r="AG581" s="1">
        <f>(Table2[[#This Row],[Close Price]]/Table2[[#This Row],[Current Month Low]])-1</f>
        <v>1.5375744762637034E-2</v>
      </c>
      <c r="AH581" s="1">
        <f>(Table2[[#This Row],[Current Month High]]/Table2[[#This Row],[Close Price]])-1</f>
        <v>4.0318001135718484E-2</v>
      </c>
      <c r="AI581">
        <v>9.7671777399205002</v>
      </c>
      <c r="AJ581">
        <v>40.8612185041994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</v>
      </c>
      <c r="AM581" t="s">
        <v>3190</v>
      </c>
      <c r="AN581">
        <v>-2.09</v>
      </c>
      <c r="AO581" t="s">
        <v>3188</v>
      </c>
      <c r="AP581">
        <v>-0.11654905738226901</v>
      </c>
      <c r="AQ581">
        <f>(Table2[[#This Row],[Sharpe Ratio]]-AVERAGE(Table2[Sharpe Ratio]))/_xlfn.STDEV.P(Table2[Sharpe Ratio])</f>
        <v>-2.0705144520659844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-2.8430807493359711</v>
      </c>
      <c r="AS581">
        <f>_xlfn.RANK.AVG(Table2[[#This Row],[1Y Return vs Nifty Z-Score]],Table2[1Y Return vs Nifty Z-Score])</f>
        <v>464</v>
      </c>
      <c r="AT581">
        <f>_xlfn.RANK.AVG(Table2[[#This Row],[6M Return vs Nifty Z-Score]],Table2[6M Return vs Nifty Z-Score])</f>
        <v>409</v>
      </c>
      <c r="AU581">
        <f>_xlfn.RANK.AVG(Table2[[#This Row],[Sharpe Ratio Z-Score]],Table2[Sharpe Ratio Z-Score])</f>
        <v>723</v>
      </c>
      <c r="AV581">
        <f>(Table2[[#This Row],[Rank 1Y]]+Table2[[#This Row],[Rank 6M]]+Table2[[#This Row],[Rank Sharpe]])/3</f>
        <v>532</v>
      </c>
    </row>
    <row r="582" spans="1:48" x14ac:dyDescent="0.3">
      <c r="A582" t="s">
        <v>1400</v>
      </c>
      <c r="B582" t="s">
        <v>1401</v>
      </c>
      <c r="C582" t="s">
        <v>3154</v>
      </c>
      <c r="D582" t="s">
        <v>272</v>
      </c>
      <c r="E582">
        <v>7927.91120151</v>
      </c>
      <c r="F582">
        <v>393.3</v>
      </c>
      <c r="G582">
        <v>-36.684377881306098</v>
      </c>
      <c r="H582">
        <f>(Table2[[#This Row],[1Y Return vs Nifty]]-AVERAGE(Table2[1Y Return vs Nifty]))/_xlfn.STDEV.P(Table2[1Y Return vs Nifty])</f>
        <v>-1.0647577012943725</v>
      </c>
      <c r="I582">
        <v>-8.9111987196532603</v>
      </c>
      <c r="J582">
        <f>(Table2[[#This Row],[1M Return vs Nifty]]-AVERAGE(Table2[1M Return vs Nifty]))/_xlfn.STDEV.P(Table2[1M Return vs Nifty])</f>
        <v>-0.78461749123815816</v>
      </c>
      <c r="K582">
        <v>-10.609185609180599</v>
      </c>
      <c r="L582">
        <f>(Table2[[#This Row],[6M Return vs Nifty]]-AVERAGE(Table2[6M Return vs Nifty]))/_xlfn.STDEV.P(Table2[6M Return vs Nifty])</f>
        <v>-0.68316920546727777</v>
      </c>
      <c r="M582">
        <v>1.6048364041776</v>
      </c>
      <c r="N582">
        <f>(Table2[[#This Row],[1W Return vs Nifty]]-AVERAGE(Table2[1W Return vs Nifty]))/_xlfn.STDEV.P(Table2[1W Return vs Nifty])</f>
        <v>0.43795932786121949</v>
      </c>
      <c r="O582">
        <v>398.02</v>
      </c>
      <c r="P582">
        <v>409.79014872567802</v>
      </c>
      <c r="Q582">
        <v>408.23183693937102</v>
      </c>
      <c r="R582">
        <v>46.813285091039802</v>
      </c>
      <c r="S582" s="1">
        <f>(Table2[[#This Row],[Close Price]]-Table2[[#This Row],[20D EMA]])/Table2[[#This Row],[20D EMA]]</f>
        <v>-1.1858700567810588E-2</v>
      </c>
      <c r="T582" s="1">
        <f>(Table2[[#This Row],[Close Price]]-Table2[[#This Row],[50D EMA]])/Table2[[#This Row],[50D EMA]]</f>
        <v>-4.0240471316739378E-2</v>
      </c>
      <c r="U582" s="1">
        <f>(Table2[[#This Row],[Close Price]]-Table2[[#This Row],[200D EMA]])/Table2[[#This Row],[200D EMA]]</f>
        <v>-3.6576855571381191E-2</v>
      </c>
      <c r="V582">
        <v>0.68951522723999104</v>
      </c>
      <c r="W582">
        <v>391.8</v>
      </c>
      <c r="X582">
        <v>396.85</v>
      </c>
      <c r="Y582">
        <v>375</v>
      </c>
      <c r="Z582">
        <v>396.85</v>
      </c>
      <c r="AA582">
        <v>375</v>
      </c>
      <c r="AB582">
        <v>399.9</v>
      </c>
      <c r="AC582" s="1">
        <f>(Table2[[#This Row],[Close Price]]/Table2[[#This Row],[Day Low]])-1</f>
        <v>3.8284839203674981E-3</v>
      </c>
      <c r="AD582" s="1">
        <f>(Table2[[#This Row],[Day High]]/Table2[[#This Row],[Close Price]])-1</f>
        <v>9.0261886600560004E-3</v>
      </c>
      <c r="AE582" s="1">
        <f>(Table2[[#This Row],[Close Price]]/Table2[[#This Row],[Current Week Low]])-1</f>
        <v>4.8799999999999955E-2</v>
      </c>
      <c r="AF582" s="1">
        <f>(Table2[[#This Row],[Current Week High]]/Table2[[#This Row],[Close Price]])-1</f>
        <v>9.0261886600560004E-3</v>
      </c>
      <c r="AG582" s="1">
        <f>(Table2[[#This Row],[Close Price]]/Table2[[#This Row],[Current Month Low]])-1</f>
        <v>4.8799999999999955E-2</v>
      </c>
      <c r="AH582" s="1">
        <f>(Table2[[#This Row],[Current Month High]]/Table2[[#This Row],[Close Price]])-1</f>
        <v>1.6781083142639153E-2</v>
      </c>
      <c r="AI582">
        <v>28.400711924739301</v>
      </c>
      <c r="AJ582">
        <v>13.098490294751899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-0.19</v>
      </c>
      <c r="AM582" t="s">
        <v>3188</v>
      </c>
      <c r="AN582">
        <v>-1.08</v>
      </c>
      <c r="AO582" t="s">
        <v>3188</v>
      </c>
      <c r="AP582">
        <v>4.8823611428017E-2</v>
      </c>
      <c r="AQ582">
        <f>(Table2[[#This Row],[Sharpe Ratio]]-AVERAGE(Table2[Sharpe Ratio]))/_xlfn.STDEV.P(Table2[Sharpe Ratio])</f>
        <v>-0.15264288989474989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671</v>
      </c>
      <c r="AT582">
        <f>_xlfn.RANK.AVG(Table2[[#This Row],[6M Return vs Nifty Z-Score]],Table2[6M Return vs Nifty Z-Score])</f>
        <v>547</v>
      </c>
      <c r="AU582">
        <f>_xlfn.RANK.AVG(Table2[[#This Row],[Sharpe Ratio Z-Score]],Table2[Sharpe Ratio Z-Score])</f>
        <v>382</v>
      </c>
      <c r="AV582">
        <f>(Table2[[#This Row],[Rank 1Y]]+Table2[[#This Row],[Rank 6M]]+Table2[[#This Row],[Rank Sharpe]])/3</f>
        <v>533.33333333333337</v>
      </c>
    </row>
    <row r="583" spans="1:48" x14ac:dyDescent="0.3">
      <c r="A583" t="s">
        <v>1151</v>
      </c>
      <c r="B583" t="s">
        <v>1152</v>
      </c>
      <c r="C583" t="s">
        <v>3143</v>
      </c>
      <c r="D583" t="s">
        <v>24</v>
      </c>
      <c r="E583">
        <v>10914.920573256</v>
      </c>
      <c r="F583">
        <v>99.12</v>
      </c>
      <c r="G583">
        <v>-37.152823003427997</v>
      </c>
      <c r="H583">
        <f>(Table2[[#This Row],[1Y Return vs Nifty]]-AVERAGE(Table2[1Y Return vs Nifty]))/_xlfn.STDEV.P(Table2[1Y Return vs Nifty])</f>
        <v>-1.0726398344245804</v>
      </c>
      <c r="I583">
        <v>-6.2970071013154296</v>
      </c>
      <c r="J583">
        <f>(Table2[[#This Row],[1M Return vs Nifty]]-AVERAGE(Table2[1M Return vs Nifty]))/_xlfn.STDEV.P(Table2[1M Return vs Nifty])</f>
        <v>-0.50487395581375816</v>
      </c>
      <c r="K583">
        <v>-37.732070264841703</v>
      </c>
      <c r="L583">
        <f>(Table2[[#This Row],[6M Return vs Nifty]]-AVERAGE(Table2[6M Return vs Nifty]))/_xlfn.STDEV.P(Table2[6M Return vs Nifty])</f>
        <v>-1.5390500027906739</v>
      </c>
      <c r="M583">
        <v>-3.5883540532050899</v>
      </c>
      <c r="N583">
        <f>(Table2[[#This Row],[1W Return vs Nifty]]-AVERAGE(Table2[1W Return vs Nifty]))/_xlfn.STDEV.P(Table2[1W Return vs Nifty])</f>
        <v>-0.77594302054403608</v>
      </c>
      <c r="O583">
        <v>103.51</v>
      </c>
      <c r="P583">
        <v>107.170347219606</v>
      </c>
      <c r="Q583">
        <v>112.98941286023801</v>
      </c>
      <c r="R583">
        <v>29.082233068197201</v>
      </c>
      <c r="S583" s="1">
        <f>(Table2[[#This Row],[Close Price]]-Table2[[#This Row],[20D EMA]])/Table2[[#This Row],[20D EMA]]</f>
        <v>-4.2411361221138061E-2</v>
      </c>
      <c r="T583" s="1">
        <f>(Table2[[#This Row],[Close Price]]-Table2[[#This Row],[50D EMA]])/Table2[[#This Row],[50D EMA]]</f>
        <v>-7.5117300899564934E-2</v>
      </c>
      <c r="U583" s="1">
        <f>(Table2[[#This Row],[Close Price]]-Table2[[#This Row],[200D EMA]])/Table2[[#This Row],[200D EMA]]</f>
        <v>-0.12274966750551876</v>
      </c>
      <c r="V583">
        <v>0.54747574596238402</v>
      </c>
      <c r="W583">
        <v>98.61</v>
      </c>
      <c r="X583">
        <v>99.95</v>
      </c>
      <c r="Y583">
        <v>96.1</v>
      </c>
      <c r="Z583">
        <v>103.17</v>
      </c>
      <c r="AA583">
        <v>96.1</v>
      </c>
      <c r="AB583">
        <v>108</v>
      </c>
      <c r="AC583" s="1">
        <f>(Table2[[#This Row],[Close Price]]/Table2[[#This Row],[Day Low]])-1</f>
        <v>5.1718892607242051E-3</v>
      </c>
      <c r="AD583" s="1">
        <f>(Table2[[#This Row],[Day High]]/Table2[[#This Row],[Close Price]])-1</f>
        <v>8.3736884584342253E-3</v>
      </c>
      <c r="AE583" s="1">
        <f>(Table2[[#This Row],[Close Price]]/Table2[[#This Row],[Current Week Low]])-1</f>
        <v>3.142559833506775E-2</v>
      </c>
      <c r="AF583" s="1">
        <f>(Table2[[#This Row],[Current Week High]]/Table2[[#This Row],[Close Price]])-1</f>
        <v>4.0859564164648976E-2</v>
      </c>
      <c r="AG583" s="1">
        <f>(Table2[[#This Row],[Close Price]]/Table2[[#This Row],[Current Month Low]])-1</f>
        <v>3.142559833506775E-2</v>
      </c>
      <c r="AH583" s="1">
        <f>(Table2[[#This Row],[Current Month High]]/Table2[[#This Row],[Close Price]])-1</f>
        <v>8.9588377723970991E-2</v>
      </c>
      <c r="AI583">
        <v>53.853914447134699</v>
      </c>
      <c r="AJ583">
        <v>4.77801268498943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-7.0000000000000007E-2</v>
      </c>
      <c r="AM583" t="s">
        <v>3188</v>
      </c>
      <c r="AN583">
        <v>-9.1</v>
      </c>
      <c r="AO583" t="s">
        <v>3188</v>
      </c>
      <c r="AP583">
        <v>0.105593985391938</v>
      </c>
      <c r="AQ583">
        <f>(Table2[[#This Row],[Sharpe Ratio]]-AVERAGE(Table2[Sharpe Ratio]))/_xlfn.STDEV.P(Table2[Sharpe Ratio])</f>
        <v>0.50573848946204392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673</v>
      </c>
      <c r="AT583">
        <f>_xlfn.RANK.AVG(Table2[[#This Row],[6M Return vs Nifty Z-Score]],Table2[6M Return vs Nifty Z-Score])</f>
        <v>721</v>
      </c>
      <c r="AU583">
        <f>_xlfn.RANK.AVG(Table2[[#This Row],[Sharpe Ratio Z-Score]],Table2[Sharpe Ratio Z-Score])</f>
        <v>211</v>
      </c>
      <c r="AV583">
        <f>(Table2[[#This Row],[Rank 1Y]]+Table2[[#This Row],[Rank 6M]]+Table2[[#This Row],[Rank Sharpe]])/3</f>
        <v>535</v>
      </c>
    </row>
    <row r="584" spans="1:48" x14ac:dyDescent="0.3">
      <c r="A584" t="s">
        <v>93</v>
      </c>
      <c r="B584" t="s">
        <v>94</v>
      </c>
      <c r="C584" t="s">
        <v>3143</v>
      </c>
      <c r="D584" t="s">
        <v>43</v>
      </c>
      <c r="E584">
        <v>299035.06173427898</v>
      </c>
      <c r="F584">
        <v>1876.4</v>
      </c>
      <c r="G584">
        <v>-11.3540069312941</v>
      </c>
      <c r="H584">
        <f>(Table2[[#This Row],[1Y Return vs Nifty]]-AVERAGE(Table2[1Y Return vs Nifty]))/_xlfn.STDEV.P(Table2[1Y Return vs Nifty])</f>
        <v>-0.63854479686458421</v>
      </c>
      <c r="I584">
        <v>2.2155453346219498</v>
      </c>
      <c r="J584">
        <f>(Table2[[#This Row],[1M Return vs Nifty]]-AVERAGE(Table2[1M Return vs Nifty]))/_xlfn.STDEV.P(Table2[1M Return vs Nifty])</f>
        <v>0.40605066700666897</v>
      </c>
      <c r="K584">
        <v>0.74955108164976403</v>
      </c>
      <c r="L584">
        <f>(Table2[[#This Row],[6M Return vs Nifty]]-AVERAGE(Table2[6M Return vs Nifty]))/_xlfn.STDEV.P(Table2[6M Return vs Nifty])</f>
        <v>-0.32473665896801435</v>
      </c>
      <c r="M584">
        <v>-1.4812838556921599</v>
      </c>
      <c r="N584">
        <f>(Table2[[#This Row],[1W Return vs Nifty]]-AVERAGE(Table2[1W Return vs Nifty]))/_xlfn.STDEV.P(Table2[1W Return vs Nifty])</f>
        <v>-0.28341776424816689</v>
      </c>
      <c r="O584">
        <v>1883.17</v>
      </c>
      <c r="P584">
        <v>1807.4382412540799</v>
      </c>
      <c r="Q584">
        <v>1670.8165289339399</v>
      </c>
      <c r="R584">
        <v>44.6594369624626</v>
      </c>
      <c r="S584" s="1">
        <f>(Table2[[#This Row],[Close Price]]-Table2[[#This Row],[20D EMA]])/Table2[[#This Row],[20D EMA]]</f>
        <v>-3.595002044425082E-3</v>
      </c>
      <c r="T584" s="1">
        <f>(Table2[[#This Row],[Close Price]]-Table2[[#This Row],[50D EMA]])/Table2[[#This Row],[50D EMA]]</f>
        <v>3.8154420533932872E-2</v>
      </c>
      <c r="U584" s="1">
        <f>(Table2[[#This Row],[Close Price]]-Table2[[#This Row],[200D EMA]])/Table2[[#This Row],[200D EMA]]</f>
        <v>0.12304371396016303</v>
      </c>
      <c r="V584">
        <v>0.802961453413645</v>
      </c>
      <c r="W584">
        <v>1855.1</v>
      </c>
      <c r="X584">
        <v>1883.8</v>
      </c>
      <c r="Y584">
        <v>1833.1</v>
      </c>
      <c r="Z584">
        <v>1901.6</v>
      </c>
      <c r="AA584">
        <v>1833.1</v>
      </c>
      <c r="AB584">
        <v>2007.1</v>
      </c>
      <c r="AC584" s="1">
        <f>(Table2[[#This Row],[Close Price]]/Table2[[#This Row],[Day Low]])-1</f>
        <v>1.1481860816128675E-2</v>
      </c>
      <c r="AD584" s="1">
        <f>(Table2[[#This Row],[Day High]]/Table2[[#This Row],[Close Price]])-1</f>
        <v>3.943722020891105E-3</v>
      </c>
      <c r="AE584" s="1">
        <f>(Table2[[#This Row],[Close Price]]/Table2[[#This Row],[Current Week Low]])-1</f>
        <v>2.3621188151219386E-2</v>
      </c>
      <c r="AF584" s="1">
        <f>(Table2[[#This Row],[Current Week High]]/Table2[[#This Row],[Close Price]])-1</f>
        <v>1.342997228735876E-2</v>
      </c>
      <c r="AG584" s="1">
        <f>(Table2[[#This Row],[Close Price]]/Table2[[#This Row],[Current Month Low]])-1</f>
        <v>2.3621188151219386E-2</v>
      </c>
      <c r="AH584" s="1">
        <f>(Table2[[#This Row],[Current Month High]]/Table2[[#This Row],[Close Price]])-1</f>
        <v>6.9654657855467761E-2</v>
      </c>
      <c r="AI584">
        <v>8.1805585163078103</v>
      </c>
      <c r="AJ584">
        <v>32.229308340086597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0.17</v>
      </c>
      <c r="AM584" t="s">
        <v>3189</v>
      </c>
      <c r="AN584">
        <v>-1.48</v>
      </c>
      <c r="AO584" t="s">
        <v>3188</v>
      </c>
      <c r="AP584">
        <v>-4.0275426870216999E-2</v>
      </c>
      <c r="AQ584">
        <f>(Table2[[#This Row],[Sharpe Ratio]]-AVERAGE(Table2[Sharpe Ratio]))/_xlfn.STDEV.P(Table2[Sharpe Ratio])</f>
        <v>-1.1859485322256553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-2.0265970852997515</v>
      </c>
      <c r="AS584">
        <f>_xlfn.RANK.AVG(Table2[[#This Row],[1Y Return vs Nifty Z-Score]],Table2[1Y Return vs Nifty Z-Score])</f>
        <v>534</v>
      </c>
      <c r="AT584">
        <f>_xlfn.RANK.AVG(Table2[[#This Row],[6M Return vs Nifty Z-Score]],Table2[6M Return vs Nifty Z-Score])</f>
        <v>428</v>
      </c>
      <c r="AU584">
        <f>_xlfn.RANK.AVG(Table2[[#This Row],[Sharpe Ratio Z-Score]],Table2[Sharpe Ratio Z-Score])</f>
        <v>646</v>
      </c>
      <c r="AV584">
        <f>(Table2[[#This Row],[Rank 1Y]]+Table2[[#This Row],[Rank 6M]]+Table2[[#This Row],[Rank Sharpe]])/3</f>
        <v>536</v>
      </c>
    </row>
    <row r="585" spans="1:48" x14ac:dyDescent="0.3">
      <c r="A585" t="s">
        <v>918</v>
      </c>
      <c r="B585" t="s">
        <v>919</v>
      </c>
      <c r="C585" t="s">
        <v>3157</v>
      </c>
      <c r="D585" t="s">
        <v>444</v>
      </c>
      <c r="E585">
        <v>16668.0794043149</v>
      </c>
      <c r="F585">
        <v>1568.55</v>
      </c>
      <c r="G585">
        <v>-13.0751412725735</v>
      </c>
      <c r="H585">
        <f>(Table2[[#This Row],[1Y Return vs Nifty]]-AVERAGE(Table2[1Y Return vs Nifty]))/_xlfn.STDEV.P(Table2[1Y Return vs Nifty])</f>
        <v>-0.66750488070852798</v>
      </c>
      <c r="I585">
        <v>-1.75847846480862</v>
      </c>
      <c r="J585">
        <f>(Table2[[#This Row],[1M Return vs Nifty]]-AVERAGE(Table2[1M Return vs Nifty]))/_xlfn.STDEV.P(Table2[1M Return vs Nifty])</f>
        <v>-1.9207932904329855E-2</v>
      </c>
      <c r="K585">
        <v>5.7472654435960902</v>
      </c>
      <c r="L585">
        <f>(Table2[[#This Row],[6M Return vs Nifty]]-AVERAGE(Table2[6M Return vs Nifty]))/_xlfn.STDEV.P(Table2[6M Return vs Nifty])</f>
        <v>-0.1670304338669015</v>
      </c>
      <c r="M585">
        <v>-1.80016286267875</v>
      </c>
      <c r="N585">
        <f>(Table2[[#This Row],[1W Return vs Nifty]]-AVERAGE(Table2[1W Return vs Nifty]))/_xlfn.STDEV.P(Table2[1W Return vs Nifty])</f>
        <v>-0.35795536856188309</v>
      </c>
      <c r="O585">
        <v>1556.24</v>
      </c>
      <c r="P585">
        <v>1539.5733301001501</v>
      </c>
      <c r="Q585">
        <v>1467.0739266619601</v>
      </c>
      <c r="R585">
        <v>53.490523102495402</v>
      </c>
      <c r="S585" s="1">
        <f>(Table2[[#This Row],[Close Price]]-Table2[[#This Row],[20D EMA]])/Table2[[#This Row],[20D EMA]]</f>
        <v>7.9100909885364366E-3</v>
      </c>
      <c r="T585" s="1">
        <f>(Table2[[#This Row],[Close Price]]-Table2[[#This Row],[50D EMA]])/Table2[[#This Row],[50D EMA]]</f>
        <v>1.882123399602208E-2</v>
      </c>
      <c r="U585" s="1">
        <f>(Table2[[#This Row],[Close Price]]-Table2[[#This Row],[200D EMA]])/Table2[[#This Row],[200D EMA]]</f>
        <v>6.9169025155350464E-2</v>
      </c>
      <c r="V585">
        <v>1.02722593170987</v>
      </c>
      <c r="W585">
        <v>1541.95</v>
      </c>
      <c r="X585">
        <v>1580</v>
      </c>
      <c r="Y585">
        <v>1482</v>
      </c>
      <c r="Z585">
        <v>1581.15</v>
      </c>
      <c r="AA585">
        <v>1482</v>
      </c>
      <c r="AB585">
        <v>1643.95</v>
      </c>
      <c r="AC585" s="1">
        <f>(Table2[[#This Row],[Close Price]]/Table2[[#This Row],[Day Low]])-1</f>
        <v>1.7250883621388491E-2</v>
      </c>
      <c r="AD585" s="1">
        <f>(Table2[[#This Row],[Day High]]/Table2[[#This Row],[Close Price]])-1</f>
        <v>7.2997354244366264E-3</v>
      </c>
      <c r="AE585" s="1">
        <f>(Table2[[#This Row],[Close Price]]/Table2[[#This Row],[Current Week Low]])-1</f>
        <v>5.8400809716599111E-2</v>
      </c>
      <c r="AF585" s="1">
        <f>(Table2[[#This Row],[Current Week High]]/Table2[[#This Row],[Close Price]])-1</f>
        <v>8.0328966242708688E-3</v>
      </c>
      <c r="AG585" s="1">
        <f>(Table2[[#This Row],[Close Price]]/Table2[[#This Row],[Current Month Low]])-1</f>
        <v>5.8400809716599111E-2</v>
      </c>
      <c r="AH585" s="1">
        <f>(Table2[[#This Row],[Current Month High]]/Table2[[#This Row],[Close Price]])-1</f>
        <v>4.8069873450001577E-2</v>
      </c>
      <c r="AI585">
        <v>7.7428198017277001</v>
      </c>
      <c r="AJ585">
        <v>26.190667739340299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0.05</v>
      </c>
      <c r="AM585" t="s">
        <v>3189</v>
      </c>
      <c r="AN585">
        <v>3.09</v>
      </c>
      <c r="AO585" t="s">
        <v>3189</v>
      </c>
      <c r="AP585">
        <v>-8.0300767901017006E-2</v>
      </c>
      <c r="AQ585">
        <f>(Table2[[#This Row],[Sharpe Ratio]]-AVERAGE(Table2[Sharpe Ratio]))/_xlfn.STDEV.P(Table2[Sharpe Ratio])</f>
        <v>-1.6501332362727259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-2.8618318523143684</v>
      </c>
      <c r="AS585">
        <f>_xlfn.RANK.AVG(Table2[[#This Row],[1Y Return vs Nifty Z-Score]],Table2[1Y Return vs Nifty Z-Score])</f>
        <v>544</v>
      </c>
      <c r="AT585">
        <f>_xlfn.RANK.AVG(Table2[[#This Row],[6M Return vs Nifty Z-Score]],Table2[6M Return vs Nifty Z-Score])</f>
        <v>371</v>
      </c>
      <c r="AU585">
        <f>_xlfn.RANK.AVG(Table2[[#This Row],[Sharpe Ratio Z-Score]],Table2[Sharpe Ratio Z-Score])</f>
        <v>694</v>
      </c>
      <c r="AV585">
        <f>(Table2[[#This Row],[Rank 1Y]]+Table2[[#This Row],[Rank 6M]]+Table2[[#This Row],[Rank Sharpe]])/3</f>
        <v>536.33333333333337</v>
      </c>
    </row>
    <row r="586" spans="1:48" x14ac:dyDescent="0.3">
      <c r="A586" t="s">
        <v>794</v>
      </c>
      <c r="B586" t="s">
        <v>795</v>
      </c>
      <c r="C586" t="s">
        <v>3142</v>
      </c>
      <c r="D586" t="s">
        <v>280</v>
      </c>
      <c r="E586">
        <v>20367.671573600001</v>
      </c>
      <c r="F586">
        <v>1851.2</v>
      </c>
      <c r="G586">
        <v>-17.632108153879599</v>
      </c>
      <c r="H586">
        <f>(Table2[[#This Row],[1Y Return vs Nifty]]-AVERAGE(Table2[1Y Return vs Nifty]))/_xlfn.STDEV.P(Table2[1Y Return vs Nifty])</f>
        <v>-0.74418113995892421</v>
      </c>
      <c r="I586">
        <v>-8.9310706312422905</v>
      </c>
      <c r="J586">
        <f>(Table2[[#This Row],[1M Return vs Nifty]]-AVERAGE(Table2[1M Return vs Nifty]))/_xlfn.STDEV.P(Table2[1M Return vs Nifty])</f>
        <v>-0.78674397606220903</v>
      </c>
      <c r="K586">
        <v>-21.0959570430811</v>
      </c>
      <c r="L586">
        <f>(Table2[[#This Row],[6M Return vs Nifty]]-AVERAGE(Table2[6M Return vs Nifty]))/_xlfn.STDEV.P(Table2[6M Return vs Nifty])</f>
        <v>-1.0140863040776433</v>
      </c>
      <c r="M586">
        <v>-0.43707224980612103</v>
      </c>
      <c r="N586">
        <f>(Table2[[#This Row],[1W Return vs Nifty]]-AVERAGE(Table2[1W Return vs Nifty]))/_xlfn.STDEV.P(Table2[1W Return vs Nifty])</f>
        <v>-3.9334491928528656E-2</v>
      </c>
      <c r="O586">
        <v>1921.83</v>
      </c>
      <c r="P586">
        <v>1925.04308633916</v>
      </c>
      <c r="Q586">
        <v>1869.5096521109799</v>
      </c>
      <c r="R586">
        <v>32.4019245280682</v>
      </c>
      <c r="S586" s="1">
        <f>(Table2[[#This Row],[Close Price]]-Table2[[#This Row],[20D EMA]])/Table2[[#This Row],[20D EMA]]</f>
        <v>-3.6751429626970068E-2</v>
      </c>
      <c r="T586" s="1">
        <f>(Table2[[#This Row],[Close Price]]-Table2[[#This Row],[50D EMA]])/Table2[[#This Row],[50D EMA]]</f>
        <v>-3.8359186276493595E-2</v>
      </c>
      <c r="U586" s="1">
        <f>(Table2[[#This Row],[Close Price]]-Table2[[#This Row],[200D EMA]])/Table2[[#This Row],[200D EMA]]</f>
        <v>-9.7938259320059125E-3</v>
      </c>
      <c r="V586">
        <v>0.46192192207365101</v>
      </c>
      <c r="W586">
        <v>1841.5</v>
      </c>
      <c r="X586">
        <v>1879.05</v>
      </c>
      <c r="Y586">
        <v>1806.05</v>
      </c>
      <c r="Z586">
        <v>1911.95</v>
      </c>
      <c r="AA586">
        <v>1806.05</v>
      </c>
      <c r="AB586">
        <v>1936</v>
      </c>
      <c r="AC586" s="1">
        <f>(Table2[[#This Row],[Close Price]]/Table2[[#This Row],[Day Low]])-1</f>
        <v>5.267445017648642E-3</v>
      </c>
      <c r="AD586" s="1">
        <f>(Table2[[#This Row],[Day High]]/Table2[[#This Row],[Close Price]])-1</f>
        <v>1.5044295592048451E-2</v>
      </c>
      <c r="AE586" s="1">
        <f>(Table2[[#This Row],[Close Price]]/Table2[[#This Row],[Current Week Low]])-1</f>
        <v>2.499930788184157E-2</v>
      </c>
      <c r="AF586" s="1">
        <f>(Table2[[#This Row],[Current Week High]]/Table2[[#This Row],[Close Price]])-1</f>
        <v>3.281655142610207E-2</v>
      </c>
      <c r="AG586" s="1">
        <f>(Table2[[#This Row],[Close Price]]/Table2[[#This Row],[Current Month Low]])-1</f>
        <v>2.499930788184157E-2</v>
      </c>
      <c r="AH586" s="1">
        <f>(Table2[[#This Row],[Current Month High]]/Table2[[#This Row],[Close Price]])-1</f>
        <v>4.5808124459809862E-2</v>
      </c>
      <c r="AI586">
        <v>32.830056179775198</v>
      </c>
      <c r="AJ586">
        <v>20.044095713637201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-7.0000000000000007E-2</v>
      </c>
      <c r="AM586" t="s">
        <v>3188</v>
      </c>
      <c r="AN586">
        <v>-7.06</v>
      </c>
      <c r="AO586" t="s">
        <v>3188</v>
      </c>
      <c r="AP586">
        <v>4.6782112755981001E-2</v>
      </c>
      <c r="AQ586">
        <f>(Table2[[#This Row],[Sharpe Ratio]]-AVERAGE(Table2[Sharpe Ratio]))/_xlfn.STDEV.P(Table2[Sharpe Ratio])</f>
        <v>-0.17631870207989286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569</v>
      </c>
      <c r="AT586">
        <f>_xlfn.RANK.AVG(Table2[[#This Row],[6M Return vs Nifty Z-Score]],Table2[6M Return vs Nifty Z-Score])</f>
        <v>654</v>
      </c>
      <c r="AU586">
        <f>_xlfn.RANK.AVG(Table2[[#This Row],[Sharpe Ratio Z-Score]],Table2[Sharpe Ratio Z-Score])</f>
        <v>387</v>
      </c>
      <c r="AV586">
        <f>(Table2[[#This Row],[Rank 1Y]]+Table2[[#This Row],[Rank 6M]]+Table2[[#This Row],[Rank Sharpe]])/3</f>
        <v>536.66666666666663</v>
      </c>
    </row>
    <row r="587" spans="1:48" x14ac:dyDescent="0.3">
      <c r="A587" t="s">
        <v>640</v>
      </c>
      <c r="B587" t="s">
        <v>641</v>
      </c>
      <c r="C587" t="s">
        <v>3157</v>
      </c>
      <c r="D587" t="s">
        <v>172</v>
      </c>
      <c r="E587">
        <v>30140.215250179899</v>
      </c>
      <c r="F587">
        <v>1183.0999999999999</v>
      </c>
      <c r="G587">
        <v>-11.822018086479</v>
      </c>
      <c r="H587">
        <f>(Table2[[#This Row],[1Y Return vs Nifty]]-AVERAGE(Table2[1Y Return vs Nifty]))/_xlfn.STDEV.P(Table2[1Y Return vs Nifty])</f>
        <v>-0.64641962799716191</v>
      </c>
      <c r="I587">
        <v>7.8289608136532198</v>
      </c>
      <c r="J587">
        <f>(Table2[[#This Row],[1M Return vs Nifty]]-AVERAGE(Table2[1M Return vs Nifty]))/_xlfn.STDEV.P(Table2[1M Return vs Nifty])</f>
        <v>1.0067398746741263</v>
      </c>
      <c r="K587">
        <v>-6.6975310530918604</v>
      </c>
      <c r="L587">
        <f>(Table2[[#This Row],[6M Return vs Nifty]]-AVERAGE(Table2[6M Return vs Nifty]))/_xlfn.STDEV.P(Table2[6M Return vs Nifty])</f>
        <v>-0.55973432518730915</v>
      </c>
      <c r="M587">
        <v>2.5210762471555999</v>
      </c>
      <c r="N587">
        <f>(Table2[[#This Row],[1W Return vs Nifty]]-AVERAGE(Table2[1W Return vs Nifty]))/_xlfn.STDEV.P(Table2[1W Return vs Nifty])</f>
        <v>0.6521293465079081</v>
      </c>
      <c r="O587">
        <v>1094.92</v>
      </c>
      <c r="P587">
        <v>1078.5170708441201</v>
      </c>
      <c r="Q587">
        <v>1063.6933541051999</v>
      </c>
      <c r="R587">
        <v>76.794299516894199</v>
      </c>
      <c r="S587" s="1">
        <f>(Table2[[#This Row],[Close Price]]-Table2[[#This Row],[20D EMA]])/Table2[[#This Row],[20D EMA]]</f>
        <v>8.0535564242136259E-2</v>
      </c>
      <c r="T587" s="1">
        <f>(Table2[[#This Row],[Close Price]]-Table2[[#This Row],[50D EMA]])/Table2[[#This Row],[50D EMA]]</f>
        <v>9.6969192220598022E-2</v>
      </c>
      <c r="U587" s="1">
        <f>(Table2[[#This Row],[Close Price]]-Table2[[#This Row],[200D EMA]])/Table2[[#This Row],[200D EMA]]</f>
        <v>0.11225664373474184</v>
      </c>
      <c r="V587">
        <v>2.7968797927876401</v>
      </c>
      <c r="W587">
        <v>1145.7</v>
      </c>
      <c r="X587">
        <v>1188.7</v>
      </c>
      <c r="Y587">
        <v>1055.8499999999999</v>
      </c>
      <c r="Z587">
        <v>1204.45</v>
      </c>
      <c r="AA587">
        <v>1055.8499999999999</v>
      </c>
      <c r="AB587">
        <v>1204.45</v>
      </c>
      <c r="AC587" s="1">
        <f>(Table2[[#This Row],[Close Price]]/Table2[[#This Row],[Day Low]])-1</f>
        <v>3.2643798551104108E-2</v>
      </c>
      <c r="AD587" s="1">
        <f>(Table2[[#This Row],[Day High]]/Table2[[#This Row],[Close Price]])-1</f>
        <v>4.7333276984196093E-3</v>
      </c>
      <c r="AE587" s="1">
        <f>(Table2[[#This Row],[Close Price]]/Table2[[#This Row],[Current Week Low]])-1</f>
        <v>0.12051901311739366</v>
      </c>
      <c r="AF587" s="1">
        <f>(Table2[[#This Row],[Current Week High]]/Table2[[#This Row],[Close Price]])-1</f>
        <v>1.8045811850224025E-2</v>
      </c>
      <c r="AG587" s="1">
        <f>(Table2[[#This Row],[Close Price]]/Table2[[#This Row],[Current Month Low]])-1</f>
        <v>0.12051901311739366</v>
      </c>
      <c r="AH587" s="1">
        <f>(Table2[[#This Row],[Current Month High]]/Table2[[#This Row],[Close Price]])-1</f>
        <v>1.8045811850224025E-2</v>
      </c>
      <c r="AI587">
        <v>14.0224833065675</v>
      </c>
      <c r="AJ587">
        <v>26.806002143622699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0.11</v>
      </c>
      <c r="AM587" t="s">
        <v>3189</v>
      </c>
      <c r="AN587">
        <v>12.68</v>
      </c>
      <c r="AO587" t="s">
        <v>3189</v>
      </c>
      <c r="AP587">
        <v>-4.336351911792E-3</v>
      </c>
      <c r="AQ587">
        <f>(Table2[[#This Row],[Sharpe Ratio]]-AVERAGE(Table2[Sharpe Ratio]))/_xlfn.STDEV.P(Table2[Sharpe Ratio])</f>
        <v>-0.769153360874968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-0.31643809287740476</v>
      </c>
      <c r="AS587">
        <f>_xlfn.RANK.AVG(Table2[[#This Row],[1Y Return vs Nifty Z-Score]],Table2[1Y Return vs Nifty Z-Score])</f>
        <v>536</v>
      </c>
      <c r="AT587">
        <f>_xlfn.RANK.AVG(Table2[[#This Row],[6M Return vs Nifty Z-Score]],Table2[6M Return vs Nifty Z-Score])</f>
        <v>506</v>
      </c>
      <c r="AU587">
        <f>_xlfn.RANK.AVG(Table2[[#This Row],[Sharpe Ratio Z-Score]],Table2[Sharpe Ratio Z-Score])</f>
        <v>571</v>
      </c>
      <c r="AV587">
        <f>(Table2[[#This Row],[Rank 1Y]]+Table2[[#This Row],[Rank 6M]]+Table2[[#This Row],[Rank Sharpe]])/3</f>
        <v>537.66666666666663</v>
      </c>
    </row>
    <row r="588" spans="1:48" x14ac:dyDescent="0.3">
      <c r="A588" t="s">
        <v>1969</v>
      </c>
      <c r="B588" t="s">
        <v>1970</v>
      </c>
      <c r="C588" t="s">
        <v>3155</v>
      </c>
      <c r="D588" t="s">
        <v>532</v>
      </c>
      <c r="E588">
        <v>3587.1998815349998</v>
      </c>
      <c r="F588">
        <v>322.05</v>
      </c>
      <c r="G588">
        <v>-17.812290339936599</v>
      </c>
      <c r="H588">
        <f>(Table2[[#This Row],[1Y Return vs Nifty]]-AVERAGE(Table2[1Y Return vs Nifty]))/_xlfn.STDEV.P(Table2[1Y Return vs Nifty])</f>
        <v>-0.74721291446382243</v>
      </c>
      <c r="I588">
        <v>-1.53024433478101</v>
      </c>
      <c r="J588">
        <f>(Table2[[#This Row],[1M Return vs Nifty]]-AVERAGE(Table2[1M Return vs Nifty]))/_xlfn.STDEV.P(Table2[1M Return vs Nifty])</f>
        <v>5.2153044706837659E-3</v>
      </c>
      <c r="K588">
        <v>-7.3953400383764603</v>
      </c>
      <c r="L588">
        <f>(Table2[[#This Row],[6M Return vs Nifty]]-AVERAGE(Table2[6M Return vs Nifty]))/_xlfn.STDEV.P(Table2[6M Return vs Nifty])</f>
        <v>-0.5817541552417852</v>
      </c>
      <c r="M588">
        <v>0.52435937412550804</v>
      </c>
      <c r="N588">
        <f>(Table2[[#This Row],[1W Return vs Nifty]]-AVERAGE(Table2[1W Return vs Nifty]))/_xlfn.STDEV.P(Table2[1W Return vs Nifty])</f>
        <v>0.18539905399073278</v>
      </c>
      <c r="O588">
        <v>329.26</v>
      </c>
      <c r="P588">
        <v>339.07341450737403</v>
      </c>
      <c r="Q588">
        <v>332.67205136048199</v>
      </c>
      <c r="R588">
        <v>43.563684435645399</v>
      </c>
      <c r="S588" s="1">
        <f>(Table2[[#This Row],[Close Price]]-Table2[[#This Row],[20D EMA]])/Table2[[#This Row],[20D EMA]]</f>
        <v>-2.1897588531859261E-2</v>
      </c>
      <c r="T588" s="1">
        <f>(Table2[[#This Row],[Close Price]]-Table2[[#This Row],[50D EMA]])/Table2[[#This Row],[50D EMA]]</f>
        <v>-5.0205689325736845E-2</v>
      </c>
      <c r="U588" s="1">
        <f>(Table2[[#This Row],[Close Price]]-Table2[[#This Row],[200D EMA]])/Table2[[#This Row],[200D EMA]]</f>
        <v>-3.1929497284314899E-2</v>
      </c>
      <c r="V588">
        <v>0.396502236850233</v>
      </c>
      <c r="W588">
        <v>320.85000000000002</v>
      </c>
      <c r="X588">
        <v>331</v>
      </c>
      <c r="Y588">
        <v>298.3</v>
      </c>
      <c r="Z588">
        <v>333.75</v>
      </c>
      <c r="AA588">
        <v>298.3</v>
      </c>
      <c r="AB588">
        <v>333.9</v>
      </c>
      <c r="AC588" s="1">
        <f>(Table2[[#This Row],[Close Price]]/Table2[[#This Row],[Day Low]])-1</f>
        <v>3.740065451145469E-3</v>
      </c>
      <c r="AD588" s="1">
        <f>(Table2[[#This Row],[Day High]]/Table2[[#This Row],[Close Price]])-1</f>
        <v>2.7790715727371573E-2</v>
      </c>
      <c r="AE588" s="1">
        <f>(Table2[[#This Row],[Close Price]]/Table2[[#This Row],[Current Week Low]])-1</f>
        <v>7.9617834394904552E-2</v>
      </c>
      <c r="AF588" s="1">
        <f>(Table2[[#This Row],[Current Week High]]/Table2[[#This Row],[Close Price]])-1</f>
        <v>3.6329762459245352E-2</v>
      </c>
      <c r="AG588" s="1">
        <f>(Table2[[#This Row],[Close Price]]/Table2[[#This Row],[Current Month Low]])-1</f>
        <v>7.9617834394904552E-2</v>
      </c>
      <c r="AH588" s="1">
        <f>(Table2[[#This Row],[Current Month High]]/Table2[[#This Row],[Close Price]])-1</f>
        <v>3.6795528644620212E-2</v>
      </c>
      <c r="AI588">
        <v>40.319826113957397</v>
      </c>
      <c r="AJ588">
        <v>36.867828304292303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-0.23</v>
      </c>
      <c r="AM588" t="s">
        <v>3188</v>
      </c>
      <c r="AN588">
        <v>-6.77</v>
      </c>
      <c r="AO588" t="s">
        <v>3188</v>
      </c>
      <c r="AQ588">
        <f>(Table2[[#This Row],[Sharpe Ratio]]-AVERAGE(Table2[Sharpe Ratio]))/_xlfn.STDEV.P(Table2[Sharpe Ratio])</f>
        <v>-0.71886351506777824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571</v>
      </c>
      <c r="AT588">
        <f>_xlfn.RANK.AVG(Table2[[#This Row],[6M Return vs Nifty Z-Score]],Table2[6M Return vs Nifty Z-Score])</f>
        <v>516</v>
      </c>
      <c r="AU588">
        <f>_xlfn.RANK.AVG(Table2[[#This Row],[Sharpe Ratio Z-Score]],Table2[Sharpe Ratio Z-Score])</f>
        <v>530</v>
      </c>
      <c r="AV588">
        <f>(Table2[[#This Row],[Rank 1Y]]+Table2[[#This Row],[Rank 6M]]+Table2[[#This Row],[Rank Sharpe]])/3</f>
        <v>539</v>
      </c>
    </row>
    <row r="589" spans="1:48" x14ac:dyDescent="0.3">
      <c r="A589" t="s">
        <v>1074</v>
      </c>
      <c r="B589" t="s">
        <v>1075</v>
      </c>
      <c r="C589" t="s">
        <v>3157</v>
      </c>
      <c r="D589" t="s">
        <v>444</v>
      </c>
      <c r="E589">
        <v>12573.0828587</v>
      </c>
      <c r="F589">
        <v>948.5</v>
      </c>
      <c r="G589">
        <v>-25.394583737506899</v>
      </c>
      <c r="H589">
        <f>(Table2[[#This Row],[1Y Return vs Nifty]]-AVERAGE(Table2[1Y Return vs Nifty]))/_xlfn.STDEV.P(Table2[1Y Return vs Nifty])</f>
        <v>-0.87479380530804896</v>
      </c>
      <c r="I589">
        <v>-7.7292540996001602</v>
      </c>
      <c r="J589">
        <f>(Table2[[#This Row],[1M Return vs Nifty]]-AVERAGE(Table2[1M Return vs Nifty]))/_xlfn.STDEV.P(Table2[1M Return vs Nifty])</f>
        <v>-0.6581380991499326</v>
      </c>
      <c r="K589">
        <v>3.02084356684251</v>
      </c>
      <c r="L589">
        <f>(Table2[[#This Row],[6M Return vs Nifty]]-AVERAGE(Table2[6M Return vs Nifty]))/_xlfn.STDEV.P(Table2[6M Return vs Nifty])</f>
        <v>-0.25306450285848114</v>
      </c>
      <c r="M589">
        <v>3.2572824510485701</v>
      </c>
      <c r="N589">
        <f>(Table2[[#This Row],[1W Return vs Nifty]]-AVERAGE(Table2[1W Return vs Nifty]))/_xlfn.STDEV.P(Table2[1W Return vs Nifty])</f>
        <v>0.82421670728354224</v>
      </c>
      <c r="O589">
        <v>947.03</v>
      </c>
      <c r="P589">
        <v>932.63312450576598</v>
      </c>
      <c r="Q589">
        <v>896.65509684132405</v>
      </c>
      <c r="R589">
        <v>50.667528273182803</v>
      </c>
      <c r="S589" s="1">
        <f>(Table2[[#This Row],[Close Price]]-Table2[[#This Row],[20D EMA]])/Table2[[#This Row],[20D EMA]]</f>
        <v>1.5522211545569067E-3</v>
      </c>
      <c r="T589" s="1">
        <f>(Table2[[#This Row],[Close Price]]-Table2[[#This Row],[50D EMA]])/Table2[[#This Row],[50D EMA]]</f>
        <v>1.7012987290841101E-2</v>
      </c>
      <c r="U589" s="1">
        <f>(Table2[[#This Row],[Close Price]]-Table2[[#This Row],[200D EMA]])/Table2[[#This Row],[200D EMA]]</f>
        <v>5.7820340665336832E-2</v>
      </c>
      <c r="V589">
        <v>0.69038213183108998</v>
      </c>
      <c r="W589">
        <v>943.35</v>
      </c>
      <c r="X589">
        <v>970.5</v>
      </c>
      <c r="Y589">
        <v>908.1</v>
      </c>
      <c r="Z589">
        <v>977.7</v>
      </c>
      <c r="AA589">
        <v>908.1</v>
      </c>
      <c r="AB589">
        <v>977.7</v>
      </c>
      <c r="AC589" s="1">
        <f>(Table2[[#This Row],[Close Price]]/Table2[[#This Row],[Day Low]])-1</f>
        <v>5.4592675041076344E-3</v>
      </c>
      <c r="AD589" s="1">
        <f>(Table2[[#This Row],[Day High]]/Table2[[#This Row],[Close Price]])-1</f>
        <v>2.3194517659462344E-2</v>
      </c>
      <c r="AE589" s="1">
        <f>(Table2[[#This Row],[Close Price]]/Table2[[#This Row],[Current Week Low]])-1</f>
        <v>4.4488492456777884E-2</v>
      </c>
      <c r="AF589" s="1">
        <f>(Table2[[#This Row],[Current Week High]]/Table2[[#This Row],[Close Price]])-1</f>
        <v>3.0785450711650064E-2</v>
      </c>
      <c r="AG589" s="1">
        <f>(Table2[[#This Row],[Close Price]]/Table2[[#This Row],[Current Month Low]])-1</f>
        <v>4.4488492456777884E-2</v>
      </c>
      <c r="AH589" s="1">
        <f>(Table2[[#This Row],[Current Month High]]/Table2[[#This Row],[Close Price]])-1</f>
        <v>3.0785450711650064E-2</v>
      </c>
      <c r="AI589">
        <v>12.915129151291501</v>
      </c>
      <c r="AJ589">
        <v>24.548617950233002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0.02</v>
      </c>
      <c r="AM589" t="s">
        <v>3189</v>
      </c>
      <c r="AN589">
        <v>-2.87</v>
      </c>
      <c r="AO589" t="s">
        <v>3188</v>
      </c>
      <c r="AP589">
        <v>-1.5068908824278001E-2</v>
      </c>
      <c r="AQ589">
        <f>(Table2[[#This Row],[Sharpe Ratio]]-AVERAGE(Table2[Sharpe Ratio]))/_xlfn.STDEV.P(Table2[Sharpe Ratio])</f>
        <v>-0.89362172581049781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-1.8554014258434184</v>
      </c>
      <c r="AS589">
        <f>_xlfn.RANK.AVG(Table2[[#This Row],[1Y Return vs Nifty Z-Score]],Table2[1Y Return vs Nifty Z-Score])</f>
        <v>619</v>
      </c>
      <c r="AT589">
        <f>_xlfn.RANK.AVG(Table2[[#This Row],[6M Return vs Nifty Z-Score]],Table2[6M Return vs Nifty Z-Score])</f>
        <v>403</v>
      </c>
      <c r="AU589">
        <f>_xlfn.RANK.AVG(Table2[[#This Row],[Sharpe Ratio Z-Score]],Table2[Sharpe Ratio Z-Score])</f>
        <v>597</v>
      </c>
      <c r="AV589">
        <f>(Table2[[#This Row],[Rank 1Y]]+Table2[[#This Row],[Rank 6M]]+Table2[[#This Row],[Rank Sharpe]])/3</f>
        <v>539.66666666666663</v>
      </c>
    </row>
    <row r="590" spans="1:48" x14ac:dyDescent="0.3">
      <c r="A590" t="s">
        <v>1695</v>
      </c>
      <c r="B590" t="s">
        <v>1696</v>
      </c>
      <c r="C590" t="s">
        <v>3151</v>
      </c>
      <c r="D590" t="s">
        <v>80</v>
      </c>
      <c r="E590">
        <v>5084.9717099239997</v>
      </c>
      <c r="F590">
        <v>224.39</v>
      </c>
      <c r="G590">
        <v>-9.5947923994112205</v>
      </c>
      <c r="H590">
        <f>(Table2[[#This Row],[1Y Return vs Nifty]]-AVERAGE(Table2[1Y Return vs Nifty]))/_xlfn.STDEV.P(Table2[1Y Return vs Nifty])</f>
        <v>-0.60894396959566743</v>
      </c>
      <c r="I590">
        <v>-2.47075607588474</v>
      </c>
      <c r="J590">
        <f>(Table2[[#This Row],[1M Return vs Nifty]]-AVERAGE(Table2[1M Return vs Nifty]))/_xlfn.STDEV.P(Table2[1M Return vs Nifty])</f>
        <v>-9.5428457722924048E-2</v>
      </c>
      <c r="K590">
        <v>1.2322068895029801</v>
      </c>
      <c r="L590">
        <f>(Table2[[#This Row],[6M Return vs Nifty]]-AVERAGE(Table2[6M Return vs Nifty]))/_xlfn.STDEV.P(Table2[6M Return vs Nifty])</f>
        <v>-0.30950613157748635</v>
      </c>
      <c r="M590">
        <v>2.00414528851914</v>
      </c>
      <c r="N590">
        <f>(Table2[[#This Row],[1W Return vs Nifty]]-AVERAGE(Table2[1W Return vs Nifty]))/_xlfn.STDEV.P(Table2[1W Return vs Nifty])</f>
        <v>0.53129732430465682</v>
      </c>
      <c r="O590">
        <v>225.25</v>
      </c>
      <c r="P590">
        <v>225.52121724018099</v>
      </c>
      <c r="Q590">
        <v>215.56733748078901</v>
      </c>
      <c r="R590">
        <v>48.726631866951998</v>
      </c>
      <c r="S590" s="1">
        <f>(Table2[[#This Row],[Close Price]]-Table2[[#This Row],[20D EMA]])/Table2[[#This Row],[20D EMA]]</f>
        <v>-3.8179800221976186E-3</v>
      </c>
      <c r="T590" s="1">
        <f>(Table2[[#This Row],[Close Price]]-Table2[[#This Row],[50D EMA]])/Table2[[#This Row],[50D EMA]]</f>
        <v>-5.0160124799976174E-3</v>
      </c>
      <c r="U590" s="1">
        <f>(Table2[[#This Row],[Close Price]]-Table2[[#This Row],[200D EMA]])/Table2[[#This Row],[200D EMA]]</f>
        <v>4.0927640626434142E-2</v>
      </c>
      <c r="V590">
        <v>3.08926262507075</v>
      </c>
      <c r="W590">
        <v>222.22</v>
      </c>
      <c r="X590">
        <v>226.32</v>
      </c>
      <c r="Y590">
        <v>222.22</v>
      </c>
      <c r="Z590">
        <v>258</v>
      </c>
      <c r="AA590">
        <v>217.01</v>
      </c>
      <c r="AB590">
        <v>258</v>
      </c>
      <c r="AC590" s="1">
        <f>(Table2[[#This Row],[Close Price]]/Table2[[#This Row],[Day Low]])-1</f>
        <v>9.7650976509764398E-3</v>
      </c>
      <c r="AD590" s="1">
        <f>(Table2[[#This Row],[Day High]]/Table2[[#This Row],[Close Price]])-1</f>
        <v>8.6010963055394019E-3</v>
      </c>
      <c r="AE590" s="1">
        <f>(Table2[[#This Row],[Close Price]]/Table2[[#This Row],[Current Week Low]])-1</f>
        <v>9.7650976509764398E-3</v>
      </c>
      <c r="AF590" s="1">
        <f>(Table2[[#This Row],[Current Week High]]/Table2[[#This Row],[Close Price]])-1</f>
        <v>0.14978385846071585</v>
      </c>
      <c r="AG590" s="1">
        <f>(Table2[[#This Row],[Close Price]]/Table2[[#This Row],[Current Month Low]])-1</f>
        <v>3.4007649417077568E-2</v>
      </c>
      <c r="AH590" s="1">
        <f>(Table2[[#This Row],[Current Month High]]/Table2[[#This Row],[Close Price]])-1</f>
        <v>0.14978385846071585</v>
      </c>
      <c r="AI590">
        <v>14.9783858460715</v>
      </c>
      <c r="AJ590">
        <v>22.283378746594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-0.04</v>
      </c>
      <c r="AM590" t="s">
        <v>3188</v>
      </c>
      <c r="AN590">
        <v>0.87</v>
      </c>
      <c r="AO590" t="s">
        <v>3189</v>
      </c>
      <c r="AP590">
        <v>-7.1383666942828994E-2</v>
      </c>
      <c r="AQ590">
        <f>(Table2[[#This Row],[Sharpe Ratio]]-AVERAGE(Table2[Sharpe Ratio]))/_xlfn.STDEV.P(Table2[Sharpe Ratio])</f>
        <v>-1.5467192049956608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524</v>
      </c>
      <c r="AT590">
        <f>_xlfn.RANK.AVG(Table2[[#This Row],[6M Return vs Nifty Z-Score]],Table2[6M Return vs Nifty Z-Score])</f>
        <v>417</v>
      </c>
      <c r="AU590">
        <f>_xlfn.RANK.AVG(Table2[[#This Row],[Sharpe Ratio Z-Score]],Table2[Sharpe Ratio Z-Score])</f>
        <v>685</v>
      </c>
      <c r="AV590">
        <f>(Table2[[#This Row],[Rank 1Y]]+Table2[[#This Row],[Rank 6M]]+Table2[[#This Row],[Rank Sharpe]])/3</f>
        <v>542</v>
      </c>
    </row>
    <row r="591" spans="1:48" x14ac:dyDescent="0.3">
      <c r="A591" t="s">
        <v>1240</v>
      </c>
      <c r="B591" t="s">
        <v>1241</v>
      </c>
      <c r="C591" t="s">
        <v>3143</v>
      </c>
      <c r="D591" t="s">
        <v>143</v>
      </c>
      <c r="E591">
        <v>9671.2320040640006</v>
      </c>
      <c r="F591">
        <v>89.92</v>
      </c>
      <c r="G591">
        <v>-19.721421719351198</v>
      </c>
      <c r="H591">
        <f>(Table2[[#This Row],[1Y Return vs Nifty]]-AVERAGE(Table2[1Y Return vs Nifty]))/_xlfn.STDEV.P(Table2[1Y Return vs Nifty])</f>
        <v>-0.77933626677335355</v>
      </c>
      <c r="I591">
        <v>3.5134246119378898</v>
      </c>
      <c r="J591">
        <f>(Table2[[#This Row],[1M Return vs Nifty]]-AVERAGE(Table2[1M Return vs Nifty]))/_xlfn.STDEV.P(Table2[1M Return vs Nifty])</f>
        <v>0.54493617755745161</v>
      </c>
      <c r="K591">
        <v>-7.0662392444579698</v>
      </c>
      <c r="L591">
        <f>(Table2[[#This Row],[6M Return vs Nifty]]-AVERAGE(Table2[6M Return vs Nifty]))/_xlfn.STDEV.P(Table2[6M Return vs Nifty])</f>
        <v>-0.57136915919602249</v>
      </c>
      <c r="M591">
        <v>-0.48012952392907599</v>
      </c>
      <c r="N591">
        <f>(Table2[[#This Row],[1W Return vs Nifty]]-AVERAGE(Table2[1W Return vs Nifty]))/_xlfn.STDEV.P(Table2[1W Return vs Nifty])</f>
        <v>-4.9399080663085869E-2</v>
      </c>
      <c r="O591">
        <v>89.72</v>
      </c>
      <c r="P591">
        <v>87.577224835456505</v>
      </c>
      <c r="Q591">
        <v>85.868108019811402</v>
      </c>
      <c r="R591">
        <v>49.460377629457398</v>
      </c>
      <c r="S591" s="1">
        <f>(Table2[[#This Row],[Close Price]]-Table2[[#This Row],[20D EMA]])/Table2[[#This Row],[20D EMA]]</f>
        <v>2.2291573785109546E-3</v>
      </c>
      <c r="T591" s="1">
        <f>(Table2[[#This Row],[Close Price]]-Table2[[#This Row],[50D EMA]])/Table2[[#This Row],[50D EMA]]</f>
        <v>2.6750963723104881E-2</v>
      </c>
      <c r="U591" s="1">
        <f>(Table2[[#This Row],[Close Price]]-Table2[[#This Row],[200D EMA]])/Table2[[#This Row],[200D EMA]]</f>
        <v>4.7187390914141855E-2</v>
      </c>
      <c r="V591">
        <v>1.10089108053703</v>
      </c>
      <c r="W591">
        <v>88.25</v>
      </c>
      <c r="X591">
        <v>90.55</v>
      </c>
      <c r="Y591">
        <v>85.1</v>
      </c>
      <c r="Z591">
        <v>92.37</v>
      </c>
      <c r="AA591">
        <v>85.1</v>
      </c>
      <c r="AB591">
        <v>96</v>
      </c>
      <c r="AC591" s="1">
        <f>(Table2[[#This Row],[Close Price]]/Table2[[#This Row],[Day Low]])-1</f>
        <v>1.8923512747875293E-2</v>
      </c>
      <c r="AD591" s="1">
        <f>(Table2[[#This Row],[Day High]]/Table2[[#This Row],[Close Price]])-1</f>
        <v>7.0062277580069665E-3</v>
      </c>
      <c r="AE591" s="1">
        <f>(Table2[[#This Row],[Close Price]]/Table2[[#This Row],[Current Week Low]])-1</f>
        <v>5.6639247943595761E-2</v>
      </c>
      <c r="AF591" s="1">
        <f>(Table2[[#This Row],[Current Week High]]/Table2[[#This Row],[Close Price]])-1</f>
        <v>2.7246441281138845E-2</v>
      </c>
      <c r="AG591" s="1">
        <f>(Table2[[#This Row],[Close Price]]/Table2[[#This Row],[Current Month Low]])-1</f>
        <v>5.6639247943595761E-2</v>
      </c>
      <c r="AH591" s="1">
        <f>(Table2[[#This Row],[Current Month High]]/Table2[[#This Row],[Close Price]])-1</f>
        <v>6.7615658362989217E-2</v>
      </c>
      <c r="AI591">
        <v>17.671263345195701</v>
      </c>
      <c r="AJ591">
        <v>24.1988950276243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0.08</v>
      </c>
      <c r="AM591" t="s">
        <v>3189</v>
      </c>
      <c r="AN591">
        <v>-8.1999999999999993</v>
      </c>
      <c r="AO591" t="s">
        <v>3188</v>
      </c>
      <c r="AQ591">
        <f>(Table2[[#This Row],[Sharpe Ratio]]-AVERAGE(Table2[Sharpe Ratio]))/_xlfn.STDEV.P(Table2[Sharpe Ratio])</f>
        <v>-0.71886351506777824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-1.5740318441427887</v>
      </c>
      <c r="AS591">
        <f>_xlfn.RANK.AVG(Table2[[#This Row],[1Y Return vs Nifty Z-Score]],Table2[1Y Return vs Nifty Z-Score])</f>
        <v>583</v>
      </c>
      <c r="AT591">
        <f>_xlfn.RANK.AVG(Table2[[#This Row],[6M Return vs Nifty Z-Score]],Table2[6M Return vs Nifty Z-Score])</f>
        <v>514</v>
      </c>
      <c r="AU591">
        <f>_xlfn.RANK.AVG(Table2[[#This Row],[Sharpe Ratio Z-Score]],Table2[Sharpe Ratio Z-Score])</f>
        <v>530</v>
      </c>
      <c r="AV591">
        <f>(Table2[[#This Row],[Rank 1Y]]+Table2[[#This Row],[Rank 6M]]+Table2[[#This Row],[Rank Sharpe]])/3</f>
        <v>542.33333333333337</v>
      </c>
    </row>
    <row r="592" spans="1:48" x14ac:dyDescent="0.3">
      <c r="A592" t="s">
        <v>81</v>
      </c>
      <c r="B592" t="s">
        <v>82</v>
      </c>
      <c r="C592" t="s">
        <v>3152</v>
      </c>
      <c r="D592" t="s">
        <v>83</v>
      </c>
      <c r="E592">
        <v>308200.66840640001</v>
      </c>
      <c r="F592">
        <v>3474.4</v>
      </c>
      <c r="G592">
        <v>-20.099153448102999</v>
      </c>
      <c r="H592">
        <f>(Table2[[#This Row],[1Y Return vs Nifty]]-AVERAGE(Table2[1Y Return vs Nifty]))/_xlfn.STDEV.P(Table2[1Y Return vs Nifty])</f>
        <v>-0.78569204172526008</v>
      </c>
      <c r="I592">
        <v>-7.6376909337799699</v>
      </c>
      <c r="J592">
        <f>(Table2[[#This Row],[1M Return vs Nifty]]-AVERAGE(Table2[1M Return vs Nifty]))/_xlfn.STDEV.P(Table2[1M Return vs Nifty])</f>
        <v>-0.64833996364161173</v>
      </c>
      <c r="K592">
        <v>-13.718177666416199</v>
      </c>
      <c r="L592">
        <f>(Table2[[#This Row],[6M Return vs Nifty]]-AVERAGE(Table2[6M Return vs Nifty]))/_xlfn.STDEV.P(Table2[6M Return vs Nifty])</f>
        <v>-0.78127553282149309</v>
      </c>
      <c r="M592">
        <v>-6.4746789442435899</v>
      </c>
      <c r="N592">
        <f>(Table2[[#This Row],[1W Return vs Nifty]]-AVERAGE(Table2[1W Return vs Nifty]))/_xlfn.STDEV.P(Table2[1W Return vs Nifty])</f>
        <v>-1.4506181729854917</v>
      </c>
      <c r="O592">
        <v>3633.1</v>
      </c>
      <c r="P592">
        <v>3601.1366585553001</v>
      </c>
      <c r="Q592">
        <v>3476.0212376705699</v>
      </c>
      <c r="R592">
        <v>24.5798068269964</v>
      </c>
      <c r="S592" s="1">
        <f>(Table2[[#This Row],[Close Price]]-Table2[[#This Row],[20D EMA]])/Table2[[#This Row],[20D EMA]]</f>
        <v>-4.36817043296358E-2</v>
      </c>
      <c r="T592" s="1">
        <f>(Table2[[#This Row],[Close Price]]-Table2[[#This Row],[50D EMA]])/Table2[[#This Row],[50D EMA]]</f>
        <v>-3.519351542913788E-2</v>
      </c>
      <c r="U592" s="1">
        <f>(Table2[[#This Row],[Close Price]]-Table2[[#This Row],[200D EMA]])/Table2[[#This Row],[200D EMA]]</f>
        <v>-4.6640614648726562E-4</v>
      </c>
      <c r="V592">
        <v>1.0579392080419801</v>
      </c>
      <c r="W592">
        <v>3444.3</v>
      </c>
      <c r="X592">
        <v>3491</v>
      </c>
      <c r="Y592">
        <v>3415.1</v>
      </c>
      <c r="Z592">
        <v>3748</v>
      </c>
      <c r="AA592">
        <v>3415.1</v>
      </c>
      <c r="AB592">
        <v>3837.95</v>
      </c>
      <c r="AC592" s="1">
        <f>(Table2[[#This Row],[Close Price]]/Table2[[#This Row],[Day Low]])-1</f>
        <v>8.7390761548065132E-3</v>
      </c>
      <c r="AD592" s="1">
        <f>(Table2[[#This Row],[Day High]]/Table2[[#This Row],[Close Price]])-1</f>
        <v>4.777803361731392E-3</v>
      </c>
      <c r="AE592" s="1">
        <f>(Table2[[#This Row],[Close Price]]/Table2[[#This Row],[Current Week Low]])-1</f>
        <v>1.7364059617580807E-2</v>
      </c>
      <c r="AF592" s="1">
        <f>(Table2[[#This Row],[Current Week High]]/Table2[[#This Row],[Close Price]])-1</f>
        <v>7.8747409624683407E-2</v>
      </c>
      <c r="AG592" s="1">
        <f>(Table2[[#This Row],[Close Price]]/Table2[[#This Row],[Current Month Low]])-1</f>
        <v>1.7364059617580807E-2</v>
      </c>
      <c r="AH592" s="1">
        <f>(Table2[[#This Row],[Current Month High]]/Table2[[#This Row],[Close Price]])-1</f>
        <v>0.10463677181671649</v>
      </c>
      <c r="AI592">
        <v>11.8739926318213</v>
      </c>
      <c r="AJ592">
        <v>13.7041218725966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-7.0000000000000007E-2</v>
      </c>
      <c r="AM592" t="s">
        <v>3188</v>
      </c>
      <c r="AN592">
        <v>-8.1999999999999993</v>
      </c>
      <c r="AO592" t="s">
        <v>3188</v>
      </c>
      <c r="AP592">
        <v>1.9806085528802999E-2</v>
      </c>
      <c r="AQ592">
        <f>(Table2[[#This Row],[Sharpe Ratio]]-AVERAGE(Table2[Sharpe Ratio]))/_xlfn.STDEV.P(Table2[Sharpe Ratio])</f>
        <v>-0.4891669850008955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-4.1550926961747523</v>
      </c>
      <c r="AS592">
        <f>_xlfn.RANK.AVG(Table2[[#This Row],[1Y Return vs Nifty Z-Score]],Table2[1Y Return vs Nifty Z-Score])</f>
        <v>587</v>
      </c>
      <c r="AT592">
        <f>_xlfn.RANK.AVG(Table2[[#This Row],[6M Return vs Nifty Z-Score]],Table2[6M Return vs Nifty Z-Score])</f>
        <v>587</v>
      </c>
      <c r="AU592">
        <f>_xlfn.RANK.AVG(Table2[[#This Row],[Sharpe Ratio Z-Score]],Table2[Sharpe Ratio Z-Score])</f>
        <v>461</v>
      </c>
      <c r="AV592">
        <f>(Table2[[#This Row],[Rank 1Y]]+Table2[[#This Row],[Rank 6M]]+Table2[[#This Row],[Rank Sharpe]])/3</f>
        <v>545</v>
      </c>
    </row>
    <row r="593" spans="1:48" x14ac:dyDescent="0.3">
      <c r="A593" t="s">
        <v>581</v>
      </c>
      <c r="B593" t="s">
        <v>582</v>
      </c>
      <c r="C593" t="s">
        <v>3143</v>
      </c>
      <c r="D593" t="s">
        <v>54</v>
      </c>
      <c r="E593">
        <v>35063.6958960599</v>
      </c>
      <c r="F593">
        <v>284.05</v>
      </c>
      <c r="G593">
        <v>-28.2469742603257</v>
      </c>
      <c r="H593">
        <f>(Table2[[#This Row],[1Y Return vs Nifty]]-AVERAGE(Table2[1Y Return vs Nifty]))/_xlfn.STDEV.P(Table2[1Y Return vs Nifty])</f>
        <v>-0.92278858800182662</v>
      </c>
      <c r="I593">
        <v>-13.3818465483476</v>
      </c>
      <c r="J593">
        <f>(Table2[[#This Row],[1M Return vs Nifty]]-AVERAGE(Table2[1M Return vs Nifty]))/_xlfn.STDEV.P(Table2[1M Return vs Nifty])</f>
        <v>-1.2630196177171487</v>
      </c>
      <c r="K593">
        <v>-16.1077865644335</v>
      </c>
      <c r="L593">
        <f>(Table2[[#This Row],[6M Return vs Nifty]]-AVERAGE(Table2[6M Return vs Nifty]))/_xlfn.STDEV.P(Table2[6M Return vs Nifty])</f>
        <v>-0.85668124260831147</v>
      </c>
      <c r="M593">
        <v>-7.9962324755288003</v>
      </c>
      <c r="N593">
        <f>(Table2[[#This Row],[1W Return vs Nifty]]-AVERAGE(Table2[1W Return vs Nifty]))/_xlfn.STDEV.P(Table2[1W Return vs Nifty])</f>
        <v>-1.8062795761265393</v>
      </c>
      <c r="O593">
        <v>309.76</v>
      </c>
      <c r="P593">
        <v>311.26362311938999</v>
      </c>
      <c r="Q593">
        <v>294.852983364225</v>
      </c>
      <c r="R593">
        <v>18.651237477818299</v>
      </c>
      <c r="S593" s="1">
        <f>(Table2[[#This Row],[Close Price]]-Table2[[#This Row],[20D EMA]])/Table2[[#This Row],[20D EMA]]</f>
        <v>-8.2999741735537133E-2</v>
      </c>
      <c r="T593" s="1">
        <f>(Table2[[#This Row],[Close Price]]-Table2[[#This Row],[50D EMA]])/Table2[[#This Row],[50D EMA]]</f>
        <v>-8.7429500584306222E-2</v>
      </c>
      <c r="U593" s="1">
        <f>(Table2[[#This Row],[Close Price]]-Table2[[#This Row],[200D EMA]])/Table2[[#This Row],[200D EMA]]</f>
        <v>-3.6638541828421363E-2</v>
      </c>
      <c r="V593">
        <v>1.4516404673916601</v>
      </c>
      <c r="W593">
        <v>282.60000000000002</v>
      </c>
      <c r="X593">
        <v>287.05</v>
      </c>
      <c r="Y593">
        <v>282.55</v>
      </c>
      <c r="Z593">
        <v>304.95</v>
      </c>
      <c r="AA593">
        <v>282.55</v>
      </c>
      <c r="AB593">
        <v>339.9</v>
      </c>
      <c r="AC593" s="1">
        <f>(Table2[[#This Row],[Close Price]]/Table2[[#This Row],[Day Low]])-1</f>
        <v>5.1309271054493788E-3</v>
      </c>
      <c r="AD593" s="1">
        <f>(Table2[[#This Row],[Day High]]/Table2[[#This Row],[Close Price]])-1</f>
        <v>1.0561520859003748E-2</v>
      </c>
      <c r="AE593" s="1">
        <f>(Table2[[#This Row],[Close Price]]/Table2[[#This Row],[Current Week Low]])-1</f>
        <v>5.308794903556846E-3</v>
      </c>
      <c r="AF593" s="1">
        <f>(Table2[[#This Row],[Current Week High]]/Table2[[#This Row],[Close Price]])-1</f>
        <v>7.3578595317725703E-2</v>
      </c>
      <c r="AG593" s="1">
        <f>(Table2[[#This Row],[Close Price]]/Table2[[#This Row],[Current Month Low]])-1</f>
        <v>5.308794903556846E-3</v>
      </c>
      <c r="AH593" s="1">
        <f>(Table2[[#This Row],[Current Month High]]/Table2[[#This Row],[Close Price]])-1</f>
        <v>0.19662031332511876</v>
      </c>
      <c r="AI593">
        <v>20.7533884879422</v>
      </c>
      <c r="AJ593">
        <v>19.675584579734501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-7.0000000000000007E-2</v>
      </c>
      <c r="AM593" t="s">
        <v>3188</v>
      </c>
      <c r="AN593">
        <v>-13.56</v>
      </c>
      <c r="AO593" t="s">
        <v>3188</v>
      </c>
      <c r="AP593">
        <v>4.6235547170912002E-2</v>
      </c>
      <c r="AQ593">
        <f>(Table2[[#This Row],[Sharpe Ratio]]-AVERAGE(Table2[Sharpe Ratio]))/_xlfn.STDEV.P(Table2[Sharpe Ratio])</f>
        <v>-0.18265737097848728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635</v>
      </c>
      <c r="AT593">
        <f>_xlfn.RANK.AVG(Table2[[#This Row],[6M Return vs Nifty Z-Score]],Table2[6M Return vs Nifty Z-Score])</f>
        <v>611</v>
      </c>
      <c r="AU593">
        <f>_xlfn.RANK.AVG(Table2[[#This Row],[Sharpe Ratio Z-Score]],Table2[Sharpe Ratio Z-Score])</f>
        <v>392</v>
      </c>
      <c r="AV593">
        <f>(Table2[[#This Row],[Rank 1Y]]+Table2[[#This Row],[Rank 6M]]+Table2[[#This Row],[Rank Sharpe]])/3</f>
        <v>546</v>
      </c>
    </row>
    <row r="594" spans="1:48" x14ac:dyDescent="0.3">
      <c r="A594" t="s">
        <v>469</v>
      </c>
      <c r="B594" t="s">
        <v>470</v>
      </c>
      <c r="C594" t="s">
        <v>3142</v>
      </c>
      <c r="D594" t="s">
        <v>280</v>
      </c>
      <c r="E594">
        <v>47802.350809639996</v>
      </c>
      <c r="F594">
        <v>7675.15</v>
      </c>
      <c r="G594">
        <v>-21.087827159466599</v>
      </c>
      <c r="H594">
        <f>(Table2[[#This Row],[1Y Return vs Nifty]]-AVERAGE(Table2[1Y Return vs Nifty]))/_xlfn.STDEV.P(Table2[1Y Return vs Nifty])</f>
        <v>-0.80232762495004739</v>
      </c>
      <c r="I594">
        <v>-1.65300590335196</v>
      </c>
      <c r="J594">
        <f>(Table2[[#This Row],[1M Return vs Nifty]]-AVERAGE(Table2[1M Return vs Nifty]))/_xlfn.STDEV.P(Table2[1M Return vs Nifty])</f>
        <v>-7.9213588731141989E-3</v>
      </c>
      <c r="K594">
        <v>-10.7283441178547</v>
      </c>
      <c r="L594">
        <f>(Table2[[#This Row],[6M Return vs Nifty]]-AVERAGE(Table2[6M Return vs Nifty]))/_xlfn.STDEV.P(Table2[6M Return vs Nifty])</f>
        <v>-0.68692933204328976</v>
      </c>
      <c r="M594">
        <v>2.3107705415868098</v>
      </c>
      <c r="N594">
        <f>(Table2[[#This Row],[1W Return vs Nifty]]-AVERAGE(Table2[1W Return vs Nifty]))/_xlfn.STDEV.P(Table2[1W Return vs Nifty])</f>
        <v>0.60297062761092357</v>
      </c>
      <c r="O594">
        <v>7670.56</v>
      </c>
      <c r="P594">
        <v>7550.3486707588399</v>
      </c>
      <c r="Q594">
        <v>7460.6567746746896</v>
      </c>
      <c r="R594">
        <v>50.297783748063203</v>
      </c>
      <c r="S594" s="1">
        <f>(Table2[[#This Row],[Close Price]]-Table2[[#This Row],[20D EMA]])/Table2[[#This Row],[20D EMA]]</f>
        <v>5.9839177322115148E-4</v>
      </c>
      <c r="T594" s="1">
        <f>(Table2[[#This Row],[Close Price]]-Table2[[#This Row],[50D EMA]])/Table2[[#This Row],[50D EMA]]</f>
        <v>1.6529214038087152E-2</v>
      </c>
      <c r="U594" s="1">
        <f>(Table2[[#This Row],[Close Price]]-Table2[[#This Row],[200D EMA]])/Table2[[#This Row],[200D EMA]]</f>
        <v>2.8749911945207089E-2</v>
      </c>
      <c r="V594">
        <v>0.75673445879271695</v>
      </c>
      <c r="W594">
        <v>7655.2</v>
      </c>
      <c r="X594">
        <v>7985</v>
      </c>
      <c r="Y594">
        <v>7352</v>
      </c>
      <c r="Z594">
        <v>8027</v>
      </c>
      <c r="AA594">
        <v>7352</v>
      </c>
      <c r="AB594">
        <v>8027</v>
      </c>
      <c r="AC594" s="1">
        <f>(Table2[[#This Row],[Close Price]]/Table2[[#This Row],[Day Low]])-1</f>
        <v>2.6060716898317349E-3</v>
      </c>
      <c r="AD594" s="1">
        <f>(Table2[[#This Row],[Day High]]/Table2[[#This Row],[Close Price]])-1</f>
        <v>4.03705465039772E-2</v>
      </c>
      <c r="AE594" s="1">
        <f>(Table2[[#This Row],[Close Price]]/Table2[[#This Row],[Current Week Low]])-1</f>
        <v>4.3954026115342604E-2</v>
      </c>
      <c r="AF594" s="1">
        <f>(Table2[[#This Row],[Current Week High]]/Table2[[#This Row],[Close Price]])-1</f>
        <v>4.5842752258913544E-2</v>
      </c>
      <c r="AG594" s="1">
        <f>(Table2[[#This Row],[Close Price]]/Table2[[#This Row],[Current Month Low]])-1</f>
        <v>4.3954026115342604E-2</v>
      </c>
      <c r="AH594" s="1">
        <f>(Table2[[#This Row],[Current Month High]]/Table2[[#This Row],[Close Price]])-1</f>
        <v>4.5842752258913544E-2</v>
      </c>
      <c r="AI594">
        <v>19.867364155749399</v>
      </c>
      <c r="AJ594">
        <v>19.7147179935113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0.05</v>
      </c>
      <c r="AM594" t="s">
        <v>3189</v>
      </c>
      <c r="AN594">
        <v>-3.09</v>
      </c>
      <c r="AO594" t="s">
        <v>3188</v>
      </c>
      <c r="AP594">
        <v>4.7753509717339999E-3</v>
      </c>
      <c r="AQ594">
        <f>(Table2[[#This Row],[Sharpe Ratio]]-AVERAGE(Table2[Sharpe Ratio]))/_xlfn.STDEV.P(Table2[Sharpe Ratio])</f>
        <v>-0.66348247844326824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-1.5576901666987957</v>
      </c>
      <c r="AS594">
        <f>_xlfn.RANK.AVG(Table2[[#This Row],[1Y Return vs Nifty Z-Score]],Table2[1Y Return vs Nifty Z-Score])</f>
        <v>591</v>
      </c>
      <c r="AT594">
        <f>_xlfn.RANK.AVG(Table2[[#This Row],[6M Return vs Nifty Z-Score]],Table2[6M Return vs Nifty Z-Score])</f>
        <v>551</v>
      </c>
      <c r="AU594">
        <f>_xlfn.RANK.AVG(Table2[[#This Row],[Sharpe Ratio Z-Score]],Table2[Sharpe Ratio Z-Score])</f>
        <v>497</v>
      </c>
      <c r="AV594">
        <f>(Table2[[#This Row],[Rank 1Y]]+Table2[[#This Row],[Rank 6M]]+Table2[[#This Row],[Rank Sharpe]])/3</f>
        <v>546.33333333333337</v>
      </c>
    </row>
    <row r="595" spans="1:48" x14ac:dyDescent="0.3">
      <c r="A595" t="s">
        <v>658</v>
      </c>
      <c r="B595" t="s">
        <v>659</v>
      </c>
      <c r="C595" t="s">
        <v>3149</v>
      </c>
      <c r="D595" t="s">
        <v>532</v>
      </c>
      <c r="E595">
        <v>29148.364595676001</v>
      </c>
      <c r="F595">
        <v>65.930000000000007</v>
      </c>
      <c r="G595">
        <v>-20.942108711336001</v>
      </c>
      <c r="H595">
        <f>(Table2[[#This Row],[1Y Return vs Nifty]]-AVERAGE(Table2[1Y Return vs Nifty]))/_xlfn.STDEV.P(Table2[1Y Return vs Nifty])</f>
        <v>-0.79987574285446716</v>
      </c>
      <c r="I595">
        <v>-5.8196170337622597</v>
      </c>
      <c r="J595">
        <f>(Table2[[#This Row],[1M Return vs Nifty]]-AVERAGE(Table2[1M Return vs Nifty]))/_xlfn.STDEV.P(Table2[1M Return vs Nifty])</f>
        <v>-0.45378864732411911</v>
      </c>
      <c r="K595">
        <v>-14.9876295766891</v>
      </c>
      <c r="L595">
        <f>(Table2[[#This Row],[6M Return vs Nifty]]-AVERAGE(Table2[6M Return vs Nifty]))/_xlfn.STDEV.P(Table2[6M Return vs Nifty])</f>
        <v>-0.8213339383680176</v>
      </c>
      <c r="M595">
        <v>-3.3936320601307299</v>
      </c>
      <c r="N595">
        <f>(Table2[[#This Row],[1W Return vs Nifty]]-AVERAGE(Table2[1W Return vs Nifty]))/_xlfn.STDEV.P(Table2[1W Return vs Nifty])</f>
        <v>-0.73042697667487921</v>
      </c>
      <c r="O595">
        <v>68.53</v>
      </c>
      <c r="P595">
        <v>69.826864421331607</v>
      </c>
      <c r="Q595">
        <v>68.446475982733602</v>
      </c>
      <c r="R595">
        <v>27.104276369922999</v>
      </c>
      <c r="S595" s="1">
        <f>(Table2[[#This Row],[Close Price]]-Table2[[#This Row],[20D EMA]])/Table2[[#This Row],[20D EMA]]</f>
        <v>-3.7939588501386172E-2</v>
      </c>
      <c r="T595" s="1">
        <f>(Table2[[#This Row],[Close Price]]-Table2[[#This Row],[50D EMA]])/Table2[[#This Row],[50D EMA]]</f>
        <v>-5.5807524133091896E-2</v>
      </c>
      <c r="U595" s="1">
        <f>(Table2[[#This Row],[Close Price]]-Table2[[#This Row],[200D EMA]])/Table2[[#This Row],[200D EMA]]</f>
        <v>-3.6765603292248462E-2</v>
      </c>
      <c r="V595">
        <v>1.4360288987529699</v>
      </c>
      <c r="W595">
        <v>65.12</v>
      </c>
      <c r="X595">
        <v>66.900000000000006</v>
      </c>
      <c r="Y595">
        <v>64.59</v>
      </c>
      <c r="Z595">
        <v>68.099999999999994</v>
      </c>
      <c r="AA595">
        <v>64.59</v>
      </c>
      <c r="AB595">
        <v>71.86</v>
      </c>
      <c r="AC595" s="1">
        <f>(Table2[[#This Row],[Close Price]]/Table2[[#This Row],[Day Low]])-1</f>
        <v>1.243857493857492E-2</v>
      </c>
      <c r="AD595" s="1">
        <f>(Table2[[#This Row],[Day High]]/Table2[[#This Row],[Close Price]])-1</f>
        <v>1.4712573942059715E-2</v>
      </c>
      <c r="AE595" s="1">
        <f>(Table2[[#This Row],[Close Price]]/Table2[[#This Row],[Current Week Low]])-1</f>
        <v>2.074624554884652E-2</v>
      </c>
      <c r="AF595" s="1">
        <f>(Table2[[#This Row],[Current Week High]]/Table2[[#This Row],[Close Price]])-1</f>
        <v>3.2913696344607724E-2</v>
      </c>
      <c r="AG595" s="1">
        <f>(Table2[[#This Row],[Close Price]]/Table2[[#This Row],[Current Month Low]])-1</f>
        <v>2.074624554884652E-2</v>
      </c>
      <c r="AH595" s="1">
        <f>(Table2[[#This Row],[Current Month High]]/Table2[[#This Row],[Close Price]])-1</f>
        <v>8.9943879872592003E-2</v>
      </c>
      <c r="AI595">
        <v>21.340816016987599</v>
      </c>
      <c r="AJ595">
        <v>13.9671564390665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-0.16</v>
      </c>
      <c r="AM595" t="s">
        <v>3188</v>
      </c>
      <c r="AN595">
        <v>-6.96</v>
      </c>
      <c r="AO595" t="s">
        <v>3188</v>
      </c>
      <c r="AP595">
        <v>2.3734301759462E-2</v>
      </c>
      <c r="AQ595">
        <f>(Table2[[#This Row],[Sharpe Ratio]]-AVERAGE(Table2[Sharpe Ratio]))/_xlfn.STDEV.P(Table2[Sharpe Ratio])</f>
        <v>-0.44361039906054828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589</v>
      </c>
      <c r="AT595">
        <f>_xlfn.RANK.AVG(Table2[[#This Row],[6M Return vs Nifty Z-Score]],Table2[6M Return vs Nifty Z-Score])</f>
        <v>602</v>
      </c>
      <c r="AU595">
        <f>_xlfn.RANK.AVG(Table2[[#This Row],[Sharpe Ratio Z-Score]],Table2[Sharpe Ratio Z-Score])</f>
        <v>450</v>
      </c>
      <c r="AV595">
        <f>(Table2[[#This Row],[Rank 1Y]]+Table2[[#This Row],[Rank 6M]]+Table2[[#This Row],[Rank Sharpe]])/3</f>
        <v>547</v>
      </c>
    </row>
    <row r="596" spans="1:48" x14ac:dyDescent="0.3">
      <c r="A596" t="s">
        <v>883</v>
      </c>
      <c r="B596" t="s">
        <v>884</v>
      </c>
      <c r="C596" t="s">
        <v>3154</v>
      </c>
      <c r="D596" t="s">
        <v>125</v>
      </c>
      <c r="E596">
        <v>18044.553325679899</v>
      </c>
      <c r="F596">
        <v>3011.4</v>
      </c>
      <c r="G596">
        <v>-19.639409861902301</v>
      </c>
      <c r="H596">
        <f>(Table2[[#This Row],[1Y Return vs Nifty]]-AVERAGE(Table2[1Y Return vs Nifty]))/_xlfn.STDEV.P(Table2[1Y Return vs Nifty])</f>
        <v>-0.77795632204100207</v>
      </c>
      <c r="I596">
        <v>-4.6458339609631398</v>
      </c>
      <c r="J596">
        <f>(Table2[[#This Row],[1M Return vs Nifty]]-AVERAGE(Table2[1M Return vs Nifty]))/_xlfn.STDEV.P(Table2[1M Return vs Nifty])</f>
        <v>-0.32818261894318501</v>
      </c>
      <c r="K596">
        <v>6.98141209601852</v>
      </c>
      <c r="L596">
        <f>(Table2[[#This Row],[6M Return vs Nifty]]-AVERAGE(Table2[6M Return vs Nifty]))/_xlfn.STDEV.P(Table2[6M Return vs Nifty])</f>
        <v>-0.12808610938595652</v>
      </c>
      <c r="M596">
        <v>2.5363251860913198</v>
      </c>
      <c r="N596">
        <f>(Table2[[#This Row],[1W Return vs Nifty]]-AVERAGE(Table2[1W Return vs Nifty]))/_xlfn.STDEV.P(Table2[1W Return vs Nifty])</f>
        <v>0.65569376859807893</v>
      </c>
      <c r="O596">
        <v>2963.52</v>
      </c>
      <c r="P596">
        <v>2933.4948813559199</v>
      </c>
      <c r="Q596">
        <v>2790.1126261496402</v>
      </c>
      <c r="R596">
        <v>57.683562921977099</v>
      </c>
      <c r="S596" s="1">
        <f>(Table2[[#This Row],[Close Price]]-Table2[[#This Row],[20D EMA]])/Table2[[#This Row],[20D EMA]]</f>
        <v>1.6156462585034049E-2</v>
      </c>
      <c r="T596" s="1">
        <f>(Table2[[#This Row],[Close Price]]-Table2[[#This Row],[50D EMA]])/Table2[[#This Row],[50D EMA]]</f>
        <v>2.6557100589884402E-2</v>
      </c>
      <c r="U596" s="1">
        <f>(Table2[[#This Row],[Close Price]]-Table2[[#This Row],[200D EMA]])/Table2[[#This Row],[200D EMA]]</f>
        <v>7.9311269293002293E-2</v>
      </c>
      <c r="V596">
        <v>0.58238956133907605</v>
      </c>
      <c r="W596">
        <v>2985.05</v>
      </c>
      <c r="X596">
        <v>3021.2</v>
      </c>
      <c r="Y596">
        <v>2758</v>
      </c>
      <c r="Z596">
        <v>3039.75</v>
      </c>
      <c r="AA596">
        <v>2758</v>
      </c>
      <c r="AB596">
        <v>3039.75</v>
      </c>
      <c r="AC596" s="1">
        <f>(Table2[[#This Row],[Close Price]]/Table2[[#This Row],[Day Low]])-1</f>
        <v>8.8273228254132086E-3</v>
      </c>
      <c r="AD596" s="1">
        <f>(Table2[[#This Row],[Day High]]/Table2[[#This Row],[Close Price]])-1</f>
        <v>3.2543003254299485E-3</v>
      </c>
      <c r="AE596" s="1">
        <f>(Table2[[#This Row],[Close Price]]/Table2[[#This Row],[Current Week Low]])-1</f>
        <v>9.1878172588832463E-2</v>
      </c>
      <c r="AF596" s="1">
        <f>(Table2[[#This Row],[Current Week High]]/Table2[[#This Row],[Close Price]])-1</f>
        <v>9.4142259414224938E-3</v>
      </c>
      <c r="AG596" s="1">
        <f>(Table2[[#This Row],[Close Price]]/Table2[[#This Row],[Current Month Low]])-1</f>
        <v>9.1878172588832463E-2</v>
      </c>
      <c r="AH596" s="1">
        <f>(Table2[[#This Row],[Current Month High]]/Table2[[#This Row],[Close Price]])-1</f>
        <v>9.4142259414224938E-3</v>
      </c>
      <c r="AI596">
        <v>6.2097363352593398</v>
      </c>
      <c r="AJ596">
        <v>35.040358744394602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-0.05</v>
      </c>
      <c r="AM596" t="s">
        <v>3188</v>
      </c>
      <c r="AN596">
        <v>1.1200000000000001</v>
      </c>
      <c r="AO596" t="s">
        <v>3189</v>
      </c>
      <c r="AP596">
        <v>-9.3112133351833007E-2</v>
      </c>
      <c r="AQ596">
        <f>(Table2[[#This Row],[Sharpe Ratio]]-AVERAGE(Table2[Sharpe Ratio]))/_xlfn.STDEV.P(Table2[Sharpe Ratio])</f>
        <v>-1.7987101060025732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-2.3772413877746379</v>
      </c>
      <c r="AS596">
        <f>_xlfn.RANK.AVG(Table2[[#This Row],[1Y Return vs Nifty Z-Score]],Table2[1Y Return vs Nifty Z-Score])</f>
        <v>582</v>
      </c>
      <c r="AT596">
        <f>_xlfn.RANK.AVG(Table2[[#This Row],[6M Return vs Nifty Z-Score]],Table2[6M Return vs Nifty Z-Score])</f>
        <v>354</v>
      </c>
      <c r="AU596">
        <f>_xlfn.RANK.AVG(Table2[[#This Row],[Sharpe Ratio Z-Score]],Table2[Sharpe Ratio Z-Score])</f>
        <v>708</v>
      </c>
      <c r="AV596">
        <f>(Table2[[#This Row],[Rank 1Y]]+Table2[[#This Row],[Rank 6M]]+Table2[[#This Row],[Rank Sharpe]])/3</f>
        <v>548</v>
      </c>
    </row>
    <row r="597" spans="1:48" x14ac:dyDescent="0.3">
      <c r="A597" t="s">
        <v>678</v>
      </c>
      <c r="B597" t="s">
        <v>679</v>
      </c>
      <c r="C597" t="s">
        <v>3147</v>
      </c>
      <c r="D597" t="s">
        <v>275</v>
      </c>
      <c r="E597">
        <v>27518.050233540001</v>
      </c>
      <c r="F597">
        <v>1024.7</v>
      </c>
      <c r="G597">
        <v>7.7368175596942104</v>
      </c>
      <c r="H597">
        <f>(Table2[[#This Row],[1Y Return vs Nifty]]-AVERAGE(Table2[1Y Return vs Nifty]))/_xlfn.STDEV.P(Table2[1Y Return vs Nifty])</f>
        <v>-0.31731950686307281</v>
      </c>
      <c r="I597">
        <v>-9.1147992470876709</v>
      </c>
      <c r="J597">
        <f>(Table2[[#This Row],[1M Return vs Nifty]]-AVERAGE(Table2[1M Return vs Nifty]))/_xlfn.STDEV.P(Table2[1M Return vs Nifty])</f>
        <v>-0.8064046972559743</v>
      </c>
      <c r="K597">
        <v>-36.432798833939898</v>
      </c>
      <c r="L597">
        <f>(Table2[[#This Row],[6M Return vs Nifty]]-AVERAGE(Table2[6M Return vs Nifty]))/_xlfn.STDEV.P(Table2[6M Return vs Nifty])</f>
        <v>-1.4980506222919761</v>
      </c>
      <c r="M597">
        <v>7.1065347682473403</v>
      </c>
      <c r="N597">
        <f>(Table2[[#This Row],[1W Return vs Nifty]]-AVERAGE(Table2[1W Return vs Nifty]))/_xlfn.STDEV.P(Table2[1W Return vs Nifty])</f>
        <v>1.7239750477097675</v>
      </c>
      <c r="O597">
        <v>1040.93</v>
      </c>
      <c r="P597">
        <v>1094.67579030959</v>
      </c>
      <c r="Q597">
        <v>1120.62746614709</v>
      </c>
      <c r="R597">
        <v>49.052413211208901</v>
      </c>
      <c r="S597" s="1">
        <f>(Table2[[#This Row],[Close Price]]-Table2[[#This Row],[20D EMA]])/Table2[[#This Row],[20D EMA]]</f>
        <v>-1.5591826539728912E-2</v>
      </c>
      <c r="T597" s="1">
        <f>(Table2[[#This Row],[Close Price]]-Table2[[#This Row],[50D EMA]])/Table2[[#This Row],[50D EMA]]</f>
        <v>-6.3923758001261502E-2</v>
      </c>
      <c r="U597" s="1">
        <f>(Table2[[#This Row],[Close Price]]-Table2[[#This Row],[200D EMA]])/Table2[[#This Row],[200D EMA]]</f>
        <v>-8.5601566126970882E-2</v>
      </c>
      <c r="V597">
        <v>1.86778277754305</v>
      </c>
      <c r="W597">
        <v>1014.35</v>
      </c>
      <c r="X597">
        <v>1043.2</v>
      </c>
      <c r="Y597">
        <v>935.5</v>
      </c>
      <c r="Z597">
        <v>1043.2</v>
      </c>
      <c r="AA597">
        <v>935.5</v>
      </c>
      <c r="AB597">
        <v>1043.2</v>
      </c>
      <c r="AC597" s="1">
        <f>(Table2[[#This Row],[Close Price]]/Table2[[#This Row],[Day Low]])-1</f>
        <v>1.020357864642385E-2</v>
      </c>
      <c r="AD597" s="1">
        <f>(Table2[[#This Row],[Day High]]/Table2[[#This Row],[Close Price]])-1</f>
        <v>1.8054064604274389E-2</v>
      </c>
      <c r="AE597" s="1">
        <f>(Table2[[#This Row],[Close Price]]/Table2[[#This Row],[Current Week Low]])-1</f>
        <v>9.5350080171031637E-2</v>
      </c>
      <c r="AF597" s="1">
        <f>(Table2[[#This Row],[Current Week High]]/Table2[[#This Row],[Close Price]])-1</f>
        <v>1.8054064604274389E-2</v>
      </c>
      <c r="AG597" s="1">
        <f>(Table2[[#This Row],[Close Price]]/Table2[[#This Row],[Current Month Low]])-1</f>
        <v>9.5350080171031637E-2</v>
      </c>
      <c r="AH597" s="1">
        <f>(Table2[[#This Row],[Current Month High]]/Table2[[#This Row],[Close Price]])-1</f>
        <v>1.8054064604274389E-2</v>
      </c>
      <c r="AI597">
        <v>47.740802186005602</v>
      </c>
      <c r="AJ597">
        <v>44.7316384180791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-0.25</v>
      </c>
      <c r="AM597" t="s">
        <v>3188</v>
      </c>
      <c r="AN597">
        <v>-6.24</v>
      </c>
      <c r="AO597" t="s">
        <v>3188</v>
      </c>
      <c r="AQ597">
        <f>(Table2[[#This Row],[Sharpe Ratio]]-AVERAGE(Table2[Sharpe Ratio]))/_xlfn.STDEV.P(Table2[Sharpe Ratio])</f>
        <v>-0.71886351506777824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398</v>
      </c>
      <c r="AT597">
        <f>_xlfn.RANK.AVG(Table2[[#This Row],[6M Return vs Nifty Z-Score]],Table2[6M Return vs Nifty Z-Score])</f>
        <v>718</v>
      </c>
      <c r="AU597">
        <f>_xlfn.RANK.AVG(Table2[[#This Row],[Sharpe Ratio Z-Score]],Table2[Sharpe Ratio Z-Score])</f>
        <v>530</v>
      </c>
      <c r="AV597">
        <f>(Table2[[#This Row],[Rank 1Y]]+Table2[[#This Row],[Rank 6M]]+Table2[[#This Row],[Rank Sharpe]])/3</f>
        <v>548.66666666666663</v>
      </c>
    </row>
    <row r="598" spans="1:48" x14ac:dyDescent="0.3">
      <c r="A598" t="s">
        <v>927</v>
      </c>
      <c r="B598" t="s">
        <v>928</v>
      </c>
      <c r="C598" t="s">
        <v>3143</v>
      </c>
      <c r="D598" t="s">
        <v>54</v>
      </c>
      <c r="E598">
        <v>16285.9649272239</v>
      </c>
      <c r="F598">
        <v>197.42</v>
      </c>
      <c r="G598">
        <v>-23.911447465956101</v>
      </c>
      <c r="H598">
        <f>(Table2[[#This Row],[1Y Return vs Nifty]]-AVERAGE(Table2[1Y Return vs Nifty]))/_xlfn.STDEV.P(Table2[1Y Return vs Nifty])</f>
        <v>-0.84983831534659882</v>
      </c>
      <c r="I598">
        <v>-6.5279410773026703</v>
      </c>
      <c r="J598">
        <f>(Table2[[#This Row],[1M Return vs Nifty]]-AVERAGE(Table2[1M Return vs Nifty]))/_xlfn.STDEV.P(Table2[1M Return vs Nifty])</f>
        <v>-0.52958610255889993</v>
      </c>
      <c r="K598">
        <v>-19.5273409338931</v>
      </c>
      <c r="L598">
        <f>(Table2[[#This Row],[6M Return vs Nifty]]-AVERAGE(Table2[6M Return vs Nifty]))/_xlfn.STDEV.P(Table2[6M Return vs Nifty])</f>
        <v>-0.96458757179785493</v>
      </c>
      <c r="M598">
        <v>-1.57529235210101</v>
      </c>
      <c r="N598">
        <f>(Table2[[#This Row],[1W Return vs Nifty]]-AVERAGE(Table2[1W Return vs Nifty]))/_xlfn.STDEV.P(Table2[1W Return vs Nifty])</f>
        <v>-0.30539214310009599</v>
      </c>
      <c r="O598">
        <v>204.85</v>
      </c>
      <c r="P598">
        <v>208.408610605321</v>
      </c>
      <c r="Q598">
        <v>210.92882215050599</v>
      </c>
      <c r="R598">
        <v>29.063750659362299</v>
      </c>
      <c r="S598" s="1">
        <f>(Table2[[#This Row],[Close Price]]-Table2[[#This Row],[20D EMA]])/Table2[[#This Row],[20D EMA]]</f>
        <v>-3.6270441786673213E-2</v>
      </c>
      <c r="T598" s="1">
        <f>(Table2[[#This Row],[Close Price]]-Table2[[#This Row],[50D EMA]])/Table2[[#This Row],[50D EMA]]</f>
        <v>-5.2726279271305972E-2</v>
      </c>
      <c r="U598" s="1">
        <f>(Table2[[#This Row],[Close Price]]-Table2[[#This Row],[200D EMA]])/Table2[[#This Row],[200D EMA]]</f>
        <v>-6.4044458281130173E-2</v>
      </c>
      <c r="V598">
        <v>0.34755821639696799</v>
      </c>
      <c r="W598">
        <v>196.9</v>
      </c>
      <c r="X598">
        <v>200.25</v>
      </c>
      <c r="Y598">
        <v>195.5</v>
      </c>
      <c r="Z598">
        <v>204.48</v>
      </c>
      <c r="AA598">
        <v>195.5</v>
      </c>
      <c r="AB598">
        <v>208</v>
      </c>
      <c r="AC598" s="1">
        <f>(Table2[[#This Row],[Close Price]]/Table2[[#This Row],[Day Low]])-1</f>
        <v>2.6409344845097493E-3</v>
      </c>
      <c r="AD598" s="1">
        <f>(Table2[[#This Row],[Day High]]/Table2[[#This Row],[Close Price]])-1</f>
        <v>1.4334920474116108E-2</v>
      </c>
      <c r="AE598" s="1">
        <f>(Table2[[#This Row],[Close Price]]/Table2[[#This Row],[Current Week Low]])-1</f>
        <v>9.8209718670076995E-3</v>
      </c>
      <c r="AF598" s="1">
        <f>(Table2[[#This Row],[Current Week High]]/Table2[[#This Row],[Close Price]])-1</f>
        <v>3.576132104143448E-2</v>
      </c>
      <c r="AG598" s="1">
        <f>(Table2[[#This Row],[Close Price]]/Table2[[#This Row],[Current Month Low]])-1</f>
        <v>9.8209718670076995E-3</v>
      </c>
      <c r="AH598" s="1">
        <f>(Table2[[#This Row],[Current Month High]]/Table2[[#This Row],[Close Price]])-1</f>
        <v>5.3591328132914562E-2</v>
      </c>
      <c r="AI598">
        <v>46.515044068483398</v>
      </c>
      <c r="AJ598">
        <v>7.8650457587761098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-0.08</v>
      </c>
      <c r="AM598" t="s">
        <v>3188</v>
      </c>
      <c r="AN598">
        <v>-3.6</v>
      </c>
      <c r="AO598" t="s">
        <v>3188</v>
      </c>
      <c r="AP598">
        <v>4.2931717529964997E-2</v>
      </c>
      <c r="AQ598">
        <f>(Table2[[#This Row],[Sharpe Ratio]]-AVERAGE(Table2[Sharpe Ratio]))/_xlfn.STDEV.P(Table2[Sharpe Ratio])</f>
        <v>-0.22097277678414451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610</v>
      </c>
      <c r="AT598">
        <f>_xlfn.RANK.AVG(Table2[[#This Row],[6M Return vs Nifty Z-Score]],Table2[6M Return vs Nifty Z-Score])</f>
        <v>639</v>
      </c>
      <c r="AU598">
        <f>_xlfn.RANK.AVG(Table2[[#This Row],[Sharpe Ratio Z-Score]],Table2[Sharpe Ratio Z-Score])</f>
        <v>399</v>
      </c>
      <c r="AV598">
        <f>(Table2[[#This Row],[Rank 1Y]]+Table2[[#This Row],[Rank 6M]]+Table2[[#This Row],[Rank Sharpe]])/3</f>
        <v>549.33333333333337</v>
      </c>
    </row>
    <row r="599" spans="1:48" x14ac:dyDescent="0.3">
      <c r="A599" t="s">
        <v>19</v>
      </c>
      <c r="B599" t="s">
        <v>20</v>
      </c>
      <c r="C599" t="s">
        <v>3142</v>
      </c>
      <c r="D599" t="s">
        <v>21</v>
      </c>
      <c r="E599">
        <v>1501216.8729685501</v>
      </c>
      <c r="F599">
        <v>4149.2</v>
      </c>
      <c r="G599">
        <v>-11.0703657874665</v>
      </c>
      <c r="H599">
        <f>(Table2[[#This Row],[1Y Return vs Nifty]]-AVERAGE(Table2[1Y Return vs Nifty]))/_xlfn.STDEV.P(Table2[1Y Return vs Nifty])</f>
        <v>-0.63377220526041378</v>
      </c>
      <c r="I599">
        <v>-6.66862993982879</v>
      </c>
      <c r="J599">
        <f>(Table2[[#This Row],[1M Return vs Nifty]]-AVERAGE(Table2[1M Return vs Nifty]))/_xlfn.STDEV.P(Table2[1M Return vs Nifty])</f>
        <v>-0.54464115801918722</v>
      </c>
      <c r="K599">
        <v>-6.0209338684628699</v>
      </c>
      <c r="L599">
        <f>(Table2[[#This Row],[6M Return vs Nifty]]-AVERAGE(Table2[6M Return vs Nifty]))/_xlfn.STDEV.P(Table2[6M Return vs Nifty])</f>
        <v>-0.53838384771417813</v>
      </c>
      <c r="M599">
        <v>9.4947235188093601E-2</v>
      </c>
      <c r="N599">
        <f>(Table2[[#This Row],[1W Return vs Nifty]]-AVERAGE(Table2[1W Return vs Nifty]))/_xlfn.STDEV.P(Table2[1W Return vs Nifty])</f>
        <v>8.5024456107688315E-2</v>
      </c>
      <c r="O599">
        <v>4291.9399999999996</v>
      </c>
      <c r="P599">
        <v>4304.3455712630503</v>
      </c>
      <c r="Q599">
        <v>4052.87737572063</v>
      </c>
      <c r="R599">
        <v>20.239443449990301</v>
      </c>
      <c r="S599" s="1">
        <f>(Table2[[#This Row],[Close Price]]-Table2[[#This Row],[20D EMA]])/Table2[[#This Row],[20D EMA]]</f>
        <v>-3.3257687665717552E-2</v>
      </c>
      <c r="T599" s="1">
        <f>(Table2[[#This Row],[Close Price]]-Table2[[#This Row],[50D EMA]])/Table2[[#This Row],[50D EMA]]</f>
        <v>-3.6043939478011086E-2</v>
      </c>
      <c r="U599" s="1">
        <f>(Table2[[#This Row],[Close Price]]-Table2[[#This Row],[200D EMA]])/Table2[[#This Row],[200D EMA]]</f>
        <v>2.3766478812412381E-2</v>
      </c>
      <c r="V599">
        <v>1.0073170333733299</v>
      </c>
      <c r="W599">
        <v>4112.45</v>
      </c>
      <c r="X599">
        <v>4241.95</v>
      </c>
      <c r="Y599">
        <v>4112.45</v>
      </c>
      <c r="Z599">
        <v>4297.25</v>
      </c>
      <c r="AA599">
        <v>4112.45</v>
      </c>
      <c r="AB599">
        <v>4298</v>
      </c>
      <c r="AC599" s="1">
        <f>(Table2[[#This Row],[Close Price]]/Table2[[#This Row],[Day Low]])-1</f>
        <v>8.9362788605331644E-3</v>
      </c>
      <c r="AD599" s="1">
        <f>(Table2[[#This Row],[Day High]]/Table2[[#This Row],[Close Price]])-1</f>
        <v>2.2353706738648338E-2</v>
      </c>
      <c r="AE599" s="1">
        <f>(Table2[[#This Row],[Close Price]]/Table2[[#This Row],[Current Week Low]])-1</f>
        <v>8.9362788605331644E-3</v>
      </c>
      <c r="AF599" s="1">
        <f>(Table2[[#This Row],[Current Week High]]/Table2[[#This Row],[Close Price]])-1</f>
        <v>3.5681577171502887E-2</v>
      </c>
      <c r="AG599" s="1">
        <f>(Table2[[#This Row],[Close Price]]/Table2[[#This Row],[Current Month Low]])-1</f>
        <v>8.9362788605331644E-3</v>
      </c>
      <c r="AH599" s="1">
        <f>(Table2[[#This Row],[Current Month High]]/Table2[[#This Row],[Close Price]])-1</f>
        <v>3.5862334907934112E-2</v>
      </c>
      <c r="AI599">
        <v>10.6779620167743</v>
      </c>
      <c r="AJ599">
        <v>25.315614617940099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-0.09</v>
      </c>
      <c r="AM599" t="s">
        <v>3188</v>
      </c>
      <c r="AN599">
        <v>-2.86</v>
      </c>
      <c r="AO599" t="s">
        <v>3188</v>
      </c>
      <c r="AP599">
        <v>-2.267290506212E-2</v>
      </c>
      <c r="AQ599">
        <f>(Table2[[#This Row],[Sharpe Ratio]]-AVERAGE(Table2[Sharpe Ratio]))/_xlfn.STDEV.P(Table2[Sharpe Ratio])</f>
        <v>-0.98180732654083536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531</v>
      </c>
      <c r="AT599">
        <f>_xlfn.RANK.AVG(Table2[[#This Row],[6M Return vs Nifty Z-Score]],Table2[6M Return vs Nifty Z-Score])</f>
        <v>502</v>
      </c>
      <c r="AU599">
        <f>_xlfn.RANK.AVG(Table2[[#This Row],[Sharpe Ratio Z-Score]],Table2[Sharpe Ratio Z-Score])</f>
        <v>616</v>
      </c>
      <c r="AV599">
        <f>(Table2[[#This Row],[Rank 1Y]]+Table2[[#This Row],[Rank 6M]]+Table2[[#This Row],[Rank Sharpe]])/3</f>
        <v>549.66666666666663</v>
      </c>
    </row>
    <row r="600" spans="1:48" x14ac:dyDescent="0.3">
      <c r="A600" t="s">
        <v>1256</v>
      </c>
      <c r="B600" t="s">
        <v>1257</v>
      </c>
      <c r="C600" t="s">
        <v>3157</v>
      </c>
      <c r="D600" t="s">
        <v>398</v>
      </c>
      <c r="E600">
        <v>9517.3480379100001</v>
      </c>
      <c r="F600">
        <v>647.70000000000005</v>
      </c>
      <c r="G600">
        <v>-22.286561311696001</v>
      </c>
      <c r="H600">
        <f>(Table2[[#This Row],[1Y Return vs Nifty]]-AVERAGE(Table2[1Y Return vs Nifty]))/_xlfn.STDEV.P(Table2[1Y Return vs Nifty])</f>
        <v>-0.82249771901101232</v>
      </c>
      <c r="I600">
        <v>-4.4924907154264204</v>
      </c>
      <c r="J600">
        <f>(Table2[[#This Row],[1M Return vs Nifty]]-AVERAGE(Table2[1M Return vs Nifty]))/_xlfn.STDEV.P(Table2[1M Return vs Nifty])</f>
        <v>-0.31177342332837821</v>
      </c>
      <c r="K600">
        <v>-17.0536968649334</v>
      </c>
      <c r="L600">
        <f>(Table2[[#This Row],[6M Return vs Nifty]]-AVERAGE(Table2[6M Return vs Nifty]))/_xlfn.STDEV.P(Table2[6M Return vs Nifty])</f>
        <v>-0.88653007588937205</v>
      </c>
      <c r="M600">
        <v>-3.7317595458405299</v>
      </c>
      <c r="N600">
        <f>(Table2[[#This Row],[1W Return vs Nifty]]-AVERAGE(Table2[1W Return vs Nifty]))/_xlfn.STDEV.P(Table2[1W Return vs Nifty])</f>
        <v>-0.80946389094402282</v>
      </c>
      <c r="O600">
        <v>658.56</v>
      </c>
      <c r="P600">
        <v>666.16694579803698</v>
      </c>
      <c r="Q600">
        <v>669.57975835446996</v>
      </c>
      <c r="R600">
        <v>43.007106028833803</v>
      </c>
      <c r="S600" s="1">
        <f>(Table2[[#This Row],[Close Price]]-Table2[[#This Row],[20D EMA]])/Table2[[#This Row],[20D EMA]]</f>
        <v>-1.6490524781340957E-2</v>
      </c>
      <c r="T600" s="1">
        <f>(Table2[[#This Row],[Close Price]]-Table2[[#This Row],[50D EMA]])/Table2[[#This Row],[50D EMA]]</f>
        <v>-2.7721197988762998E-2</v>
      </c>
      <c r="U600" s="1">
        <f>(Table2[[#This Row],[Close Price]]-Table2[[#This Row],[200D EMA]])/Table2[[#This Row],[200D EMA]]</f>
        <v>-3.2676851534820368E-2</v>
      </c>
      <c r="V600">
        <v>0.81964806025512005</v>
      </c>
      <c r="W600">
        <v>645.1</v>
      </c>
      <c r="X600">
        <v>654.29999999999995</v>
      </c>
      <c r="Y600">
        <v>621.1</v>
      </c>
      <c r="Z600">
        <v>664.9</v>
      </c>
      <c r="AA600">
        <v>621.1</v>
      </c>
      <c r="AB600">
        <v>701.95</v>
      </c>
      <c r="AC600" s="1">
        <f>(Table2[[#This Row],[Close Price]]/Table2[[#This Row],[Day Low]])-1</f>
        <v>4.0303828863741398E-3</v>
      </c>
      <c r="AD600" s="1">
        <f>(Table2[[#This Row],[Day High]]/Table2[[#This Row],[Close Price]])-1</f>
        <v>1.0189902732746559E-2</v>
      </c>
      <c r="AE600" s="1">
        <f>(Table2[[#This Row],[Close Price]]/Table2[[#This Row],[Current Week Low]])-1</f>
        <v>4.282724199001775E-2</v>
      </c>
      <c r="AF600" s="1">
        <f>(Table2[[#This Row],[Current Week High]]/Table2[[#This Row],[Close Price]])-1</f>
        <v>2.6555504091400284E-2</v>
      </c>
      <c r="AG600" s="1">
        <f>(Table2[[#This Row],[Close Price]]/Table2[[#This Row],[Current Month Low]])-1</f>
        <v>4.282724199001775E-2</v>
      </c>
      <c r="AH600" s="1">
        <f>(Table2[[#This Row],[Current Month High]]/Table2[[#This Row],[Close Price]])-1</f>
        <v>8.3757912613864338E-2</v>
      </c>
      <c r="AI600">
        <v>25.814420256291399</v>
      </c>
      <c r="AJ600">
        <v>9.7331639135959307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-0.05</v>
      </c>
      <c r="AM600" t="s">
        <v>3188</v>
      </c>
      <c r="AN600">
        <v>-2.5499999999999998</v>
      </c>
      <c r="AO600" t="s">
        <v>3188</v>
      </c>
      <c r="AP600">
        <v>2.9225537141766001E-2</v>
      </c>
      <c r="AQ600">
        <f>(Table2[[#This Row],[Sharpe Ratio]]-AVERAGE(Table2[Sharpe Ratio]))/_xlfn.STDEV.P(Table2[Sharpe Ratio])</f>
        <v>-0.37992705732896537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596</v>
      </c>
      <c r="AT600">
        <f>_xlfn.RANK.AVG(Table2[[#This Row],[6M Return vs Nifty Z-Score]],Table2[6M Return vs Nifty Z-Score])</f>
        <v>621</v>
      </c>
      <c r="AU600">
        <f>_xlfn.RANK.AVG(Table2[[#This Row],[Sharpe Ratio Z-Score]],Table2[Sharpe Ratio Z-Score])</f>
        <v>432</v>
      </c>
      <c r="AV600">
        <f>(Table2[[#This Row],[Rank 1Y]]+Table2[[#This Row],[Rank 6M]]+Table2[[#This Row],[Rank Sharpe]])/3</f>
        <v>549.66666666666663</v>
      </c>
    </row>
    <row r="601" spans="1:48" x14ac:dyDescent="0.3">
      <c r="A601" t="s">
        <v>951</v>
      </c>
      <c r="B601" t="s">
        <v>952</v>
      </c>
      <c r="C601" t="s">
        <v>3143</v>
      </c>
      <c r="D601" t="s">
        <v>54</v>
      </c>
      <c r="E601">
        <v>15747.071698316</v>
      </c>
      <c r="F601">
        <v>186.04</v>
      </c>
      <c r="G601">
        <v>2.1610199383778901</v>
      </c>
      <c r="H601">
        <f>(Table2[[#This Row],[1Y Return vs Nifty]]-AVERAGE(Table2[1Y Return vs Nifty]))/_xlfn.STDEV.P(Table2[1Y Return vs Nifty])</f>
        <v>-0.4111387763630644</v>
      </c>
      <c r="I601">
        <v>-8.5159182929106194</v>
      </c>
      <c r="J601">
        <f>(Table2[[#This Row],[1M Return vs Nifty]]-AVERAGE(Table2[1M Return vs Nifty]))/_xlfn.STDEV.P(Table2[1M Return vs Nifty])</f>
        <v>-0.74231870055832283</v>
      </c>
      <c r="K601">
        <v>-14.7478212649185</v>
      </c>
      <c r="L601">
        <f>(Table2[[#This Row],[6M Return vs Nifty]]-AVERAGE(Table2[6M Return vs Nifty]))/_xlfn.STDEV.P(Table2[6M Return vs Nifty])</f>
        <v>-0.81376662642134523</v>
      </c>
      <c r="M601">
        <v>-2.3450736256003499</v>
      </c>
      <c r="N601">
        <f>(Table2[[#This Row],[1W Return vs Nifty]]-AVERAGE(Table2[1W Return vs Nifty]))/_xlfn.STDEV.P(Table2[1W Return vs Nifty])</f>
        <v>-0.48532763811565599</v>
      </c>
      <c r="O601">
        <v>196.39</v>
      </c>
      <c r="P601">
        <v>201.45922698934999</v>
      </c>
      <c r="Q601">
        <v>188.49544222639099</v>
      </c>
      <c r="R601">
        <v>32.553782146178698</v>
      </c>
      <c r="S601" s="1">
        <f>(Table2[[#This Row],[Close Price]]-Table2[[#This Row],[20D EMA]])/Table2[[#This Row],[20D EMA]]</f>
        <v>-5.2701257701512273E-2</v>
      </c>
      <c r="T601" s="1">
        <f>(Table2[[#This Row],[Close Price]]-Table2[[#This Row],[50D EMA]])/Table2[[#This Row],[50D EMA]]</f>
        <v>-7.6537705518770413E-2</v>
      </c>
      <c r="U601" s="1">
        <f>(Table2[[#This Row],[Close Price]]-Table2[[#This Row],[200D EMA]])/Table2[[#This Row],[200D EMA]]</f>
        <v>-1.3026533678421307E-2</v>
      </c>
      <c r="V601">
        <v>0.80990222361855102</v>
      </c>
      <c r="W601">
        <v>185.49</v>
      </c>
      <c r="X601">
        <v>192.7</v>
      </c>
      <c r="Y601">
        <v>181.1</v>
      </c>
      <c r="Z601">
        <v>193</v>
      </c>
      <c r="AA601">
        <v>181.1</v>
      </c>
      <c r="AB601">
        <v>198.59</v>
      </c>
      <c r="AC601" s="1">
        <f>(Table2[[#This Row],[Close Price]]/Table2[[#This Row],[Day Low]])-1</f>
        <v>2.9651194134454606E-3</v>
      </c>
      <c r="AD601" s="1">
        <f>(Table2[[#This Row],[Day High]]/Table2[[#This Row],[Close Price]])-1</f>
        <v>3.5798752956353486E-2</v>
      </c>
      <c r="AE601" s="1">
        <f>(Table2[[#This Row],[Close Price]]/Table2[[#This Row],[Current Week Low]])-1</f>
        <v>2.7277747101049243E-2</v>
      </c>
      <c r="AF601" s="1">
        <f>(Table2[[#This Row],[Current Week High]]/Table2[[#This Row],[Close Price]])-1</f>
        <v>3.7411309395828818E-2</v>
      </c>
      <c r="AG601" s="1">
        <f>(Table2[[#This Row],[Close Price]]/Table2[[#This Row],[Current Month Low]])-1</f>
        <v>2.7277747101049243E-2</v>
      </c>
      <c r="AH601" s="1">
        <f>(Table2[[#This Row],[Current Month High]]/Table2[[#This Row],[Close Price]])-1</f>
        <v>6.7458611051386841E-2</v>
      </c>
      <c r="AI601">
        <v>23.844334551709299</v>
      </c>
      <c r="AJ601">
        <v>48.416433984842399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-0.13</v>
      </c>
      <c r="AM601" t="s">
        <v>3188</v>
      </c>
      <c r="AN601">
        <v>-9.11</v>
      </c>
      <c r="AO601" t="s">
        <v>3188</v>
      </c>
      <c r="AP601">
        <v>-2.1969185343576999E-2</v>
      </c>
      <c r="AQ601">
        <f>(Table2[[#This Row],[Sharpe Ratio]]-AVERAGE(Table2[Sharpe Ratio]))/_xlfn.STDEV.P(Table2[Sharpe Ratio])</f>
        <v>-0.97364609865691554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441</v>
      </c>
      <c r="AT601">
        <f>_xlfn.RANK.AVG(Table2[[#This Row],[6M Return vs Nifty Z-Score]],Table2[6M Return vs Nifty Z-Score])</f>
        <v>599</v>
      </c>
      <c r="AU601">
        <f>_xlfn.RANK.AVG(Table2[[#This Row],[Sharpe Ratio Z-Score]],Table2[Sharpe Ratio Z-Score])</f>
        <v>614</v>
      </c>
      <c r="AV601">
        <f>(Table2[[#This Row],[Rank 1Y]]+Table2[[#This Row],[Rank 6M]]+Table2[[#This Row],[Rank Sharpe]])/3</f>
        <v>551.33333333333337</v>
      </c>
    </row>
    <row r="602" spans="1:48" x14ac:dyDescent="0.3">
      <c r="A602" t="s">
        <v>1346</v>
      </c>
      <c r="B602" t="s">
        <v>1347</v>
      </c>
      <c r="C602" t="s">
        <v>3153</v>
      </c>
      <c r="D602" t="s">
        <v>430</v>
      </c>
      <c r="E602">
        <v>8426.8845585020008</v>
      </c>
      <c r="F602">
        <v>191.26</v>
      </c>
      <c r="G602">
        <v>-42.215752362361698</v>
      </c>
      <c r="H602">
        <f>(Table2[[#This Row],[1Y Return vs Nifty]]-AVERAGE(Table2[1Y Return vs Nifty]))/_xlfn.STDEV.P(Table2[1Y Return vs Nifty])</f>
        <v>-1.157829499876083</v>
      </c>
      <c r="I602">
        <v>-11.4233243722688</v>
      </c>
      <c r="J602">
        <f>(Table2[[#This Row],[1M Return vs Nifty]]-AVERAGE(Table2[1M Return vs Nifty]))/_xlfn.STDEV.P(Table2[1M Return vs Nifty])</f>
        <v>-1.0534389909948692</v>
      </c>
      <c r="K602">
        <v>-0.204191600572697</v>
      </c>
      <c r="L602">
        <f>(Table2[[#This Row],[6M Return vs Nifty]]-AVERAGE(Table2[6M Return vs Nifty]))/_xlfn.STDEV.P(Table2[6M Return vs Nifty])</f>
        <v>-0.35483264830193423</v>
      </c>
      <c r="M602">
        <v>-3.0751851856799601</v>
      </c>
      <c r="N602">
        <f>(Table2[[#This Row],[1W Return vs Nifty]]-AVERAGE(Table2[1W Return vs Nifty]))/_xlfn.STDEV.P(Table2[1W Return vs Nifty])</f>
        <v>-0.65599038284871569</v>
      </c>
      <c r="O602">
        <v>197.46</v>
      </c>
      <c r="P602">
        <v>196.05888338103</v>
      </c>
      <c r="Q602">
        <v>193.44965953538099</v>
      </c>
      <c r="R602">
        <v>38.003089505027901</v>
      </c>
      <c r="S602" s="1">
        <f>(Table2[[#This Row],[Close Price]]-Table2[[#This Row],[20D EMA]])/Table2[[#This Row],[20D EMA]]</f>
        <v>-3.1398764306695109E-2</v>
      </c>
      <c r="T602" s="1">
        <f>(Table2[[#This Row],[Close Price]]-Table2[[#This Row],[50D EMA]])/Table2[[#This Row],[50D EMA]]</f>
        <v>-2.4476745446436288E-2</v>
      </c>
      <c r="U602" s="1">
        <f>(Table2[[#This Row],[Close Price]]-Table2[[#This Row],[200D EMA]])/Table2[[#This Row],[200D EMA]]</f>
        <v>-1.1319014676169638E-2</v>
      </c>
      <c r="V602">
        <v>0.36595752757026001</v>
      </c>
      <c r="W602">
        <v>190</v>
      </c>
      <c r="X602">
        <v>193.55</v>
      </c>
      <c r="Y602">
        <v>183.01</v>
      </c>
      <c r="Z602">
        <v>198.97</v>
      </c>
      <c r="AA602">
        <v>183.01</v>
      </c>
      <c r="AB602">
        <v>207</v>
      </c>
      <c r="AC602" s="1">
        <f>(Table2[[#This Row],[Close Price]]/Table2[[#This Row],[Day Low]])-1</f>
        <v>6.6315789473683218E-3</v>
      </c>
      <c r="AD602" s="1">
        <f>(Table2[[#This Row],[Day High]]/Table2[[#This Row],[Close Price]])-1</f>
        <v>1.1973230157900305E-2</v>
      </c>
      <c r="AE602" s="1">
        <f>(Table2[[#This Row],[Close Price]]/Table2[[#This Row],[Current Week Low]])-1</f>
        <v>4.5079503852248459E-2</v>
      </c>
      <c r="AF602" s="1">
        <f>(Table2[[#This Row],[Current Week High]]/Table2[[#This Row],[Close Price]])-1</f>
        <v>4.0311617693192581E-2</v>
      </c>
      <c r="AG602" s="1">
        <f>(Table2[[#This Row],[Close Price]]/Table2[[#This Row],[Current Month Low]])-1</f>
        <v>4.5079503852248459E-2</v>
      </c>
      <c r="AH602" s="1">
        <f>(Table2[[#This Row],[Current Month High]]/Table2[[#This Row],[Close Price]])-1</f>
        <v>8.2296350517619965E-2</v>
      </c>
      <c r="AI602">
        <v>20.8564258078009</v>
      </c>
      <c r="AJ602">
        <v>31.903448275862001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0.01</v>
      </c>
      <c r="AM602" t="s">
        <v>3189</v>
      </c>
      <c r="AN602">
        <v>-6.3</v>
      </c>
      <c r="AO602" t="s">
        <v>3188</v>
      </c>
      <c r="AQ602">
        <f>(Table2[[#This Row],[Sharpe Ratio]]-AVERAGE(Table2[Sharpe Ratio]))/_xlfn.STDEV.P(Table2[Sharpe Ratio])</f>
        <v>-0.71886351506777824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-3.9409550370893802</v>
      </c>
      <c r="AS602">
        <f>_xlfn.RANK.AVG(Table2[[#This Row],[1Y Return vs Nifty Z-Score]],Table2[1Y Return vs Nifty Z-Score])</f>
        <v>690</v>
      </c>
      <c r="AT602">
        <f>_xlfn.RANK.AVG(Table2[[#This Row],[6M Return vs Nifty Z-Score]],Table2[6M Return vs Nifty Z-Score])</f>
        <v>438</v>
      </c>
      <c r="AU602">
        <f>_xlfn.RANK.AVG(Table2[[#This Row],[Sharpe Ratio Z-Score]],Table2[Sharpe Ratio Z-Score])</f>
        <v>530</v>
      </c>
      <c r="AV602">
        <f>(Table2[[#This Row],[Rank 1Y]]+Table2[[#This Row],[Rank 6M]]+Table2[[#This Row],[Rank Sharpe]])/3</f>
        <v>552.66666666666663</v>
      </c>
    </row>
    <row r="603" spans="1:48" x14ac:dyDescent="0.3">
      <c r="A603" t="s">
        <v>703</v>
      </c>
      <c r="B603" t="s">
        <v>704</v>
      </c>
      <c r="C603" t="s">
        <v>3147</v>
      </c>
      <c r="D603" t="s">
        <v>51</v>
      </c>
      <c r="E603">
        <v>25564.238873310002</v>
      </c>
      <c r="F603">
        <v>474.15</v>
      </c>
      <c r="G603">
        <v>-7.5611742926281398</v>
      </c>
      <c r="H603">
        <f>(Table2[[#This Row],[1Y Return vs Nifty]]-AVERAGE(Table2[1Y Return vs Nifty]))/_xlfn.STDEV.P(Table2[1Y Return vs Nifty])</f>
        <v>-0.57472598354629156</v>
      </c>
      <c r="I603">
        <v>-8.95830935806719</v>
      </c>
      <c r="J603">
        <f>(Table2[[#This Row],[1M Return vs Nifty]]-AVERAGE(Table2[1M Return vs Nifty]))/_xlfn.STDEV.P(Table2[1M Return vs Nifty])</f>
        <v>-0.78965878065763562</v>
      </c>
      <c r="K603">
        <v>-2.4166098421572002</v>
      </c>
      <c r="L603">
        <f>(Table2[[#This Row],[6M Return vs Nifty]]-AVERAGE(Table2[6M Return vs Nifty]))/_xlfn.STDEV.P(Table2[6M Return vs Nifty])</f>
        <v>-0.42464698820935792</v>
      </c>
      <c r="M603">
        <v>1.1779509263605701</v>
      </c>
      <c r="N603">
        <f>(Table2[[#This Row],[1W Return vs Nifty]]-AVERAGE(Table2[1W Return vs Nifty]))/_xlfn.STDEV.P(Table2[1W Return vs Nifty])</f>
        <v>0.33817533413429618</v>
      </c>
      <c r="O603">
        <v>463.57</v>
      </c>
      <c r="P603">
        <v>461.75852961332703</v>
      </c>
      <c r="Q603">
        <v>436.41694859947103</v>
      </c>
      <c r="R603">
        <v>60.628874921884801</v>
      </c>
      <c r="S603" s="1">
        <f>(Table2[[#This Row],[Close Price]]-Table2[[#This Row],[20D EMA]])/Table2[[#This Row],[20D EMA]]</f>
        <v>2.2822874646763129E-2</v>
      </c>
      <c r="T603" s="1">
        <f>(Table2[[#This Row],[Close Price]]-Table2[[#This Row],[50D EMA]])/Table2[[#This Row],[50D EMA]]</f>
        <v>2.6835390343627155E-2</v>
      </c>
      <c r="U603" s="1">
        <f>(Table2[[#This Row],[Close Price]]-Table2[[#This Row],[200D EMA]])/Table2[[#This Row],[200D EMA]]</f>
        <v>8.6461012849340754E-2</v>
      </c>
      <c r="V603">
        <v>0.90265044475287104</v>
      </c>
      <c r="W603">
        <v>466.1</v>
      </c>
      <c r="X603">
        <v>477.8</v>
      </c>
      <c r="Y603">
        <v>427.05</v>
      </c>
      <c r="Z603">
        <v>477.8</v>
      </c>
      <c r="AA603">
        <v>427.05</v>
      </c>
      <c r="AB603">
        <v>477.8</v>
      </c>
      <c r="AC603" s="1">
        <f>(Table2[[#This Row],[Close Price]]/Table2[[#This Row],[Day Low]])-1</f>
        <v>1.7270971894443043E-2</v>
      </c>
      <c r="AD603" s="1">
        <f>(Table2[[#This Row],[Day High]]/Table2[[#This Row],[Close Price]])-1</f>
        <v>7.6979858694505854E-3</v>
      </c>
      <c r="AE603" s="1">
        <f>(Table2[[#This Row],[Close Price]]/Table2[[#This Row],[Current Week Low]])-1</f>
        <v>0.11029153494906918</v>
      </c>
      <c r="AF603" s="1">
        <f>(Table2[[#This Row],[Current Week High]]/Table2[[#This Row],[Close Price]])-1</f>
        <v>7.6979858694505854E-3</v>
      </c>
      <c r="AG603" s="1">
        <f>(Table2[[#This Row],[Close Price]]/Table2[[#This Row],[Current Month Low]])-1</f>
        <v>0.11029153494906918</v>
      </c>
      <c r="AH603" s="1">
        <f>(Table2[[#This Row],[Current Month High]]/Table2[[#This Row],[Close Price]])-1</f>
        <v>7.6979858694505854E-3</v>
      </c>
      <c r="AI603">
        <v>9.2481282294632496</v>
      </c>
      <c r="AJ603">
        <v>35.704064109902703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-0.03</v>
      </c>
      <c r="AM603" t="s">
        <v>3188</v>
      </c>
      <c r="AN603">
        <v>0.83</v>
      </c>
      <c r="AO603" t="s">
        <v>3189</v>
      </c>
      <c r="AP603">
        <v>-7.0045638338892005E-2</v>
      </c>
      <c r="AQ603">
        <f>(Table2[[#This Row],[Sharpe Ratio]]-AVERAGE(Table2[Sharpe Ratio]))/_xlfn.STDEV.P(Table2[Sharpe Ratio])</f>
        <v>-1.5312017254307253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-2.9820581437097142</v>
      </c>
      <c r="AS603">
        <f>_xlfn.RANK.AVG(Table2[[#This Row],[1Y Return vs Nifty Z-Score]],Table2[1Y Return vs Nifty Z-Score])</f>
        <v>505</v>
      </c>
      <c r="AT603">
        <f>_xlfn.RANK.AVG(Table2[[#This Row],[6M Return vs Nifty Z-Score]],Table2[6M Return vs Nifty Z-Score])</f>
        <v>470</v>
      </c>
      <c r="AU603">
        <f>_xlfn.RANK.AVG(Table2[[#This Row],[Sharpe Ratio Z-Score]],Table2[Sharpe Ratio Z-Score])</f>
        <v>684</v>
      </c>
      <c r="AV603">
        <f>(Table2[[#This Row],[Rank 1Y]]+Table2[[#This Row],[Rank 6M]]+Table2[[#This Row],[Rank Sharpe]])/3</f>
        <v>553</v>
      </c>
    </row>
    <row r="604" spans="1:48" x14ac:dyDescent="0.3">
      <c r="A604" t="s">
        <v>1090</v>
      </c>
      <c r="B604" t="s">
        <v>1091</v>
      </c>
      <c r="C604" t="s">
        <v>3155</v>
      </c>
      <c r="D604" t="s">
        <v>80</v>
      </c>
      <c r="E604">
        <v>12312.64752525</v>
      </c>
      <c r="F604">
        <v>596.25</v>
      </c>
      <c r="G604">
        <v>-44.677141027848101</v>
      </c>
      <c r="H604">
        <f>(Table2[[#This Row],[1Y Return vs Nifty]]-AVERAGE(Table2[1Y Return vs Nifty]))/_xlfn.STDEV.P(Table2[1Y Return vs Nifty])</f>
        <v>-1.1992452222955376</v>
      </c>
      <c r="I604">
        <v>-0.38770779543704598</v>
      </c>
      <c r="J604">
        <f>(Table2[[#This Row],[1M Return vs Nifty]]-AVERAGE(Table2[1M Return vs Nifty]))/_xlfn.STDEV.P(Table2[1M Return vs Nifty])</f>
        <v>0.12747765456989352</v>
      </c>
      <c r="K604">
        <v>-13.304260280255599</v>
      </c>
      <c r="L604">
        <f>(Table2[[#This Row],[6M Return vs Nifty]]-AVERAGE(Table2[6M Return vs Nifty]))/_xlfn.STDEV.P(Table2[6M Return vs Nifty])</f>
        <v>-0.76821409238141036</v>
      </c>
      <c r="M604">
        <v>-4.7586657648264996</v>
      </c>
      <c r="N604">
        <f>(Table2[[#This Row],[1W Return vs Nifty]]-AVERAGE(Table2[1W Return vs Nifty]))/_xlfn.STDEV.P(Table2[1W Return vs Nifty])</f>
        <v>-1.0495020488064797</v>
      </c>
      <c r="O604">
        <v>600.08000000000004</v>
      </c>
      <c r="P604">
        <v>605.05798099215804</v>
      </c>
      <c r="Q604">
        <v>633.45425243251202</v>
      </c>
      <c r="R604">
        <v>47.103232666578201</v>
      </c>
      <c r="S604" s="1">
        <f>(Table2[[#This Row],[Close Price]]-Table2[[#This Row],[20D EMA]])/Table2[[#This Row],[20D EMA]]</f>
        <v>-6.3824823356886428E-3</v>
      </c>
      <c r="T604" s="1">
        <f>(Table2[[#This Row],[Close Price]]-Table2[[#This Row],[50D EMA]])/Table2[[#This Row],[50D EMA]]</f>
        <v>-1.4557251154203341E-2</v>
      </c>
      <c r="U604" s="1">
        <f>(Table2[[#This Row],[Close Price]]-Table2[[#This Row],[200D EMA]])/Table2[[#This Row],[200D EMA]]</f>
        <v>-5.8732343006057487E-2</v>
      </c>
      <c r="V604">
        <v>0.53163221162142404</v>
      </c>
      <c r="W604">
        <v>585.45000000000005</v>
      </c>
      <c r="X604">
        <v>598.20000000000005</v>
      </c>
      <c r="Y604">
        <v>576.9</v>
      </c>
      <c r="Z604">
        <v>620.85</v>
      </c>
      <c r="AA604">
        <v>576.9</v>
      </c>
      <c r="AB604">
        <v>626.25</v>
      </c>
      <c r="AC604" s="1">
        <f>(Table2[[#This Row],[Close Price]]/Table2[[#This Row],[Day Low]])-1</f>
        <v>1.8447348193697088E-2</v>
      </c>
      <c r="AD604" s="1">
        <f>(Table2[[#This Row],[Day High]]/Table2[[#This Row],[Close Price]])-1</f>
        <v>3.2704402515724151E-3</v>
      </c>
      <c r="AE604" s="1">
        <f>(Table2[[#This Row],[Close Price]]/Table2[[#This Row],[Current Week Low]])-1</f>
        <v>3.354134165366629E-2</v>
      </c>
      <c r="AF604" s="1">
        <f>(Table2[[#This Row],[Current Week High]]/Table2[[#This Row],[Close Price]])-1</f>
        <v>4.1257861635220161E-2</v>
      </c>
      <c r="AG604" s="1">
        <f>(Table2[[#This Row],[Close Price]]/Table2[[#This Row],[Current Month Low]])-1</f>
        <v>3.354134165366629E-2</v>
      </c>
      <c r="AH604" s="1">
        <f>(Table2[[#This Row],[Current Month High]]/Table2[[#This Row],[Close Price]])-1</f>
        <v>5.031446540880502E-2</v>
      </c>
      <c r="AI604">
        <v>38.197064989517798</v>
      </c>
      <c r="AJ604">
        <v>18.244918195339601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0.01</v>
      </c>
      <c r="AM604" t="s">
        <v>3189</v>
      </c>
      <c r="AN604">
        <v>-4.3099999999999996</v>
      </c>
      <c r="AO604" t="s">
        <v>3188</v>
      </c>
      <c r="AP604">
        <v>5.0795003485057E-2</v>
      </c>
      <c r="AQ604">
        <f>(Table2[[#This Row],[Sharpe Ratio]]-AVERAGE(Table2[Sharpe Ratio]))/_xlfn.STDEV.P(Table2[Sharpe Ratio])</f>
        <v>-0.12978012308275233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699</v>
      </c>
      <c r="AT604">
        <f>_xlfn.RANK.AVG(Table2[[#This Row],[6M Return vs Nifty Z-Score]],Table2[6M Return vs Nifty Z-Score])</f>
        <v>584</v>
      </c>
      <c r="AU604">
        <f>_xlfn.RANK.AVG(Table2[[#This Row],[Sharpe Ratio Z-Score]],Table2[Sharpe Ratio Z-Score])</f>
        <v>376</v>
      </c>
      <c r="AV604">
        <f>(Table2[[#This Row],[Rank 1Y]]+Table2[[#This Row],[Rank 6M]]+Table2[[#This Row],[Rank Sharpe]])/3</f>
        <v>553</v>
      </c>
    </row>
    <row r="605" spans="1:48" x14ac:dyDescent="0.3">
      <c r="A605" t="s">
        <v>1338</v>
      </c>
      <c r="B605" t="s">
        <v>1339</v>
      </c>
      <c r="C605" t="s">
        <v>3160</v>
      </c>
      <c r="D605" t="s">
        <v>1136</v>
      </c>
      <c r="E605">
        <v>8517.97315058399</v>
      </c>
      <c r="F605">
        <v>81.36</v>
      </c>
      <c r="G605">
        <v>-13.322857185583</v>
      </c>
      <c r="H605">
        <f>(Table2[[#This Row],[1Y Return vs Nifty]]-AVERAGE(Table2[1Y Return vs Nifty]))/_xlfn.STDEV.P(Table2[1Y Return vs Nifty])</f>
        <v>-0.67167298858841695</v>
      </c>
      <c r="I605">
        <v>-15.872025093117401</v>
      </c>
      <c r="J605">
        <f>(Table2[[#This Row],[1M Return vs Nifty]]-AVERAGE(Table2[1M Return vs Nifty]))/_xlfn.STDEV.P(Table2[1M Return vs Nifty])</f>
        <v>-1.5294925667792434</v>
      </c>
      <c r="K605">
        <v>-18.554977205395701</v>
      </c>
      <c r="L605">
        <f>(Table2[[#This Row],[6M Return vs Nifty]]-AVERAGE(Table2[6M Return vs Nifty]))/_xlfn.STDEV.P(Table2[6M Return vs Nifty])</f>
        <v>-0.93390398287284726</v>
      </c>
      <c r="M605">
        <v>-4.1629011456406397</v>
      </c>
      <c r="N605">
        <f>(Table2[[#This Row],[1W Return vs Nifty]]-AVERAGE(Table2[1W Return vs Nifty]))/_xlfn.STDEV.P(Table2[1W Return vs Nifty])</f>
        <v>-0.91024274833188035</v>
      </c>
      <c r="O605">
        <v>81.92</v>
      </c>
      <c r="P605">
        <v>85.853533047019894</v>
      </c>
      <c r="Q605">
        <v>86.685536075830001</v>
      </c>
      <c r="R605">
        <v>53.8596597247288</v>
      </c>
      <c r="S605" s="1">
        <f>(Table2[[#This Row],[Close Price]]-Table2[[#This Row],[20D EMA]])/Table2[[#This Row],[20D EMA]]</f>
        <v>-6.8359375000000278E-3</v>
      </c>
      <c r="T605" s="1">
        <f>(Table2[[#This Row],[Close Price]]-Table2[[#This Row],[50D EMA]])/Table2[[#This Row],[50D EMA]]</f>
        <v>-5.233952392569443E-2</v>
      </c>
      <c r="U605" s="1">
        <f>(Table2[[#This Row],[Close Price]]-Table2[[#This Row],[200D EMA]])/Table2[[#This Row],[200D EMA]]</f>
        <v>-6.1435117286133829E-2</v>
      </c>
      <c r="V605">
        <v>0.59637883397746305</v>
      </c>
      <c r="W605">
        <v>76.260000000000005</v>
      </c>
      <c r="X605">
        <v>82</v>
      </c>
      <c r="Y605">
        <v>72.510000000000005</v>
      </c>
      <c r="Z605">
        <v>82</v>
      </c>
      <c r="AA605">
        <v>72.510000000000005</v>
      </c>
      <c r="AB605">
        <v>82.7</v>
      </c>
      <c r="AC605" s="1">
        <f>(Table2[[#This Row],[Close Price]]/Table2[[#This Row],[Day Low]])-1</f>
        <v>6.6876475216365083E-2</v>
      </c>
      <c r="AD605" s="1">
        <f>(Table2[[#This Row],[Day High]]/Table2[[#This Row],[Close Price]])-1</f>
        <v>7.8662733529990536E-3</v>
      </c>
      <c r="AE605" s="1">
        <f>(Table2[[#This Row],[Close Price]]/Table2[[#This Row],[Current Week Low]])-1</f>
        <v>0.12205213074058752</v>
      </c>
      <c r="AF605" s="1">
        <f>(Table2[[#This Row],[Current Week High]]/Table2[[#This Row],[Close Price]])-1</f>
        <v>7.8662733529990536E-3</v>
      </c>
      <c r="AG605" s="1">
        <f>(Table2[[#This Row],[Close Price]]/Table2[[#This Row],[Current Month Low]])-1</f>
        <v>0.12205213074058752</v>
      </c>
      <c r="AH605" s="1">
        <f>(Table2[[#This Row],[Current Month High]]/Table2[[#This Row],[Close Price]])-1</f>
        <v>1.6470009832841637E-2</v>
      </c>
      <c r="AI605">
        <v>66.789577187807197</v>
      </c>
      <c r="AJ605">
        <v>23.741444866920101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-0.05</v>
      </c>
      <c r="AM605" t="s">
        <v>3188</v>
      </c>
      <c r="AN605">
        <v>-0.9</v>
      </c>
      <c r="AO605" t="s">
        <v>3188</v>
      </c>
      <c r="AP605">
        <v>1.235921830058E-2</v>
      </c>
      <c r="AQ605">
        <f>(Table2[[#This Row],[Sharpe Ratio]]-AVERAGE(Table2[Sharpe Ratio]))/_xlfn.STDEV.P(Table2[Sharpe Ratio])</f>
        <v>-0.57553031811404831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548</v>
      </c>
      <c r="AT605">
        <f>_xlfn.RANK.AVG(Table2[[#This Row],[6M Return vs Nifty Z-Score]],Table2[6M Return vs Nifty Z-Score])</f>
        <v>633</v>
      </c>
      <c r="AU605">
        <f>_xlfn.RANK.AVG(Table2[[#This Row],[Sharpe Ratio Z-Score]],Table2[Sharpe Ratio Z-Score])</f>
        <v>479</v>
      </c>
      <c r="AV605">
        <f>(Table2[[#This Row],[Rank 1Y]]+Table2[[#This Row],[Rank 6M]]+Table2[[#This Row],[Rank Sharpe]])/3</f>
        <v>553.33333333333337</v>
      </c>
    </row>
    <row r="606" spans="1:48" x14ac:dyDescent="0.3">
      <c r="A606" t="s">
        <v>1406</v>
      </c>
      <c r="B606" t="s">
        <v>1407</v>
      </c>
      <c r="C606" t="s">
        <v>3156</v>
      </c>
      <c r="D606" t="s">
        <v>135</v>
      </c>
      <c r="E606">
        <v>7887.1439200199902</v>
      </c>
      <c r="F606">
        <v>508.15</v>
      </c>
      <c r="G606">
        <v>-29.741958662672101</v>
      </c>
      <c r="H606">
        <f>(Table2[[#This Row],[1Y Return vs Nifty]]-AVERAGE(Table2[1Y Return vs Nifty]))/_xlfn.STDEV.P(Table2[1Y Return vs Nifty])</f>
        <v>-0.94794343652176083</v>
      </c>
      <c r="I606">
        <v>-11.751831022051899</v>
      </c>
      <c r="J606">
        <f>(Table2[[#This Row],[1M Return vs Nifty]]-AVERAGE(Table2[1M Return vs Nifty]))/_xlfn.STDEV.P(Table2[1M Return vs Nifty])</f>
        <v>-1.0885923481459339</v>
      </c>
      <c r="K606">
        <v>-31.507638377598401</v>
      </c>
      <c r="L606">
        <f>(Table2[[#This Row],[6M Return vs Nifty]]-AVERAGE(Table2[6M Return vs Nifty]))/_xlfn.STDEV.P(Table2[6M Return vs Nifty])</f>
        <v>-1.3426338842924879</v>
      </c>
      <c r="M606">
        <v>-5.90218219062203</v>
      </c>
      <c r="N606">
        <f>(Table2[[#This Row],[1W Return vs Nifty]]-AVERAGE(Table2[1W Return vs Nifty]))/_xlfn.STDEV.P(Table2[1W Return vs Nifty])</f>
        <v>-1.316797709557727</v>
      </c>
      <c r="O606">
        <v>527.28</v>
      </c>
      <c r="P606">
        <v>551.02342992296099</v>
      </c>
      <c r="Q606">
        <v>565.50336958173705</v>
      </c>
      <c r="R606">
        <v>41.445541857723597</v>
      </c>
      <c r="S606" s="1">
        <f>(Table2[[#This Row],[Close Price]]-Table2[[#This Row],[20D EMA]])/Table2[[#This Row],[20D EMA]]</f>
        <v>-3.6280534061599146E-2</v>
      </c>
      <c r="T606" s="1">
        <f>(Table2[[#This Row],[Close Price]]-Table2[[#This Row],[50D EMA]])/Table2[[#This Row],[50D EMA]]</f>
        <v>-7.7806909098139754E-2</v>
      </c>
      <c r="U606" s="1">
        <f>(Table2[[#This Row],[Close Price]]-Table2[[#This Row],[200D EMA]])/Table2[[#This Row],[200D EMA]]</f>
        <v>-0.10142003154491779</v>
      </c>
      <c r="V606">
        <v>1.15717163025403</v>
      </c>
      <c r="W606">
        <v>493.35</v>
      </c>
      <c r="X606">
        <v>509.15</v>
      </c>
      <c r="Y606">
        <v>485</v>
      </c>
      <c r="Z606">
        <v>514.85</v>
      </c>
      <c r="AA606">
        <v>485</v>
      </c>
      <c r="AB606">
        <v>540.95000000000005</v>
      </c>
      <c r="AC606" s="1">
        <f>(Table2[[#This Row],[Close Price]]/Table2[[#This Row],[Day Low]])-1</f>
        <v>2.9998986520725524E-2</v>
      </c>
      <c r="AD606" s="1">
        <f>(Table2[[#This Row],[Day High]]/Table2[[#This Row],[Close Price]])-1</f>
        <v>1.967922857424087E-3</v>
      </c>
      <c r="AE606" s="1">
        <f>(Table2[[#This Row],[Close Price]]/Table2[[#This Row],[Current Week Low]])-1</f>
        <v>4.7731958762886606E-2</v>
      </c>
      <c r="AF606" s="1">
        <f>(Table2[[#This Row],[Current Week High]]/Table2[[#This Row],[Close Price]])-1</f>
        <v>1.3185083144740872E-2</v>
      </c>
      <c r="AG606" s="1">
        <f>(Table2[[#This Row],[Close Price]]/Table2[[#This Row],[Current Month Low]])-1</f>
        <v>4.7731958762886606E-2</v>
      </c>
      <c r="AH606" s="1">
        <f>(Table2[[#This Row],[Current Month High]]/Table2[[#This Row],[Close Price]])-1</f>
        <v>6.4547869723506901E-2</v>
      </c>
      <c r="AI606">
        <v>33.582603561940303</v>
      </c>
      <c r="AJ606">
        <v>6.9789473684210401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-0.16</v>
      </c>
      <c r="AM606" t="s">
        <v>3188</v>
      </c>
      <c r="AN606">
        <v>-7.08</v>
      </c>
      <c r="AO606" t="s">
        <v>3188</v>
      </c>
      <c r="AP606">
        <v>7.1849797010918995E-2</v>
      </c>
      <c r="AQ606">
        <f>(Table2[[#This Row],[Sharpe Ratio]]-AVERAGE(Table2[Sharpe Ratio]))/_xlfn.STDEV.P(Table2[Sharpe Ratio])</f>
        <v>0.11439801131599615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643</v>
      </c>
      <c r="AT606">
        <f>_xlfn.RANK.AVG(Table2[[#This Row],[6M Return vs Nifty Z-Score]],Table2[6M Return vs Nifty Z-Score])</f>
        <v>707</v>
      </c>
      <c r="AU606">
        <f>_xlfn.RANK.AVG(Table2[[#This Row],[Sharpe Ratio Z-Score]],Table2[Sharpe Ratio Z-Score])</f>
        <v>312</v>
      </c>
      <c r="AV606">
        <f>(Table2[[#This Row],[Rank 1Y]]+Table2[[#This Row],[Rank 6M]]+Table2[[#This Row],[Rank Sharpe]])/3</f>
        <v>554</v>
      </c>
    </row>
    <row r="607" spans="1:48" x14ac:dyDescent="0.3">
      <c r="A607" t="s">
        <v>1172</v>
      </c>
      <c r="B607" t="s">
        <v>1173</v>
      </c>
      <c r="C607" t="s">
        <v>3155</v>
      </c>
      <c r="D607" t="s">
        <v>1174</v>
      </c>
      <c r="E607">
        <v>10673.7876</v>
      </c>
      <c r="F607">
        <v>1176</v>
      </c>
      <c r="G607">
        <v>-0.896799867452024</v>
      </c>
      <c r="H607">
        <f>(Table2[[#This Row],[1Y Return vs Nifty]]-AVERAGE(Table2[1Y Return vs Nifty]))/_xlfn.STDEV.P(Table2[1Y Return vs Nifty])</f>
        <v>-0.46259014528449277</v>
      </c>
      <c r="I607">
        <v>-2.6714028599307298</v>
      </c>
      <c r="J607">
        <f>(Table2[[#This Row],[1M Return vs Nifty]]-AVERAGE(Table2[1M Return vs Nifty]))/_xlfn.STDEV.P(Table2[1M Return vs Nifty])</f>
        <v>-0.11689958491452981</v>
      </c>
      <c r="K607">
        <v>-23.017748446812799</v>
      </c>
      <c r="L607">
        <f>(Table2[[#This Row],[6M Return vs Nifty]]-AVERAGE(Table2[6M Return vs Nifty]))/_xlfn.STDEV.P(Table2[6M Return vs Nifty])</f>
        <v>-1.0747297194000556</v>
      </c>
      <c r="M607">
        <v>4.9834857279901099</v>
      </c>
      <c r="N607">
        <f>(Table2[[#This Row],[1W Return vs Nifty]]-AVERAGE(Table2[1W Return vs Nifty]))/_xlfn.STDEV.P(Table2[1W Return vs Nifty])</f>
        <v>1.2277147551406706</v>
      </c>
      <c r="O607">
        <v>1155.73</v>
      </c>
      <c r="P607">
        <v>1185.2948972842901</v>
      </c>
      <c r="Q607">
        <v>1186.8469850746201</v>
      </c>
      <c r="R607">
        <v>59.714600116961897</v>
      </c>
      <c r="S607" s="1">
        <f>(Table2[[#This Row],[Close Price]]-Table2[[#This Row],[20D EMA]])/Table2[[#This Row],[20D EMA]]</f>
        <v>1.7538698484940239E-2</v>
      </c>
      <c r="T607" s="1">
        <f>(Table2[[#This Row],[Close Price]]-Table2[[#This Row],[50D EMA]])/Table2[[#This Row],[50D EMA]]</f>
        <v>-7.8418436674166456E-3</v>
      </c>
      <c r="U607" s="1">
        <f>(Table2[[#This Row],[Close Price]]-Table2[[#This Row],[200D EMA]])/Table2[[#This Row],[200D EMA]]</f>
        <v>-9.1393290045204117E-3</v>
      </c>
      <c r="V607">
        <v>0.85496783509631402</v>
      </c>
      <c r="W607">
        <v>1165.1500000000001</v>
      </c>
      <c r="X607">
        <v>1200</v>
      </c>
      <c r="Y607">
        <v>1085</v>
      </c>
      <c r="Z607">
        <v>1200</v>
      </c>
      <c r="AA607">
        <v>1085</v>
      </c>
      <c r="AB607">
        <v>1200</v>
      </c>
      <c r="AC607" s="1">
        <f>(Table2[[#This Row],[Close Price]]/Table2[[#This Row],[Day Low]])-1</f>
        <v>9.3121057374585536E-3</v>
      </c>
      <c r="AD607" s="1">
        <f>(Table2[[#This Row],[Day High]]/Table2[[#This Row],[Close Price]])-1</f>
        <v>2.0408163265306145E-2</v>
      </c>
      <c r="AE607" s="1">
        <f>(Table2[[#This Row],[Close Price]]/Table2[[#This Row],[Current Week Low]])-1</f>
        <v>8.3870967741935587E-2</v>
      </c>
      <c r="AF607" s="1">
        <f>(Table2[[#This Row],[Current Week High]]/Table2[[#This Row],[Close Price]])-1</f>
        <v>2.0408163265306145E-2</v>
      </c>
      <c r="AG607" s="1">
        <f>(Table2[[#This Row],[Close Price]]/Table2[[#This Row],[Current Month Low]])-1</f>
        <v>8.3870967741935587E-2</v>
      </c>
      <c r="AH607" s="1">
        <f>(Table2[[#This Row],[Current Month High]]/Table2[[#This Row],[Close Price]])-1</f>
        <v>2.0408163265306145E-2</v>
      </c>
      <c r="AI607">
        <v>28.137755102040799</v>
      </c>
      <c r="AJ607">
        <v>46.715738257126802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-0.11</v>
      </c>
      <c r="AM607" t="s">
        <v>3188</v>
      </c>
      <c r="AN607">
        <v>1.33</v>
      </c>
      <c r="AO607" t="s">
        <v>3189</v>
      </c>
      <c r="AQ607">
        <f>(Table2[[#This Row],[Sharpe Ratio]]-AVERAGE(Table2[Sharpe Ratio]))/_xlfn.STDEV.P(Table2[Sharpe Ratio])</f>
        <v>-0.71886351506777824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466</v>
      </c>
      <c r="AT607">
        <f>_xlfn.RANK.AVG(Table2[[#This Row],[6M Return vs Nifty Z-Score]],Table2[6M Return vs Nifty Z-Score])</f>
        <v>668</v>
      </c>
      <c r="AU607">
        <f>_xlfn.RANK.AVG(Table2[[#This Row],[Sharpe Ratio Z-Score]],Table2[Sharpe Ratio Z-Score])</f>
        <v>530</v>
      </c>
      <c r="AV607">
        <f>(Table2[[#This Row],[Rank 1Y]]+Table2[[#This Row],[Rank 6M]]+Table2[[#This Row],[Rank Sharpe]])/3</f>
        <v>554.66666666666663</v>
      </c>
    </row>
    <row r="608" spans="1:48" x14ac:dyDescent="0.3">
      <c r="A608" t="s">
        <v>445</v>
      </c>
      <c r="B608" t="s">
        <v>446</v>
      </c>
      <c r="C608" t="s">
        <v>3143</v>
      </c>
      <c r="D608" t="s">
        <v>54</v>
      </c>
      <c r="E608">
        <v>51333.814501599998</v>
      </c>
      <c r="F608">
        <v>690.4</v>
      </c>
      <c r="G608">
        <v>-29.5515772291613</v>
      </c>
      <c r="H608">
        <f>(Table2[[#This Row],[1Y Return vs Nifty]]-AVERAGE(Table2[1Y Return vs Nifty]))/_xlfn.STDEV.P(Table2[1Y Return vs Nifty])</f>
        <v>-0.94474004783525956</v>
      </c>
      <c r="I608">
        <v>-2.5004557539920902</v>
      </c>
      <c r="J608">
        <f>(Table2[[#This Row],[1M Return vs Nifty]]-AVERAGE(Table2[1M Return vs Nifty]))/_xlfn.STDEV.P(Table2[1M Return vs Nifty])</f>
        <v>-9.8606607670478172E-2</v>
      </c>
      <c r="K608">
        <v>-1.62853539579523</v>
      </c>
      <c r="L608">
        <f>(Table2[[#This Row],[6M Return vs Nifty]]-AVERAGE(Table2[6M Return vs Nifty]))/_xlfn.STDEV.P(Table2[6M Return vs Nifty])</f>
        <v>-0.39977877105378723</v>
      </c>
      <c r="M608">
        <v>-3.9414181789158098</v>
      </c>
      <c r="N608">
        <f>(Table2[[#This Row],[1W Return vs Nifty]]-AVERAGE(Table2[1W Return vs Nifty]))/_xlfn.STDEV.P(Table2[1W Return vs Nifty])</f>
        <v>-0.85847135738340818</v>
      </c>
      <c r="O608">
        <v>715.27</v>
      </c>
      <c r="P608">
        <v>694.648592175207</v>
      </c>
      <c r="Q608">
        <v>668.772344080685</v>
      </c>
      <c r="R608">
        <v>27.941605648312599</v>
      </c>
      <c r="S608" s="1">
        <f>(Table2[[#This Row],[Close Price]]-Table2[[#This Row],[20D EMA]])/Table2[[#This Row],[20D EMA]]</f>
        <v>-3.4770086820361548E-2</v>
      </c>
      <c r="T608" s="1">
        <f>(Table2[[#This Row],[Close Price]]-Table2[[#This Row],[50D EMA]])/Table2[[#This Row],[50D EMA]]</f>
        <v>-6.1161747436974953E-3</v>
      </c>
      <c r="U608" s="1">
        <f>(Table2[[#This Row],[Close Price]]-Table2[[#This Row],[200D EMA]])/Table2[[#This Row],[200D EMA]]</f>
        <v>3.2339339553648878E-2</v>
      </c>
      <c r="V608">
        <v>0.74347174173947606</v>
      </c>
      <c r="W608">
        <v>688.75</v>
      </c>
      <c r="X608">
        <v>706.55</v>
      </c>
      <c r="Y608">
        <v>688.75</v>
      </c>
      <c r="Z608">
        <v>742.45</v>
      </c>
      <c r="AA608">
        <v>688.75</v>
      </c>
      <c r="AB608">
        <v>748.15</v>
      </c>
      <c r="AC608" s="1">
        <f>(Table2[[#This Row],[Close Price]]/Table2[[#This Row],[Day Low]])-1</f>
        <v>2.3956442831216673E-3</v>
      </c>
      <c r="AD608" s="1">
        <f>(Table2[[#This Row],[Day High]]/Table2[[#This Row],[Close Price]])-1</f>
        <v>2.3392236384704557E-2</v>
      </c>
      <c r="AE608" s="1">
        <f>(Table2[[#This Row],[Close Price]]/Table2[[#This Row],[Current Week Low]])-1</f>
        <v>2.3956442831216673E-3</v>
      </c>
      <c r="AF608" s="1">
        <f>(Table2[[#This Row],[Current Week High]]/Table2[[#This Row],[Close Price]])-1</f>
        <v>7.5391077636153048E-2</v>
      </c>
      <c r="AG608" s="1">
        <f>(Table2[[#This Row],[Close Price]]/Table2[[#This Row],[Current Month Low]])-1</f>
        <v>2.3956442831216673E-3</v>
      </c>
      <c r="AH608" s="1">
        <f>(Table2[[#This Row],[Current Month High]]/Table2[[#This Row],[Close Price]])-1</f>
        <v>8.3647161066048747E-2</v>
      </c>
      <c r="AI608">
        <v>17.815758980301201</v>
      </c>
      <c r="AJ608">
        <v>24.688459454578201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0.05</v>
      </c>
      <c r="AM608" t="s">
        <v>3189</v>
      </c>
      <c r="AN608">
        <v>-6.22</v>
      </c>
      <c r="AO608" t="s">
        <v>3188</v>
      </c>
      <c r="AP608">
        <v>-4.8792564592049998E-3</v>
      </c>
      <c r="AQ608">
        <f>(Table2[[#This Row],[Sharpe Ratio]]-AVERAGE(Table2[Sharpe Ratio]))/_xlfn.STDEV.P(Table2[Sharpe Ratio])</f>
        <v>-0.77544957172980589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-3.0770463556727385</v>
      </c>
      <c r="AS608">
        <f>_xlfn.RANK.AVG(Table2[[#This Row],[1Y Return vs Nifty Z-Score]],Table2[1Y Return vs Nifty Z-Score])</f>
        <v>641</v>
      </c>
      <c r="AT608">
        <f>_xlfn.RANK.AVG(Table2[[#This Row],[6M Return vs Nifty Z-Score]],Table2[6M Return vs Nifty Z-Score])</f>
        <v>453</v>
      </c>
      <c r="AU608">
        <f>_xlfn.RANK.AVG(Table2[[#This Row],[Sharpe Ratio Z-Score]],Table2[Sharpe Ratio Z-Score])</f>
        <v>575</v>
      </c>
      <c r="AV608">
        <f>(Table2[[#This Row],[Rank 1Y]]+Table2[[#This Row],[Rank 6M]]+Table2[[#This Row],[Rank Sharpe]])/3</f>
        <v>556.33333333333337</v>
      </c>
    </row>
    <row r="609" spans="1:48" x14ac:dyDescent="0.3">
      <c r="A609" t="s">
        <v>940</v>
      </c>
      <c r="B609" t="s">
        <v>941</v>
      </c>
      <c r="C609" t="s">
        <v>3160</v>
      </c>
      <c r="D609" t="s">
        <v>942</v>
      </c>
      <c r="E609">
        <v>15902.889536799999</v>
      </c>
      <c r="F609">
        <v>1620.5</v>
      </c>
      <c r="G609">
        <v>-30.472754903832801</v>
      </c>
      <c r="H609">
        <f>(Table2[[#This Row],[1Y Return vs Nifty]]-AVERAGE(Table2[1Y Return vs Nifty]))/_xlfn.STDEV.P(Table2[1Y Return vs Nifty])</f>
        <v>-0.96023993186745271</v>
      </c>
      <c r="I609">
        <v>0.42300035827501298</v>
      </c>
      <c r="J609">
        <f>(Table2[[#This Row],[1M Return vs Nifty]]-AVERAGE(Table2[1M Return vs Nifty]))/_xlfn.STDEV.P(Table2[1M Return vs Nifty])</f>
        <v>0.21423118997484533</v>
      </c>
      <c r="K609">
        <v>4.89337194224799</v>
      </c>
      <c r="L609">
        <f>(Table2[[#This Row],[6M Return vs Nifty]]-AVERAGE(Table2[6M Return vs Nifty]))/_xlfn.STDEV.P(Table2[6M Return vs Nifty])</f>
        <v>-0.19397561540055297</v>
      </c>
      <c r="M609">
        <v>-0.59750856794969298</v>
      </c>
      <c r="N609">
        <f>(Table2[[#This Row],[1W Return vs Nifty]]-AVERAGE(Table2[1W Return vs Nifty]))/_xlfn.STDEV.P(Table2[1W Return vs Nifty])</f>
        <v>-7.6836298373372303E-2</v>
      </c>
      <c r="O609">
        <v>1622.69</v>
      </c>
      <c r="P609">
        <v>1578.5510696819099</v>
      </c>
      <c r="Q609">
        <v>1507.64194422832</v>
      </c>
      <c r="R609">
        <v>48.703126073612303</v>
      </c>
      <c r="S609" s="1">
        <f>(Table2[[#This Row],[Close Price]]-Table2[[#This Row],[20D EMA]])/Table2[[#This Row],[20D EMA]]</f>
        <v>-1.3496108313972813E-3</v>
      </c>
      <c r="T609" s="1">
        <f>(Table2[[#This Row],[Close Price]]-Table2[[#This Row],[50D EMA]])/Table2[[#This Row],[50D EMA]]</f>
        <v>2.6574325736919702E-2</v>
      </c>
      <c r="U609" s="1">
        <f>(Table2[[#This Row],[Close Price]]-Table2[[#This Row],[200D EMA]])/Table2[[#This Row],[200D EMA]]</f>
        <v>7.4857333469483658E-2</v>
      </c>
      <c r="V609">
        <v>0.70591705474857602</v>
      </c>
      <c r="W609">
        <v>1600.35</v>
      </c>
      <c r="X609">
        <v>1637.75</v>
      </c>
      <c r="Y609">
        <v>1545</v>
      </c>
      <c r="Z609">
        <v>1637.75</v>
      </c>
      <c r="AA609">
        <v>1545</v>
      </c>
      <c r="AB609">
        <v>1675.05</v>
      </c>
      <c r="AC609" s="1">
        <f>(Table2[[#This Row],[Close Price]]/Table2[[#This Row],[Day Low]])-1</f>
        <v>1.259099571968636E-2</v>
      </c>
      <c r="AD609" s="1">
        <f>(Table2[[#This Row],[Day High]]/Table2[[#This Row],[Close Price]])-1</f>
        <v>1.064486269669862E-2</v>
      </c>
      <c r="AE609" s="1">
        <f>(Table2[[#This Row],[Close Price]]/Table2[[#This Row],[Current Week Low]])-1</f>
        <v>4.8867313915857524E-2</v>
      </c>
      <c r="AF609" s="1">
        <f>(Table2[[#This Row],[Current Week High]]/Table2[[#This Row],[Close Price]])-1</f>
        <v>1.064486269669862E-2</v>
      </c>
      <c r="AG609" s="1">
        <f>(Table2[[#This Row],[Close Price]]/Table2[[#This Row],[Current Month Low]])-1</f>
        <v>4.8867313915857524E-2</v>
      </c>
      <c r="AH609" s="1">
        <f>(Table2[[#This Row],[Current Month High]]/Table2[[#This Row],[Close Price]])-1</f>
        <v>3.3662449861153965E-2</v>
      </c>
      <c r="AI609">
        <v>12.952792348040701</v>
      </c>
      <c r="AJ609">
        <v>34.570669324032501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0.06</v>
      </c>
      <c r="AM609" t="s">
        <v>3189</v>
      </c>
      <c r="AN609">
        <v>-4.9400000000000004</v>
      </c>
      <c r="AO609" t="s">
        <v>3188</v>
      </c>
      <c r="AP609">
        <v>-3.7333261306888001E-2</v>
      </c>
      <c r="AQ609">
        <f>(Table2[[#This Row],[Sharpe Ratio]]-AVERAGE(Table2[Sharpe Ratio]))/_xlfn.STDEV.P(Table2[Sharpe Ratio])</f>
        <v>-1.151827442533492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-2.1686480982000247</v>
      </c>
      <c r="AS609">
        <f>_xlfn.RANK.AVG(Table2[[#This Row],[1Y Return vs Nifty Z-Score]],Table2[1Y Return vs Nifty Z-Score])</f>
        <v>646</v>
      </c>
      <c r="AT609">
        <f>_xlfn.RANK.AVG(Table2[[#This Row],[6M Return vs Nifty Z-Score]],Table2[6M Return vs Nifty Z-Score])</f>
        <v>382</v>
      </c>
      <c r="AU609">
        <f>_xlfn.RANK.AVG(Table2[[#This Row],[Sharpe Ratio Z-Score]],Table2[Sharpe Ratio Z-Score])</f>
        <v>641</v>
      </c>
      <c r="AV609">
        <f>(Table2[[#This Row],[Rank 1Y]]+Table2[[#This Row],[Rank 6M]]+Table2[[#This Row],[Rank Sharpe]])/3</f>
        <v>556.33333333333337</v>
      </c>
    </row>
    <row r="610" spans="1:48" x14ac:dyDescent="0.3">
      <c r="A610" t="s">
        <v>1484</v>
      </c>
      <c r="B610" t="s">
        <v>1485</v>
      </c>
      <c r="C610" t="s">
        <v>3155</v>
      </c>
      <c r="D610" t="s">
        <v>146</v>
      </c>
      <c r="E610">
        <v>7057.0977999999996</v>
      </c>
      <c r="F610">
        <v>376.7</v>
      </c>
      <c r="G610">
        <v>-43.562912866132798</v>
      </c>
      <c r="H610">
        <f>(Table2[[#This Row],[1Y Return vs Nifty]]-AVERAGE(Table2[1Y Return vs Nifty]))/_xlfn.STDEV.P(Table2[1Y Return vs Nifty])</f>
        <v>-1.1804970396518915</v>
      </c>
      <c r="I610">
        <v>-6.7653563216220496</v>
      </c>
      <c r="J610">
        <f>(Table2[[#This Row],[1M Return vs Nifty]]-AVERAGE(Table2[1M Return vs Nifty]))/_xlfn.STDEV.P(Table2[1M Return vs Nifty])</f>
        <v>-0.55499180707714013</v>
      </c>
      <c r="K610">
        <v>-20.754905564979001</v>
      </c>
      <c r="L610">
        <f>(Table2[[#This Row],[6M Return vs Nifty]]-AVERAGE(Table2[6M Return vs Nifty]))/_xlfn.STDEV.P(Table2[6M Return vs Nifty])</f>
        <v>-1.0033241961856489</v>
      </c>
      <c r="M610">
        <v>-3.45460403751078</v>
      </c>
      <c r="N610">
        <f>(Table2[[#This Row],[1W Return vs Nifty]]-AVERAGE(Table2[1W Return vs Nifty]))/_xlfn.STDEV.P(Table2[1W Return vs Nifty])</f>
        <v>-0.74467910687036165</v>
      </c>
      <c r="O610">
        <v>388.85</v>
      </c>
      <c r="P610">
        <v>407.70554173580899</v>
      </c>
      <c r="Q610">
        <v>416.23749979680599</v>
      </c>
      <c r="R610">
        <v>39.8887955696256</v>
      </c>
      <c r="S610" s="1">
        <f>(Table2[[#This Row],[Close Price]]-Table2[[#This Row],[20D EMA]])/Table2[[#This Row],[20D EMA]]</f>
        <v>-3.1245981741031333E-2</v>
      </c>
      <c r="T610" s="1">
        <f>(Table2[[#This Row],[Close Price]]-Table2[[#This Row],[50D EMA]])/Table2[[#This Row],[50D EMA]]</f>
        <v>-7.6048860174435476E-2</v>
      </c>
      <c r="U610" s="1">
        <f>(Table2[[#This Row],[Close Price]]-Table2[[#This Row],[200D EMA]])/Table2[[#This Row],[200D EMA]]</f>
        <v>-9.4987837030798439E-2</v>
      </c>
      <c r="V610">
        <v>0.75740995120188004</v>
      </c>
      <c r="W610">
        <v>375</v>
      </c>
      <c r="X610">
        <v>386.35</v>
      </c>
      <c r="Y610">
        <v>360.6</v>
      </c>
      <c r="Z610">
        <v>388</v>
      </c>
      <c r="AA610">
        <v>360.6</v>
      </c>
      <c r="AB610">
        <v>407.35</v>
      </c>
      <c r="AC610" s="1">
        <f>(Table2[[#This Row],[Close Price]]/Table2[[#This Row],[Day Low]])-1</f>
        <v>4.5333333333332781E-3</v>
      </c>
      <c r="AD610" s="1">
        <f>(Table2[[#This Row],[Day High]]/Table2[[#This Row],[Close Price]])-1</f>
        <v>2.5617202017520713E-2</v>
      </c>
      <c r="AE610" s="1">
        <f>(Table2[[#This Row],[Close Price]]/Table2[[#This Row],[Current Week Low]])-1</f>
        <v>4.4647809206877387E-2</v>
      </c>
      <c r="AF610" s="1">
        <f>(Table2[[#This Row],[Current Week High]]/Table2[[#This Row],[Close Price]])-1</f>
        <v>2.9997345367666517E-2</v>
      </c>
      <c r="AG610" s="1">
        <f>(Table2[[#This Row],[Close Price]]/Table2[[#This Row],[Current Month Low]])-1</f>
        <v>4.4647809206877387E-2</v>
      </c>
      <c r="AH610" s="1">
        <f>(Table2[[#This Row],[Current Month High]]/Table2[[#This Row],[Close Price]])-1</f>
        <v>8.1364481019378987E-2</v>
      </c>
      <c r="AI610">
        <v>45.341120254844697</v>
      </c>
      <c r="AJ610">
        <v>9.1884057971014492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-0.28999999999999998</v>
      </c>
      <c r="AM610" t="s">
        <v>3188</v>
      </c>
      <c r="AN610">
        <v>-5.29</v>
      </c>
      <c r="AO610" t="s">
        <v>3188</v>
      </c>
      <c r="AP610">
        <v>6.7134814070522006E-2</v>
      </c>
      <c r="AQ610">
        <f>(Table2[[#This Row],[Sharpe Ratio]]-AVERAGE(Table2[Sharpe Ratio]))/_xlfn.STDEV.P(Table2[Sharpe Ratio])</f>
        <v>5.9717079076318548E-2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694</v>
      </c>
      <c r="AT610">
        <f>_xlfn.RANK.AVG(Table2[[#This Row],[6M Return vs Nifty Z-Score]],Table2[6M Return vs Nifty Z-Score])</f>
        <v>651</v>
      </c>
      <c r="AU610">
        <f>_xlfn.RANK.AVG(Table2[[#This Row],[Sharpe Ratio Z-Score]],Table2[Sharpe Ratio Z-Score])</f>
        <v>325</v>
      </c>
      <c r="AV610">
        <f>(Table2[[#This Row],[Rank 1Y]]+Table2[[#This Row],[Rank 6M]]+Table2[[#This Row],[Rank Sharpe]])/3</f>
        <v>556.66666666666663</v>
      </c>
    </row>
    <row r="611" spans="1:48" x14ac:dyDescent="0.3">
      <c r="A611" t="s">
        <v>1749</v>
      </c>
      <c r="B611" t="s">
        <v>1750</v>
      </c>
      <c r="C611" t="s">
        <v>3157</v>
      </c>
      <c r="D611" t="s">
        <v>444</v>
      </c>
      <c r="E611">
        <v>4725.5735650199904</v>
      </c>
      <c r="F611">
        <v>854.7</v>
      </c>
      <c r="G611">
        <v>-23.410954174570399</v>
      </c>
      <c r="H611">
        <f>(Table2[[#This Row],[1Y Return vs Nifty]]-AVERAGE(Table2[1Y Return vs Nifty]))/_xlfn.STDEV.P(Table2[1Y Return vs Nifty])</f>
        <v>-0.84141693455473865</v>
      </c>
      <c r="I611">
        <v>-6.3218367010848402</v>
      </c>
      <c r="J611">
        <f>(Table2[[#This Row],[1M Return vs Nifty]]-AVERAGE(Table2[1M Return vs Nifty]))/_xlfn.STDEV.P(Table2[1M Return vs Nifty])</f>
        <v>-0.50753096074558646</v>
      </c>
      <c r="K611">
        <v>8.2075443595215898</v>
      </c>
      <c r="L611">
        <f>(Table2[[#This Row],[6M Return vs Nifty]]-AVERAGE(Table2[6M Return vs Nifty]))/_xlfn.STDEV.P(Table2[6M Return vs Nifty])</f>
        <v>-8.9394684316908363E-2</v>
      </c>
      <c r="M611">
        <v>-3.6219157471496199</v>
      </c>
      <c r="N611">
        <f>(Table2[[#This Row],[1W Return vs Nifty]]-AVERAGE(Table2[1W Return vs Nifty]))/_xlfn.STDEV.P(Table2[1W Return vs Nifty])</f>
        <v>-0.78378802823825733</v>
      </c>
      <c r="O611">
        <v>884.85</v>
      </c>
      <c r="P611">
        <v>880.80118435659699</v>
      </c>
      <c r="Q611">
        <v>818.87924633660396</v>
      </c>
      <c r="R611">
        <v>32.694285966073302</v>
      </c>
      <c r="S611" s="1">
        <f>(Table2[[#This Row],[Close Price]]-Table2[[#This Row],[20D EMA]])/Table2[[#This Row],[20D EMA]]</f>
        <v>-3.4073571791829099E-2</v>
      </c>
      <c r="T611" s="1">
        <f>(Table2[[#This Row],[Close Price]]-Table2[[#This Row],[50D EMA]])/Table2[[#This Row],[50D EMA]]</f>
        <v>-2.963345737967326E-2</v>
      </c>
      <c r="U611" s="1">
        <f>(Table2[[#This Row],[Close Price]]-Table2[[#This Row],[200D EMA]])/Table2[[#This Row],[200D EMA]]</f>
        <v>4.3743633537724085E-2</v>
      </c>
      <c r="V611">
        <v>0.34401955059102901</v>
      </c>
      <c r="W611">
        <v>851</v>
      </c>
      <c r="X611">
        <v>861.8</v>
      </c>
      <c r="Y611">
        <v>821</v>
      </c>
      <c r="Z611">
        <v>884.65</v>
      </c>
      <c r="AA611">
        <v>821</v>
      </c>
      <c r="AB611">
        <v>916.2</v>
      </c>
      <c r="AC611" s="1">
        <f>(Table2[[#This Row],[Close Price]]/Table2[[#This Row],[Day Low]])-1</f>
        <v>4.3478260869564966E-3</v>
      </c>
      <c r="AD611" s="1">
        <f>(Table2[[#This Row],[Day High]]/Table2[[#This Row],[Close Price]])-1</f>
        <v>8.3070083070082568E-3</v>
      </c>
      <c r="AE611" s="1">
        <f>(Table2[[#This Row],[Close Price]]/Table2[[#This Row],[Current Week Low]])-1</f>
        <v>4.1047503045066991E-2</v>
      </c>
      <c r="AF611" s="1">
        <f>(Table2[[#This Row],[Current Week High]]/Table2[[#This Row],[Close Price]])-1</f>
        <v>3.5041535041534955E-2</v>
      </c>
      <c r="AG611" s="1">
        <f>(Table2[[#This Row],[Close Price]]/Table2[[#This Row],[Current Month Low]])-1</f>
        <v>4.1047503045066991E-2</v>
      </c>
      <c r="AH611" s="1">
        <f>(Table2[[#This Row],[Current Month High]]/Table2[[#This Row],[Close Price]])-1</f>
        <v>7.1955071955071892E-2</v>
      </c>
      <c r="AI611">
        <v>13.8060138060138</v>
      </c>
      <c r="AJ611">
        <v>30.1012253596164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0.03</v>
      </c>
      <c r="AM611" t="s">
        <v>3189</v>
      </c>
      <c r="AN611">
        <v>-9.31</v>
      </c>
      <c r="AO611" t="s">
        <v>3188</v>
      </c>
      <c r="AP611">
        <v>-0.14217537179876999</v>
      </c>
      <c r="AQ611">
        <f>(Table2[[#This Row],[Sharpe Ratio]]-AVERAGE(Table2[Sharpe Ratio]))/_xlfn.STDEV.P(Table2[Sharpe Ratio])</f>
        <v>-2.3677097505167102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-4.5898403583722009</v>
      </c>
      <c r="AS611">
        <f>_xlfn.RANK.AVG(Table2[[#This Row],[1Y Return vs Nifty Z-Score]],Table2[1Y Return vs Nifty Z-Score])</f>
        <v>605</v>
      </c>
      <c r="AT611">
        <f>_xlfn.RANK.AVG(Table2[[#This Row],[6M Return vs Nifty Z-Score]],Table2[6M Return vs Nifty Z-Score])</f>
        <v>336</v>
      </c>
      <c r="AU611">
        <f>_xlfn.RANK.AVG(Table2[[#This Row],[Sharpe Ratio Z-Score]],Table2[Sharpe Ratio Z-Score])</f>
        <v>729</v>
      </c>
      <c r="AV611">
        <f>(Table2[[#This Row],[Rank 1Y]]+Table2[[#This Row],[Rank 6M]]+Table2[[#This Row],[Rank Sharpe]])/3</f>
        <v>556.66666666666663</v>
      </c>
    </row>
    <row r="612" spans="1:48" x14ac:dyDescent="0.3">
      <c r="A612" t="s">
        <v>268</v>
      </c>
      <c r="B612" t="s">
        <v>269</v>
      </c>
      <c r="C612" t="s">
        <v>3145</v>
      </c>
      <c r="D612" t="s">
        <v>195</v>
      </c>
      <c r="E612">
        <v>101172.39518438499</v>
      </c>
      <c r="F612">
        <v>570.85</v>
      </c>
      <c r="G612">
        <v>-21.0259297490243</v>
      </c>
      <c r="H612">
        <f>(Table2[[#This Row],[1Y Return vs Nifty]]-AVERAGE(Table2[1Y Return vs Nifty]))/_xlfn.STDEV.P(Table2[1Y Return vs Nifty])</f>
        <v>-0.80128612914513575</v>
      </c>
      <c r="I612">
        <v>-14.433087089768801</v>
      </c>
      <c r="J612">
        <f>(Table2[[#This Row],[1M Return vs Nifty]]-AVERAGE(Table2[1M Return vs Nifty]))/_xlfn.STDEV.P(Table2[1M Return vs Nifty])</f>
        <v>-1.3755124218313357</v>
      </c>
      <c r="K612">
        <v>4.3185191368086997</v>
      </c>
      <c r="L612">
        <f>(Table2[[#This Row],[6M Return vs Nifty]]-AVERAGE(Table2[6M Return vs Nifty]))/_xlfn.STDEV.P(Table2[6M Return vs Nifty])</f>
        <v>-0.21211548082081458</v>
      </c>
      <c r="M612">
        <v>-2.0137179765576598</v>
      </c>
      <c r="N612">
        <f>(Table2[[#This Row],[1W Return vs Nifty]]-AVERAGE(Table2[1W Return vs Nifty]))/_xlfn.STDEV.P(Table2[1W Return vs Nifty])</f>
        <v>-0.40787363294655038</v>
      </c>
      <c r="O612">
        <v>606.55999999999995</v>
      </c>
      <c r="P612">
        <v>620.70505062252096</v>
      </c>
      <c r="Q612">
        <v>590.638115013115</v>
      </c>
      <c r="R612">
        <v>21.290955870311201</v>
      </c>
      <c r="S612" s="1">
        <f>(Table2[[#This Row],[Close Price]]-Table2[[#This Row],[20D EMA]])/Table2[[#This Row],[20D EMA]]</f>
        <v>-5.8872988657346227E-2</v>
      </c>
      <c r="T612" s="1">
        <f>(Table2[[#This Row],[Close Price]]-Table2[[#This Row],[50D EMA]])/Table2[[#This Row],[50D EMA]]</f>
        <v>-8.032003376244487E-2</v>
      </c>
      <c r="U612" s="1">
        <f>(Table2[[#This Row],[Close Price]]-Table2[[#This Row],[200D EMA]])/Table2[[#This Row],[200D EMA]]</f>
        <v>-3.3502942851352531E-2</v>
      </c>
      <c r="V612">
        <v>1.58108286223246</v>
      </c>
      <c r="W612">
        <v>569.20000000000005</v>
      </c>
      <c r="X612">
        <v>574.95000000000005</v>
      </c>
      <c r="Y612">
        <v>562</v>
      </c>
      <c r="Z612">
        <v>581.15</v>
      </c>
      <c r="AA612">
        <v>562</v>
      </c>
      <c r="AB612">
        <v>629.75</v>
      </c>
      <c r="AC612" s="1">
        <f>(Table2[[#This Row],[Close Price]]/Table2[[#This Row],[Day Low]])-1</f>
        <v>2.8988053408292025E-3</v>
      </c>
      <c r="AD612" s="1">
        <f>(Table2[[#This Row],[Day High]]/Table2[[#This Row],[Close Price]])-1</f>
        <v>7.1822720504510773E-3</v>
      </c>
      <c r="AE612" s="1">
        <f>(Table2[[#This Row],[Close Price]]/Table2[[#This Row],[Current Week Low]])-1</f>
        <v>1.5747330960854233E-2</v>
      </c>
      <c r="AF612" s="1">
        <f>(Table2[[#This Row],[Current Week High]]/Table2[[#This Row],[Close Price]])-1</f>
        <v>1.8043268809669666E-2</v>
      </c>
      <c r="AG612" s="1">
        <f>(Table2[[#This Row],[Close Price]]/Table2[[#This Row],[Current Month Low]])-1</f>
        <v>1.5747330960854233E-2</v>
      </c>
      <c r="AH612" s="1">
        <f>(Table2[[#This Row],[Current Month High]]/Table2[[#This Row],[Close Price]])-1</f>
        <v>0.10317946921257759</v>
      </c>
      <c r="AI612">
        <v>17.719190680564001</v>
      </c>
      <c r="AJ612">
        <v>16.690515126737498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</v>
      </c>
      <c r="AM612" t="s">
        <v>3188</v>
      </c>
      <c r="AN612">
        <v>-12.96</v>
      </c>
      <c r="AO612" t="s">
        <v>3188</v>
      </c>
      <c r="AP612">
        <v>-8.1686846250863004E-2</v>
      </c>
      <c r="AQ612">
        <f>(Table2[[#This Row],[Sharpe Ratio]]-AVERAGE(Table2[Sharpe Ratio]))/_xlfn.STDEV.P(Table2[Sharpe Ratio])</f>
        <v>-1.6662079617351329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590</v>
      </c>
      <c r="AT612">
        <f>_xlfn.RANK.AVG(Table2[[#This Row],[6M Return vs Nifty Z-Score]],Table2[6M Return vs Nifty Z-Score])</f>
        <v>388</v>
      </c>
      <c r="AU612">
        <f>_xlfn.RANK.AVG(Table2[[#This Row],[Sharpe Ratio Z-Score]],Table2[Sharpe Ratio Z-Score])</f>
        <v>697</v>
      </c>
      <c r="AV612">
        <f>(Table2[[#This Row],[Rank 1Y]]+Table2[[#This Row],[Rank 6M]]+Table2[[#This Row],[Rank Sharpe]])/3</f>
        <v>558.33333333333337</v>
      </c>
    </row>
    <row r="613" spans="1:48" x14ac:dyDescent="0.3">
      <c r="A613" t="s">
        <v>1005</v>
      </c>
      <c r="B613" t="s">
        <v>1006</v>
      </c>
      <c r="C613" t="s">
        <v>3153</v>
      </c>
      <c r="D613" t="s">
        <v>1007</v>
      </c>
      <c r="E613">
        <v>14408.1027633299</v>
      </c>
      <c r="F613">
        <v>184.3</v>
      </c>
      <c r="G613">
        <v>-5.3156662167433097</v>
      </c>
      <c r="H613">
        <f>(Table2[[#This Row],[1Y Return vs Nifty]]-AVERAGE(Table2[1Y Return vs Nifty]))/_xlfn.STDEV.P(Table2[1Y Return vs Nifty])</f>
        <v>-0.53694270272375133</v>
      </c>
      <c r="I613">
        <v>-7.1946247175442997</v>
      </c>
      <c r="J613">
        <f>(Table2[[#This Row],[1M Return vs Nifty]]-AVERAGE(Table2[1M Return vs Nifty]))/_xlfn.STDEV.P(Table2[1M Return vs Nifty])</f>
        <v>-0.6009276359119079</v>
      </c>
      <c r="K613">
        <v>-25.9609487282926</v>
      </c>
      <c r="L613">
        <f>(Table2[[#This Row],[6M Return vs Nifty]]-AVERAGE(Table2[6M Return vs Nifty]))/_xlfn.STDEV.P(Table2[6M Return vs Nifty])</f>
        <v>-1.1676043761917549</v>
      </c>
      <c r="M613">
        <v>-0.70741272796980204</v>
      </c>
      <c r="N613">
        <f>(Table2[[#This Row],[1W Return vs Nifty]]-AVERAGE(Table2[1W Return vs Nifty]))/_xlfn.STDEV.P(Table2[1W Return vs Nifty])</f>
        <v>-0.10252627047101727</v>
      </c>
      <c r="O613">
        <v>187.36</v>
      </c>
      <c r="P613">
        <v>193.66898996813501</v>
      </c>
      <c r="Q613">
        <v>196.11246961632801</v>
      </c>
      <c r="R613">
        <v>42.449647297489697</v>
      </c>
      <c r="S613" s="1">
        <f>(Table2[[#This Row],[Close Price]]-Table2[[#This Row],[20D EMA]])/Table2[[#This Row],[20D EMA]]</f>
        <v>-1.6332194705380026E-2</v>
      </c>
      <c r="T613" s="1">
        <f>(Table2[[#This Row],[Close Price]]-Table2[[#This Row],[50D EMA]])/Table2[[#This Row],[50D EMA]]</f>
        <v>-4.8376304175885398E-2</v>
      </c>
      <c r="U613" s="1">
        <f>(Table2[[#This Row],[Close Price]]-Table2[[#This Row],[200D EMA]])/Table2[[#This Row],[200D EMA]]</f>
        <v>-6.0233138868924396E-2</v>
      </c>
      <c r="V613">
        <v>1.1164528145625401</v>
      </c>
      <c r="W613">
        <v>182.42</v>
      </c>
      <c r="X613">
        <v>185.44</v>
      </c>
      <c r="Y613">
        <v>180.45</v>
      </c>
      <c r="Z613">
        <v>187.69</v>
      </c>
      <c r="AA613">
        <v>179.95</v>
      </c>
      <c r="AB613">
        <v>192.65</v>
      </c>
      <c r="AC613" s="1">
        <f>(Table2[[#This Row],[Close Price]]/Table2[[#This Row],[Day Low]])-1</f>
        <v>1.03058875123343E-2</v>
      </c>
      <c r="AD613" s="1">
        <f>(Table2[[#This Row],[Day High]]/Table2[[#This Row],[Close Price]])-1</f>
        <v>6.1855670103092564E-3</v>
      </c>
      <c r="AE613" s="1">
        <f>(Table2[[#This Row],[Close Price]]/Table2[[#This Row],[Current Week Low]])-1</f>
        <v>2.1335550013854343E-2</v>
      </c>
      <c r="AF613" s="1">
        <f>(Table2[[#This Row],[Current Week High]]/Table2[[#This Row],[Close Price]])-1</f>
        <v>1.8393922951709163E-2</v>
      </c>
      <c r="AG613" s="1">
        <f>(Table2[[#This Row],[Close Price]]/Table2[[#This Row],[Current Month Low]])-1</f>
        <v>2.4173381494859703E-2</v>
      </c>
      <c r="AH613" s="1">
        <f>(Table2[[#This Row],[Current Month High]]/Table2[[#This Row],[Close Price]])-1</f>
        <v>4.5306565382528419E-2</v>
      </c>
      <c r="AI613">
        <v>28.893109061313002</v>
      </c>
      <c r="AJ613">
        <v>35.315712187958901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-0.16</v>
      </c>
      <c r="AM613" t="s">
        <v>3188</v>
      </c>
      <c r="AN613">
        <v>-1.79</v>
      </c>
      <c r="AO613" t="s">
        <v>3188</v>
      </c>
      <c r="AP613">
        <v>5.105067700034E-3</v>
      </c>
      <c r="AQ613">
        <f>(Table2[[#This Row],[Sharpe Ratio]]-AVERAGE(Table2[Sharpe Ratio]))/_xlfn.STDEV.P(Table2[Sharpe Ratio])</f>
        <v>-0.65965866437938481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490</v>
      </c>
      <c r="AT613">
        <f>_xlfn.RANK.AVG(Table2[[#This Row],[6M Return vs Nifty Z-Score]],Table2[6M Return vs Nifty Z-Score])</f>
        <v>690</v>
      </c>
      <c r="AU613">
        <f>_xlfn.RANK.AVG(Table2[[#This Row],[Sharpe Ratio Z-Score]],Table2[Sharpe Ratio Z-Score])</f>
        <v>495</v>
      </c>
      <c r="AV613">
        <f>(Table2[[#This Row],[Rank 1Y]]+Table2[[#This Row],[Rank 6M]]+Table2[[#This Row],[Rank Sharpe]])/3</f>
        <v>558.33333333333337</v>
      </c>
    </row>
    <row r="614" spans="1:48" x14ac:dyDescent="0.3">
      <c r="A614" t="s">
        <v>120</v>
      </c>
      <c r="B614" t="s">
        <v>121</v>
      </c>
      <c r="C614" t="s">
        <v>3145</v>
      </c>
      <c r="D614" t="s">
        <v>122</v>
      </c>
      <c r="E614">
        <v>242176.99544880001</v>
      </c>
      <c r="F614">
        <v>2511.8000000000002</v>
      </c>
      <c r="G614">
        <v>-17.7521622878802</v>
      </c>
      <c r="H614">
        <f>(Table2[[#This Row],[1Y Return vs Nifty]]-AVERAGE(Table2[1Y Return vs Nifty]))/_xlfn.STDEV.P(Table2[1Y Return vs Nifty])</f>
        <v>-0.74620119016830233</v>
      </c>
      <c r="I614">
        <v>-1.35015807662703</v>
      </c>
      <c r="J614">
        <f>(Table2[[#This Row],[1M Return vs Nifty]]-AVERAGE(Table2[1M Return vs Nifty]))/_xlfn.STDEV.P(Table2[1M Return vs Nifty])</f>
        <v>2.4486258513975019E-2</v>
      </c>
      <c r="K614">
        <v>-10.6767103083838</v>
      </c>
      <c r="L614">
        <f>(Table2[[#This Row],[6M Return vs Nifty]]-AVERAGE(Table2[6M Return vs Nifty]))/_xlfn.STDEV.P(Table2[6M Return vs Nifty])</f>
        <v>-0.68529999259138985</v>
      </c>
      <c r="M614">
        <v>-5.9507822446165903</v>
      </c>
      <c r="N614">
        <f>(Table2[[#This Row],[1W Return vs Nifty]]-AVERAGE(Table2[1W Return vs Nifty]))/_xlfn.STDEV.P(Table2[1W Return vs Nifty])</f>
        <v>-1.3281579167676802</v>
      </c>
      <c r="O614">
        <v>2596.7600000000002</v>
      </c>
      <c r="P614">
        <v>2576.2416838420199</v>
      </c>
      <c r="Q614">
        <v>2506.1849285940598</v>
      </c>
      <c r="R614">
        <v>26.3316018796999</v>
      </c>
      <c r="S614" s="1">
        <f>(Table2[[#This Row],[Close Price]]-Table2[[#This Row],[20D EMA]])/Table2[[#This Row],[20D EMA]]</f>
        <v>-3.2717694357584079E-2</v>
      </c>
      <c r="T614" s="1">
        <f>(Table2[[#This Row],[Close Price]]-Table2[[#This Row],[50D EMA]])/Table2[[#This Row],[50D EMA]]</f>
        <v>-2.5013834783511501E-2</v>
      </c>
      <c r="U614" s="1">
        <f>(Table2[[#This Row],[Close Price]]-Table2[[#This Row],[200D EMA]])/Table2[[#This Row],[200D EMA]]</f>
        <v>2.2404856648349518E-3</v>
      </c>
      <c r="V614">
        <v>1.06752310577014</v>
      </c>
      <c r="W614">
        <v>2496.1</v>
      </c>
      <c r="X614">
        <v>2522</v>
      </c>
      <c r="Y614">
        <v>2468.9499999999998</v>
      </c>
      <c r="Z614">
        <v>2620</v>
      </c>
      <c r="AA614">
        <v>2468.9499999999998</v>
      </c>
      <c r="AB614">
        <v>2710</v>
      </c>
      <c r="AC614" s="1">
        <f>(Table2[[#This Row],[Close Price]]/Table2[[#This Row],[Day Low]])-1</f>
        <v>6.2898121068868384E-3</v>
      </c>
      <c r="AD614" s="1">
        <f>(Table2[[#This Row],[Day High]]/Table2[[#This Row],[Close Price]])-1</f>
        <v>4.0608328688589435E-3</v>
      </c>
      <c r="AE614" s="1">
        <f>(Table2[[#This Row],[Close Price]]/Table2[[#This Row],[Current Week Low]])-1</f>
        <v>1.7355556005589579E-2</v>
      </c>
      <c r="AF614" s="1">
        <f>(Table2[[#This Row],[Current Week High]]/Table2[[#This Row],[Close Price]])-1</f>
        <v>4.3076678079464914E-2</v>
      </c>
      <c r="AG614" s="1">
        <f>(Table2[[#This Row],[Close Price]]/Table2[[#This Row],[Current Month Low]])-1</f>
        <v>1.7355556005589579E-2</v>
      </c>
      <c r="AH614" s="1">
        <f>(Table2[[#This Row],[Current Month High]]/Table2[[#This Row],[Close Price]])-1</f>
        <v>7.8907556334102846E-2</v>
      </c>
      <c r="AI614">
        <v>10.5979775459829</v>
      </c>
      <c r="AJ614">
        <v>9.5420846053205501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-0.01</v>
      </c>
      <c r="AM614" t="s">
        <v>3188</v>
      </c>
      <c r="AN614">
        <v>-6.85</v>
      </c>
      <c r="AO614" t="s">
        <v>3188</v>
      </c>
      <c r="AP614">
        <v>-7.0706684379899997E-4</v>
      </c>
      <c r="AQ614">
        <f>(Table2[[#This Row],[Sharpe Ratio]]-AVERAGE(Table2[Sharpe Ratio]))/_xlfn.STDEV.P(Table2[Sharpe Ratio])</f>
        <v>-0.72706356046845999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-3.4622364014818574</v>
      </c>
      <c r="AS614">
        <f>_xlfn.RANK.AVG(Table2[[#This Row],[1Y Return vs Nifty Z-Score]],Table2[1Y Return vs Nifty Z-Score])</f>
        <v>570</v>
      </c>
      <c r="AT614">
        <f>_xlfn.RANK.AVG(Table2[[#This Row],[6M Return vs Nifty Z-Score]],Table2[6M Return vs Nifty Z-Score])</f>
        <v>548</v>
      </c>
      <c r="AU614">
        <f>_xlfn.RANK.AVG(Table2[[#This Row],[Sharpe Ratio Z-Score]],Table2[Sharpe Ratio Z-Score])</f>
        <v>558</v>
      </c>
      <c r="AV614">
        <f>(Table2[[#This Row],[Rank 1Y]]+Table2[[#This Row],[Rank 6M]]+Table2[[#This Row],[Rank Sharpe]])/3</f>
        <v>558.66666666666663</v>
      </c>
    </row>
    <row r="615" spans="1:48" x14ac:dyDescent="0.3">
      <c r="A615" t="s">
        <v>1873</v>
      </c>
      <c r="B615" t="s">
        <v>1874</v>
      </c>
      <c r="C615" t="s">
        <v>3159</v>
      </c>
      <c r="D615" t="s">
        <v>430</v>
      </c>
      <c r="E615">
        <v>4019.8083294599901</v>
      </c>
      <c r="F615">
        <v>26.07</v>
      </c>
      <c r="G615">
        <v>-23.5736884826241</v>
      </c>
      <c r="H615">
        <f>(Table2[[#This Row],[1Y Return vs Nifty]]-AVERAGE(Table2[1Y Return vs Nifty]))/_xlfn.STDEV.P(Table2[1Y Return vs Nifty])</f>
        <v>-0.8441551282520523</v>
      </c>
      <c r="I615">
        <v>6.9563156090021696</v>
      </c>
      <c r="J615">
        <f>(Table2[[#This Row],[1M Return vs Nifty]]-AVERAGE(Table2[1M Return vs Nifty]))/_xlfn.STDEV.P(Table2[1M Return vs Nifty])</f>
        <v>0.91335848173880296</v>
      </c>
      <c r="K615">
        <v>-9.4454103017112292</v>
      </c>
      <c r="L615">
        <f>(Table2[[#This Row],[6M Return vs Nifty]]-AVERAGE(Table2[6M Return vs Nifty]))/_xlfn.STDEV.P(Table2[6M Return vs Nifty])</f>
        <v>-0.64644549592430078</v>
      </c>
      <c r="M615">
        <v>29.834352585744298</v>
      </c>
      <c r="N615">
        <f>(Table2[[#This Row],[1W Return vs Nifty]]-AVERAGE(Table2[1W Return vs Nifty]))/_xlfn.STDEV.P(Table2[1W Return vs Nifty])</f>
        <v>7.0365765494638728</v>
      </c>
      <c r="O615">
        <v>24.01</v>
      </c>
      <c r="P615">
        <v>22.977225003145399</v>
      </c>
      <c r="Q615">
        <v>23.824698932099999</v>
      </c>
      <c r="R615">
        <v>58.978751289214799</v>
      </c>
      <c r="S615" s="1">
        <f>(Table2[[#This Row],[Close Price]]-Table2[[#This Row],[20D EMA]])/Table2[[#This Row],[20D EMA]]</f>
        <v>8.5797584339858332E-2</v>
      </c>
      <c r="T615" s="1">
        <f>(Table2[[#This Row],[Close Price]]-Table2[[#This Row],[50D EMA]])/Table2[[#This Row],[50D EMA]]</f>
        <v>0.1346017631124396</v>
      </c>
      <c r="U615" s="1">
        <f>(Table2[[#This Row],[Close Price]]-Table2[[#This Row],[200D EMA]])/Table2[[#This Row],[200D EMA]]</f>
        <v>9.4242578858984655E-2</v>
      </c>
      <c r="V615">
        <v>2.3952167255833898</v>
      </c>
      <c r="W615">
        <v>25.81</v>
      </c>
      <c r="X615">
        <v>28.75</v>
      </c>
      <c r="Y615">
        <v>19.399999999999999</v>
      </c>
      <c r="Z615">
        <v>29.14</v>
      </c>
      <c r="AA615">
        <v>19.399999999999999</v>
      </c>
      <c r="AB615">
        <v>29.14</v>
      </c>
      <c r="AC615" s="1">
        <f>(Table2[[#This Row],[Close Price]]/Table2[[#This Row],[Day Low]])-1</f>
        <v>1.0073614877954329E-2</v>
      </c>
      <c r="AD615" s="1">
        <f>(Table2[[#This Row],[Day High]]/Table2[[#This Row],[Close Price]])-1</f>
        <v>0.10280015343306492</v>
      </c>
      <c r="AE615" s="1">
        <f>(Table2[[#This Row],[Close Price]]/Table2[[#This Row],[Current Week Low]])-1</f>
        <v>0.34381443298969083</v>
      </c>
      <c r="AF615" s="1">
        <f>(Table2[[#This Row],[Current Week High]]/Table2[[#This Row],[Close Price]])-1</f>
        <v>0.1177598772535482</v>
      </c>
      <c r="AG615" s="1">
        <f>(Table2[[#This Row],[Close Price]]/Table2[[#This Row],[Current Month Low]])-1</f>
        <v>0.34381443298969083</v>
      </c>
      <c r="AH615" s="1">
        <f>(Table2[[#This Row],[Current Month High]]/Table2[[#This Row],[Close Price]])-1</f>
        <v>0.1177598772535482</v>
      </c>
      <c r="AI615">
        <v>73.187571921749097</v>
      </c>
      <c r="AJ615">
        <v>56.107784431137702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0.4</v>
      </c>
      <c r="AM615" t="s">
        <v>3189</v>
      </c>
      <c r="AN615">
        <v>13.55</v>
      </c>
      <c r="AO615" t="s">
        <v>3189</v>
      </c>
      <c r="AQ615">
        <f>(Table2[[#This Row],[Sharpe Ratio]]-AVERAGE(Table2[Sharpe Ratio]))/_xlfn.STDEV.P(Table2[Sharpe Ratio])</f>
        <v>-0.71886351506777824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608</v>
      </c>
      <c r="AT615">
        <f>_xlfn.RANK.AVG(Table2[[#This Row],[6M Return vs Nifty Z-Score]],Table2[6M Return vs Nifty Z-Score])</f>
        <v>538</v>
      </c>
      <c r="AU615">
        <f>_xlfn.RANK.AVG(Table2[[#This Row],[Sharpe Ratio Z-Score]],Table2[Sharpe Ratio Z-Score])</f>
        <v>530</v>
      </c>
      <c r="AV615">
        <f>(Table2[[#This Row],[Rank 1Y]]+Table2[[#This Row],[Rank 6M]]+Table2[[#This Row],[Rank Sharpe]])/3</f>
        <v>558.66666666666663</v>
      </c>
    </row>
    <row r="616" spans="1:48" x14ac:dyDescent="0.3">
      <c r="A616" t="s">
        <v>920</v>
      </c>
      <c r="B616" t="s">
        <v>921</v>
      </c>
      <c r="C616" t="s">
        <v>3142</v>
      </c>
      <c r="D616" t="s">
        <v>21</v>
      </c>
      <c r="E616">
        <v>16549.405859819999</v>
      </c>
      <c r="F616">
        <v>599.04999999999995</v>
      </c>
      <c r="G616">
        <v>-15.105459381597599</v>
      </c>
      <c r="H616">
        <f>(Table2[[#This Row],[1Y Return vs Nifty]]-AVERAGE(Table2[1Y Return vs Nifty]))/_xlfn.STDEV.P(Table2[1Y Return vs Nifty])</f>
        <v>-0.7016673404637076</v>
      </c>
      <c r="I616">
        <v>-9.2372334811892607</v>
      </c>
      <c r="J616">
        <f>(Table2[[#This Row],[1M Return vs Nifty]]-AVERAGE(Table2[1M Return vs Nifty]))/_xlfn.STDEV.P(Table2[1M Return vs Nifty])</f>
        <v>-0.81950633267715067</v>
      </c>
      <c r="K616">
        <v>-27.9107355677329</v>
      </c>
      <c r="L616">
        <f>(Table2[[#This Row],[6M Return vs Nifty]]-AVERAGE(Table2[6M Return vs Nifty]))/_xlfn.STDEV.P(Table2[6M Return vs Nifty])</f>
        <v>-1.2291312062445647</v>
      </c>
      <c r="M616">
        <v>-0.70549720996837095</v>
      </c>
      <c r="N616">
        <f>(Table2[[#This Row],[1W Return vs Nifty]]-AVERAGE(Table2[1W Return vs Nifty]))/_xlfn.STDEV.P(Table2[1W Return vs Nifty])</f>
        <v>-0.1020785203221576</v>
      </c>
      <c r="O616">
        <v>604.69000000000005</v>
      </c>
      <c r="P616">
        <v>625.06104868699799</v>
      </c>
      <c r="Q616">
        <v>640.10353776613704</v>
      </c>
      <c r="R616">
        <v>50.770848589721297</v>
      </c>
      <c r="S616" s="1">
        <f>(Table2[[#This Row],[Close Price]]-Table2[[#This Row],[20D EMA]])/Table2[[#This Row],[20D EMA]]</f>
        <v>-9.327093221320179E-3</v>
      </c>
      <c r="T616" s="1">
        <f>(Table2[[#This Row],[Close Price]]-Table2[[#This Row],[50D EMA]])/Table2[[#This Row],[50D EMA]]</f>
        <v>-4.1613613168884539E-2</v>
      </c>
      <c r="U616" s="1">
        <f>(Table2[[#This Row],[Close Price]]-Table2[[#This Row],[200D EMA]])/Table2[[#This Row],[200D EMA]]</f>
        <v>-6.4135777017273826E-2</v>
      </c>
      <c r="V616">
        <v>0.69949018269931396</v>
      </c>
      <c r="W616">
        <v>582.1</v>
      </c>
      <c r="X616">
        <v>600.65</v>
      </c>
      <c r="Y616">
        <v>561.85</v>
      </c>
      <c r="Z616">
        <v>600.65</v>
      </c>
      <c r="AA616">
        <v>561.85</v>
      </c>
      <c r="AB616">
        <v>608.75</v>
      </c>
      <c r="AC616" s="1">
        <f>(Table2[[#This Row],[Close Price]]/Table2[[#This Row],[Day Low]])-1</f>
        <v>2.9118708125751569E-2</v>
      </c>
      <c r="AD616" s="1">
        <f>(Table2[[#This Row],[Day High]]/Table2[[#This Row],[Close Price]])-1</f>
        <v>2.6708955846757032E-3</v>
      </c>
      <c r="AE616" s="1">
        <f>(Table2[[#This Row],[Close Price]]/Table2[[#This Row],[Current Week Low]])-1</f>
        <v>6.6209842484648895E-2</v>
      </c>
      <c r="AF616" s="1">
        <f>(Table2[[#This Row],[Current Week High]]/Table2[[#This Row],[Close Price]])-1</f>
        <v>2.6708955846757032E-3</v>
      </c>
      <c r="AG616" s="1">
        <f>(Table2[[#This Row],[Close Price]]/Table2[[#This Row],[Current Month Low]])-1</f>
        <v>6.6209842484648895E-2</v>
      </c>
      <c r="AH616" s="1">
        <f>(Table2[[#This Row],[Current Month High]]/Table2[[#This Row],[Close Price]])-1</f>
        <v>1.6192304482096631E-2</v>
      </c>
      <c r="AI616">
        <v>43.869459978298899</v>
      </c>
      <c r="AJ616">
        <v>17.564517711706301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-0.21</v>
      </c>
      <c r="AM616" t="s">
        <v>3188</v>
      </c>
      <c r="AN616">
        <v>-5.2</v>
      </c>
      <c r="AO616" t="s">
        <v>3188</v>
      </c>
      <c r="AP616">
        <v>3.1102274248548001E-2</v>
      </c>
      <c r="AQ616">
        <f>(Table2[[#This Row],[Sharpe Ratio]]-AVERAGE(Table2[Sharpe Ratio]))/_xlfn.STDEV.P(Table2[Sharpe Ratio])</f>
        <v>-0.3581620295727897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557</v>
      </c>
      <c r="AT616">
        <f>_xlfn.RANK.AVG(Table2[[#This Row],[6M Return vs Nifty Z-Score]],Table2[6M Return vs Nifty Z-Score])</f>
        <v>696</v>
      </c>
      <c r="AU616">
        <f>_xlfn.RANK.AVG(Table2[[#This Row],[Sharpe Ratio Z-Score]],Table2[Sharpe Ratio Z-Score])</f>
        <v>426</v>
      </c>
      <c r="AV616">
        <f>(Table2[[#This Row],[Rank 1Y]]+Table2[[#This Row],[Rank 6M]]+Table2[[#This Row],[Rank Sharpe]])/3</f>
        <v>559.66666666666663</v>
      </c>
    </row>
    <row r="617" spans="1:48" x14ac:dyDescent="0.3">
      <c r="A617" t="s">
        <v>1360</v>
      </c>
      <c r="B617" t="s">
        <v>1361</v>
      </c>
      <c r="C617" t="s">
        <v>3142</v>
      </c>
      <c r="D617" t="s">
        <v>21</v>
      </c>
      <c r="E617">
        <v>8365.9032146000009</v>
      </c>
      <c r="F617">
        <v>2709.8</v>
      </c>
      <c r="G617">
        <v>-13.4053562942197</v>
      </c>
      <c r="H617">
        <f>(Table2[[#This Row],[1Y Return vs Nifty]]-AVERAGE(Table2[1Y Return vs Nifty]))/_xlfn.STDEV.P(Table2[1Y Return vs Nifty])</f>
        <v>-0.67306113188779093</v>
      </c>
      <c r="I617">
        <v>-2.3355836512294799</v>
      </c>
      <c r="J617">
        <f>(Table2[[#This Row],[1M Return vs Nifty]]-AVERAGE(Table2[1M Return vs Nifty]))/_xlfn.STDEV.P(Table2[1M Return vs Nifty])</f>
        <v>-8.0963713937618198E-2</v>
      </c>
      <c r="K617">
        <v>-6.0794943073890702</v>
      </c>
      <c r="L617">
        <f>(Table2[[#This Row],[6M Return vs Nifty]]-AVERAGE(Table2[6M Return vs Nifty]))/_xlfn.STDEV.P(Table2[6M Return vs Nifty])</f>
        <v>-0.54023176159930031</v>
      </c>
      <c r="M617">
        <v>2.5195520824740001</v>
      </c>
      <c r="N617">
        <f>(Table2[[#This Row],[1W Return vs Nifty]]-AVERAGE(Table2[1W Return vs Nifty]))/_xlfn.STDEV.P(Table2[1W Return vs Nifty])</f>
        <v>0.65177307475135815</v>
      </c>
      <c r="O617">
        <v>2685.11</v>
      </c>
      <c r="P617">
        <v>2724.8824433556701</v>
      </c>
      <c r="Q617">
        <v>2654.78539236705</v>
      </c>
      <c r="R617">
        <v>61.177236859950099</v>
      </c>
      <c r="S617" s="1">
        <f>(Table2[[#This Row],[Close Price]]-Table2[[#This Row],[20D EMA]])/Table2[[#This Row],[20D EMA]]</f>
        <v>9.1951540160366066E-3</v>
      </c>
      <c r="T617" s="1">
        <f>(Table2[[#This Row],[Close Price]]-Table2[[#This Row],[50D EMA]])/Table2[[#This Row],[50D EMA]]</f>
        <v>-5.535080382071845E-3</v>
      </c>
      <c r="U617" s="1">
        <f>(Table2[[#This Row],[Close Price]]-Table2[[#This Row],[200D EMA]])/Table2[[#This Row],[200D EMA]]</f>
        <v>2.0722807874085165E-2</v>
      </c>
      <c r="V617">
        <v>0.69074736448045804</v>
      </c>
      <c r="W617">
        <v>2697</v>
      </c>
      <c r="X617">
        <v>2759</v>
      </c>
      <c r="Y617">
        <v>2583.9499999999998</v>
      </c>
      <c r="Z617">
        <v>2759</v>
      </c>
      <c r="AA617">
        <v>2583.9499999999998</v>
      </c>
      <c r="AB617">
        <v>2759</v>
      </c>
      <c r="AC617" s="1">
        <f>(Table2[[#This Row],[Close Price]]/Table2[[#This Row],[Day Low]])-1</f>
        <v>4.7460140897293002E-3</v>
      </c>
      <c r="AD617" s="1">
        <f>(Table2[[#This Row],[Day High]]/Table2[[#This Row],[Close Price]])-1</f>
        <v>1.8156321499741557E-2</v>
      </c>
      <c r="AE617" s="1">
        <f>(Table2[[#This Row],[Close Price]]/Table2[[#This Row],[Current Week Low]])-1</f>
        <v>4.870450279610683E-2</v>
      </c>
      <c r="AF617" s="1">
        <f>(Table2[[#This Row],[Current Week High]]/Table2[[#This Row],[Close Price]])-1</f>
        <v>1.8156321499741557E-2</v>
      </c>
      <c r="AG617" s="1">
        <f>(Table2[[#This Row],[Close Price]]/Table2[[#This Row],[Current Month Low]])-1</f>
        <v>4.870450279610683E-2</v>
      </c>
      <c r="AH617" s="1">
        <f>(Table2[[#This Row],[Current Month High]]/Table2[[#This Row],[Close Price]])-1</f>
        <v>1.8156321499741557E-2</v>
      </c>
      <c r="AI617">
        <v>16.060225846925899</v>
      </c>
      <c r="AJ617">
        <v>28.850954565987401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-0.05</v>
      </c>
      <c r="AM617" t="s">
        <v>3188</v>
      </c>
      <c r="AN617">
        <v>1.63</v>
      </c>
      <c r="AO617" t="s">
        <v>3189</v>
      </c>
      <c r="AP617">
        <v>-3.4512331658939001E-2</v>
      </c>
      <c r="AQ617">
        <f>(Table2[[#This Row],[Sharpe Ratio]]-AVERAGE(Table2[Sharpe Ratio]))/_xlfn.STDEV.P(Table2[Sharpe Ratio])</f>
        <v>-1.1191123585380005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549</v>
      </c>
      <c r="AT617">
        <f>_xlfn.RANK.AVG(Table2[[#This Row],[6M Return vs Nifty Z-Score]],Table2[6M Return vs Nifty Z-Score])</f>
        <v>503</v>
      </c>
      <c r="AU617">
        <f>_xlfn.RANK.AVG(Table2[[#This Row],[Sharpe Ratio Z-Score]],Table2[Sharpe Ratio Z-Score])</f>
        <v>632</v>
      </c>
      <c r="AV617">
        <f>(Table2[[#This Row],[Rank 1Y]]+Table2[[#This Row],[Rank 6M]]+Table2[[#This Row],[Rank Sharpe]])/3</f>
        <v>561.33333333333337</v>
      </c>
    </row>
    <row r="618" spans="1:48" x14ac:dyDescent="0.3">
      <c r="A618" t="s">
        <v>467</v>
      </c>
      <c r="B618" t="s">
        <v>468</v>
      </c>
      <c r="C618" t="s">
        <v>3143</v>
      </c>
      <c r="D618" t="s">
        <v>34</v>
      </c>
      <c r="E618">
        <v>48044.303989897999</v>
      </c>
      <c r="F618">
        <v>105.53</v>
      </c>
      <c r="G618">
        <v>-27.291409357209002</v>
      </c>
      <c r="H618">
        <f>(Table2[[#This Row],[1Y Return vs Nifty]]-AVERAGE(Table2[1Y Return vs Nifty]))/_xlfn.STDEV.P(Table2[1Y Return vs Nifty])</f>
        <v>-0.90671009892117849</v>
      </c>
      <c r="I618">
        <v>-6.9300418176292498</v>
      </c>
      <c r="J618">
        <f>(Table2[[#This Row],[1M Return vs Nifty]]-AVERAGE(Table2[1M Return vs Nifty]))/_xlfn.STDEV.P(Table2[1M Return vs Nifty])</f>
        <v>-0.57261473210031322</v>
      </c>
      <c r="K618">
        <v>-36.225783132223299</v>
      </c>
      <c r="L618">
        <f>(Table2[[#This Row],[6M Return vs Nifty]]-AVERAGE(Table2[6M Return vs Nifty]))/_xlfn.STDEV.P(Table2[6M Return vs Nifty])</f>
        <v>-1.491518103126221</v>
      </c>
      <c r="M618">
        <v>-3.60207398820716</v>
      </c>
      <c r="N618">
        <f>(Table2[[#This Row],[1W Return vs Nifty]]-AVERAGE(Table2[1W Return vs Nifty]))/_xlfn.STDEV.P(Table2[1W Return vs Nifty])</f>
        <v>-0.77915003970800756</v>
      </c>
      <c r="O618">
        <v>109.37</v>
      </c>
      <c r="P618">
        <v>113.660725499414</v>
      </c>
      <c r="Q618">
        <v>118.340457963605</v>
      </c>
      <c r="R618">
        <v>21.735159656240299</v>
      </c>
      <c r="S618" s="1">
        <f>(Table2[[#This Row],[Close Price]]-Table2[[#This Row],[20D EMA]])/Table2[[#This Row],[20D EMA]]</f>
        <v>-3.5110176465209871E-2</v>
      </c>
      <c r="T618" s="1">
        <f>(Table2[[#This Row],[Close Price]]-Table2[[#This Row],[50D EMA]])/Table2[[#This Row],[50D EMA]]</f>
        <v>-7.1535048396782555E-2</v>
      </c>
      <c r="U618" s="1">
        <f>(Table2[[#This Row],[Close Price]]-Table2[[#This Row],[200D EMA]])/Table2[[#This Row],[200D EMA]]</f>
        <v>-0.10825087365763612</v>
      </c>
      <c r="V618">
        <v>0.66064204386029002</v>
      </c>
      <c r="W618">
        <v>105.05</v>
      </c>
      <c r="X618">
        <v>105.99</v>
      </c>
      <c r="Y618">
        <v>101.07</v>
      </c>
      <c r="Z618">
        <v>109.46</v>
      </c>
      <c r="AA618">
        <v>101.07</v>
      </c>
      <c r="AB618">
        <v>111.69</v>
      </c>
      <c r="AC618" s="1">
        <f>(Table2[[#This Row],[Close Price]]/Table2[[#This Row],[Day Low]])-1</f>
        <v>4.5692527367919844E-3</v>
      </c>
      <c r="AD618" s="1">
        <f>(Table2[[#This Row],[Day High]]/Table2[[#This Row],[Close Price]])-1</f>
        <v>4.3589500615937027E-3</v>
      </c>
      <c r="AE618" s="1">
        <f>(Table2[[#This Row],[Close Price]]/Table2[[#This Row],[Current Week Low]])-1</f>
        <v>4.4127832195508088E-2</v>
      </c>
      <c r="AF618" s="1">
        <f>(Table2[[#This Row],[Current Week High]]/Table2[[#This Row],[Close Price]])-1</f>
        <v>3.7240595091443174E-2</v>
      </c>
      <c r="AG618" s="1">
        <f>(Table2[[#This Row],[Close Price]]/Table2[[#This Row],[Current Month Low]])-1</f>
        <v>4.4127832195508088E-2</v>
      </c>
      <c r="AH618" s="1">
        <f>(Table2[[#This Row],[Current Month High]]/Table2[[#This Row],[Close Price]])-1</f>
        <v>5.8372026911778674E-2</v>
      </c>
      <c r="AI618">
        <v>49.673078745380401</v>
      </c>
      <c r="AJ618">
        <v>22.141203703703599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-0.12</v>
      </c>
      <c r="AM618" t="s">
        <v>3188</v>
      </c>
      <c r="AN618">
        <v>-5.74</v>
      </c>
      <c r="AO618" t="s">
        <v>3188</v>
      </c>
      <c r="AP618">
        <v>6.3060636179862004E-2</v>
      </c>
      <c r="AQ618">
        <f>(Table2[[#This Row],[Sharpe Ratio]]-AVERAGE(Table2[Sharpe Ratio]))/_xlfn.STDEV.P(Table2[Sharpe Ratio])</f>
        <v>1.2467736292309512E-2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629</v>
      </c>
      <c r="AT618">
        <f>_xlfn.RANK.AVG(Table2[[#This Row],[6M Return vs Nifty Z-Score]],Table2[6M Return vs Nifty Z-Score])</f>
        <v>717</v>
      </c>
      <c r="AU618">
        <f>_xlfn.RANK.AVG(Table2[[#This Row],[Sharpe Ratio Z-Score]],Table2[Sharpe Ratio Z-Score])</f>
        <v>340</v>
      </c>
      <c r="AV618">
        <f>(Table2[[#This Row],[Rank 1Y]]+Table2[[#This Row],[Rank 6M]]+Table2[[#This Row],[Rank Sharpe]])/3</f>
        <v>562</v>
      </c>
    </row>
    <row r="619" spans="1:48" x14ac:dyDescent="0.3">
      <c r="A619" t="s">
        <v>1650</v>
      </c>
      <c r="B619" t="s">
        <v>1651</v>
      </c>
      <c r="C619" t="s">
        <v>3155</v>
      </c>
      <c r="D619" t="s">
        <v>283</v>
      </c>
      <c r="E619">
        <v>5508.9999036600002</v>
      </c>
      <c r="F619">
        <v>694.65</v>
      </c>
      <c r="G619">
        <v>-22.808233278584702</v>
      </c>
      <c r="H619">
        <f>(Table2[[#This Row],[1Y Return vs Nifty]]-AVERAGE(Table2[1Y Return vs Nifty]))/_xlfn.STDEV.P(Table2[1Y Return vs Nifty])</f>
        <v>-0.83127545561052818</v>
      </c>
      <c r="I619">
        <v>-0.53891319050925601</v>
      </c>
      <c r="J619">
        <f>(Table2[[#This Row],[1M Return vs Nifty]]-AVERAGE(Table2[1M Return vs Nifty]))/_xlfn.STDEV.P(Table2[1M Return vs Nifty])</f>
        <v>0.11129722942583394</v>
      </c>
      <c r="K619">
        <v>-11.252557442309801</v>
      </c>
      <c r="L619">
        <f>(Table2[[#This Row],[6M Return vs Nifty]]-AVERAGE(Table2[6M Return vs Nifty]))/_xlfn.STDEV.P(Table2[6M Return vs Nifty])</f>
        <v>-0.70347123471323791</v>
      </c>
      <c r="M619">
        <v>0.39409827622890298</v>
      </c>
      <c r="N619">
        <f>(Table2[[#This Row],[1W Return vs Nifty]]-AVERAGE(Table2[1W Return vs Nifty]))/_xlfn.STDEV.P(Table2[1W Return vs Nifty])</f>
        <v>0.15495067087438763</v>
      </c>
      <c r="O619">
        <v>695.45</v>
      </c>
      <c r="P619">
        <v>715.16044782556901</v>
      </c>
      <c r="Q619">
        <v>702.17432157111</v>
      </c>
      <c r="R619">
        <v>52.471188133540799</v>
      </c>
      <c r="S619" s="1">
        <f>(Table2[[#This Row],[Close Price]]-Table2[[#This Row],[20D EMA]])/Table2[[#This Row],[20D EMA]]</f>
        <v>-1.1503343159106594E-3</v>
      </c>
      <c r="T619" s="1">
        <f>(Table2[[#This Row],[Close Price]]-Table2[[#This Row],[50D EMA]])/Table2[[#This Row],[50D EMA]]</f>
        <v>-2.8679505260575631E-2</v>
      </c>
      <c r="U619" s="1">
        <f>(Table2[[#This Row],[Close Price]]-Table2[[#This Row],[200D EMA]])/Table2[[#This Row],[200D EMA]]</f>
        <v>-1.0715745848230972E-2</v>
      </c>
      <c r="V619">
        <v>1.01053181976771</v>
      </c>
      <c r="W619">
        <v>686.3</v>
      </c>
      <c r="X619">
        <v>710</v>
      </c>
      <c r="Y619">
        <v>669.5</v>
      </c>
      <c r="Z619">
        <v>714.7</v>
      </c>
      <c r="AA619">
        <v>669.5</v>
      </c>
      <c r="AB619">
        <v>715</v>
      </c>
      <c r="AC619" s="1">
        <f>(Table2[[#This Row],[Close Price]]/Table2[[#This Row],[Day Low]])-1</f>
        <v>1.2166690951479042E-2</v>
      </c>
      <c r="AD619" s="1">
        <f>(Table2[[#This Row],[Day High]]/Table2[[#This Row],[Close Price]])-1</f>
        <v>2.2097459152091048E-2</v>
      </c>
      <c r="AE619" s="1">
        <f>(Table2[[#This Row],[Close Price]]/Table2[[#This Row],[Current Week Low]])-1</f>
        <v>3.7565347274085115E-2</v>
      </c>
      <c r="AF619" s="1">
        <f>(Table2[[#This Row],[Current Week High]]/Table2[[#This Row],[Close Price]])-1</f>
        <v>2.8863456416900801E-2</v>
      </c>
      <c r="AG619" s="1">
        <f>(Table2[[#This Row],[Close Price]]/Table2[[#This Row],[Current Month Low]])-1</f>
        <v>3.7565347274085115E-2</v>
      </c>
      <c r="AH619" s="1">
        <f>(Table2[[#This Row],[Current Month High]]/Table2[[#This Row],[Close Price]])-1</f>
        <v>2.9295328582739533E-2</v>
      </c>
      <c r="AI619">
        <v>27.2295400561433</v>
      </c>
      <c r="AJ619">
        <v>19.643472270065399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-0.11</v>
      </c>
      <c r="AM619" t="s">
        <v>3188</v>
      </c>
      <c r="AN619">
        <v>1.81</v>
      </c>
      <c r="AO619" t="s">
        <v>3189</v>
      </c>
      <c r="AQ619">
        <f>(Table2[[#This Row],[Sharpe Ratio]]-AVERAGE(Table2[Sharpe Ratio]))/_xlfn.STDEV.P(Table2[Sharpe Ratio])</f>
        <v>-0.71886351506777824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601</v>
      </c>
      <c r="AT619">
        <f>_xlfn.RANK.AVG(Table2[[#This Row],[6M Return vs Nifty Z-Score]],Table2[6M Return vs Nifty Z-Score])</f>
        <v>556</v>
      </c>
      <c r="AU619">
        <f>_xlfn.RANK.AVG(Table2[[#This Row],[Sharpe Ratio Z-Score]],Table2[Sharpe Ratio Z-Score])</f>
        <v>530</v>
      </c>
      <c r="AV619">
        <f>(Table2[[#This Row],[Rank 1Y]]+Table2[[#This Row],[Rank 6M]]+Table2[[#This Row],[Rank Sharpe]])/3</f>
        <v>562.33333333333337</v>
      </c>
    </row>
    <row r="620" spans="1:48" x14ac:dyDescent="0.3">
      <c r="A620" t="s">
        <v>1317</v>
      </c>
      <c r="B620" t="s">
        <v>1318</v>
      </c>
      <c r="C620" t="s">
        <v>3147</v>
      </c>
      <c r="D620" t="s">
        <v>51</v>
      </c>
      <c r="E620">
        <v>8689.6934800899999</v>
      </c>
      <c r="F620">
        <v>5234.95</v>
      </c>
      <c r="G620">
        <v>-21.578182831707299</v>
      </c>
      <c r="H620">
        <f>(Table2[[#This Row],[1Y Return vs Nifty]]-AVERAGE(Table2[1Y Return vs Nifty]))/_xlfn.STDEV.P(Table2[1Y Return vs Nifty])</f>
        <v>-0.81057842852816198</v>
      </c>
      <c r="I620">
        <v>-0.10546662977935101</v>
      </c>
      <c r="J620">
        <f>(Table2[[#This Row],[1M Return vs Nifty]]-AVERAGE(Table2[1M Return vs Nifty]))/_xlfn.STDEV.P(Table2[1M Return vs Nifty])</f>
        <v>0.15768016190315051</v>
      </c>
      <c r="K620">
        <v>-0.130374465679405</v>
      </c>
      <c r="L620">
        <f>(Table2[[#This Row],[6M Return vs Nifty]]-AVERAGE(Table2[6M Return vs Nifty]))/_xlfn.STDEV.P(Table2[6M Return vs Nifty])</f>
        <v>-0.35250329915376338</v>
      </c>
      <c r="M620">
        <v>-3.6041894456094901</v>
      </c>
      <c r="N620">
        <f>(Table2[[#This Row],[1W Return vs Nifty]]-AVERAGE(Table2[1W Return vs Nifty]))/_xlfn.STDEV.P(Table2[1W Return vs Nifty])</f>
        <v>-0.77964452546386676</v>
      </c>
      <c r="O620">
        <v>5305.72</v>
      </c>
      <c r="P620">
        <v>5253.6459867651001</v>
      </c>
      <c r="Q620">
        <v>5098.4267644900401</v>
      </c>
      <c r="R620">
        <v>41.836740165300398</v>
      </c>
      <c r="S620" s="1">
        <f>(Table2[[#This Row],[Close Price]]-Table2[[#This Row],[20D EMA]])/Table2[[#This Row],[20D EMA]]</f>
        <v>-1.3338434745896962E-2</v>
      </c>
      <c r="T620" s="1">
        <f>(Table2[[#This Row],[Close Price]]-Table2[[#This Row],[50D EMA]])/Table2[[#This Row],[50D EMA]]</f>
        <v>-3.5586689343360674E-3</v>
      </c>
      <c r="U620" s="1">
        <f>(Table2[[#This Row],[Close Price]]-Table2[[#This Row],[200D EMA]])/Table2[[#This Row],[200D EMA]]</f>
        <v>2.6777522129145491E-2</v>
      </c>
      <c r="V620">
        <v>1.05160296673891</v>
      </c>
      <c r="W620">
        <v>5200</v>
      </c>
      <c r="X620">
        <v>5304.8</v>
      </c>
      <c r="Y620">
        <v>5194.1000000000004</v>
      </c>
      <c r="Z620">
        <v>5500</v>
      </c>
      <c r="AA620">
        <v>5194.1000000000004</v>
      </c>
      <c r="AB620">
        <v>5550</v>
      </c>
      <c r="AC620" s="1">
        <f>(Table2[[#This Row],[Close Price]]/Table2[[#This Row],[Day Low]])-1</f>
        <v>6.7211538461537934E-3</v>
      </c>
      <c r="AD620" s="1">
        <f>(Table2[[#This Row],[Day High]]/Table2[[#This Row],[Close Price]])-1</f>
        <v>1.3343011872128718E-2</v>
      </c>
      <c r="AE620" s="1">
        <f>(Table2[[#This Row],[Close Price]]/Table2[[#This Row],[Current Week Low]])-1</f>
        <v>7.8646926320247168E-3</v>
      </c>
      <c r="AF620" s="1">
        <f>(Table2[[#This Row],[Current Week High]]/Table2[[#This Row],[Close Price]])-1</f>
        <v>5.0630856073123898E-2</v>
      </c>
      <c r="AG620" s="1">
        <f>(Table2[[#This Row],[Close Price]]/Table2[[#This Row],[Current Month Low]])-1</f>
        <v>7.8646926320247168E-3</v>
      </c>
      <c r="AH620" s="1">
        <f>(Table2[[#This Row],[Current Month High]]/Table2[[#This Row],[Close Price]])-1</f>
        <v>6.0182045673788709E-2</v>
      </c>
      <c r="AI620">
        <v>7.7918604762223298</v>
      </c>
      <c r="AJ620">
        <v>12.9061478901338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-0.11</v>
      </c>
      <c r="AM620" t="s">
        <v>3188</v>
      </c>
      <c r="AN620">
        <v>-1.97</v>
      </c>
      <c r="AO620" t="s">
        <v>3188</v>
      </c>
      <c r="AP620">
        <v>-5.8920809768035001E-2</v>
      </c>
      <c r="AQ620">
        <f>(Table2[[#This Row],[Sharpe Ratio]]-AVERAGE(Table2[Sharpe Ratio]))/_xlfn.STDEV.P(Table2[Sharpe Ratio])</f>
        <v>-1.4021840799904552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-3.187230171233097</v>
      </c>
      <c r="AS620">
        <f>_xlfn.RANK.AVG(Table2[[#This Row],[1Y Return vs Nifty Z-Score]],Table2[1Y Return vs Nifty Z-Score])</f>
        <v>593</v>
      </c>
      <c r="AT620">
        <f>_xlfn.RANK.AVG(Table2[[#This Row],[6M Return vs Nifty Z-Score]],Table2[6M Return vs Nifty Z-Score])</f>
        <v>436</v>
      </c>
      <c r="AU620">
        <f>_xlfn.RANK.AVG(Table2[[#This Row],[Sharpe Ratio Z-Score]],Table2[Sharpe Ratio Z-Score])</f>
        <v>674</v>
      </c>
      <c r="AV620">
        <f>(Table2[[#This Row],[Rank 1Y]]+Table2[[#This Row],[Rank 6M]]+Table2[[#This Row],[Rank Sharpe]])/3</f>
        <v>567.66666666666663</v>
      </c>
    </row>
    <row r="621" spans="1:48" x14ac:dyDescent="0.3">
      <c r="A621" t="s">
        <v>1947</v>
      </c>
      <c r="B621" t="s">
        <v>1948</v>
      </c>
      <c r="C621" t="s">
        <v>3143</v>
      </c>
      <c r="D621" t="s">
        <v>24</v>
      </c>
      <c r="E621">
        <v>3678.8309275199899</v>
      </c>
      <c r="F621">
        <v>117.32</v>
      </c>
      <c r="G621">
        <v>-29.6879987145415</v>
      </c>
      <c r="H621">
        <f>(Table2[[#This Row],[1Y Return vs Nifty]]-AVERAGE(Table2[1Y Return vs Nifty]))/_xlfn.STDEV.P(Table2[1Y Return vs Nifty])</f>
        <v>-0.94703549773708962</v>
      </c>
      <c r="I621">
        <v>-3.2642706850244498</v>
      </c>
      <c r="J621">
        <f>(Table2[[#This Row],[1M Return vs Nifty]]-AVERAGE(Table2[1M Return vs Nifty]))/_xlfn.STDEV.P(Table2[1M Return vs Nifty])</f>
        <v>-0.18034211922138538</v>
      </c>
      <c r="K621">
        <v>-14.4873683436692</v>
      </c>
      <c r="L621">
        <f>(Table2[[#This Row],[6M Return vs Nifty]]-AVERAGE(Table2[6M Return vs Nifty]))/_xlfn.STDEV.P(Table2[6M Return vs Nifty])</f>
        <v>-0.80554785999092693</v>
      </c>
      <c r="M621">
        <v>-0.54939231278407696</v>
      </c>
      <c r="N621">
        <f>(Table2[[#This Row],[1W Return vs Nifty]]-AVERAGE(Table2[1W Return vs Nifty]))/_xlfn.STDEV.P(Table2[1W Return vs Nifty])</f>
        <v>-6.5589178588082359E-2</v>
      </c>
      <c r="O621">
        <v>119.64</v>
      </c>
      <c r="P621">
        <v>122.058855586456</v>
      </c>
      <c r="Q621">
        <v>125.796733419967</v>
      </c>
      <c r="R621">
        <v>38.2570088370178</v>
      </c>
      <c r="S621" s="1">
        <f>(Table2[[#This Row],[Close Price]]-Table2[[#This Row],[20D EMA]])/Table2[[#This Row],[20D EMA]]</f>
        <v>-1.9391507856904106E-2</v>
      </c>
      <c r="T621" s="1">
        <f>(Table2[[#This Row],[Close Price]]-Table2[[#This Row],[50D EMA]])/Table2[[#This Row],[50D EMA]]</f>
        <v>-3.8824348824894675E-2</v>
      </c>
      <c r="U621" s="1">
        <f>(Table2[[#This Row],[Close Price]]-Table2[[#This Row],[200D EMA]])/Table2[[#This Row],[200D EMA]]</f>
        <v>-6.7384368333856443E-2</v>
      </c>
      <c r="V621">
        <v>0.72184032128637199</v>
      </c>
      <c r="W621">
        <v>116.65</v>
      </c>
      <c r="X621">
        <v>118.15</v>
      </c>
      <c r="Y621">
        <v>113.05</v>
      </c>
      <c r="Z621">
        <v>119.8</v>
      </c>
      <c r="AA621">
        <v>113.05</v>
      </c>
      <c r="AB621">
        <v>123.65</v>
      </c>
      <c r="AC621" s="1">
        <f>(Table2[[#This Row],[Close Price]]/Table2[[#This Row],[Day Low]])-1</f>
        <v>5.7436776682382451E-3</v>
      </c>
      <c r="AD621" s="1">
        <f>(Table2[[#This Row],[Day High]]/Table2[[#This Row],[Close Price]])-1</f>
        <v>7.07466757586106E-3</v>
      </c>
      <c r="AE621" s="1">
        <f>(Table2[[#This Row],[Close Price]]/Table2[[#This Row],[Current Week Low]])-1</f>
        <v>3.7770897832817285E-2</v>
      </c>
      <c r="AF621" s="1">
        <f>(Table2[[#This Row],[Current Week High]]/Table2[[#This Row],[Close Price]])-1</f>
        <v>2.1138765768837331E-2</v>
      </c>
      <c r="AG621" s="1">
        <f>(Table2[[#This Row],[Close Price]]/Table2[[#This Row],[Current Month Low]])-1</f>
        <v>3.7770897832817285E-2</v>
      </c>
      <c r="AH621" s="1">
        <f>(Table2[[#This Row],[Current Month High]]/Table2[[#This Row],[Close Price]])-1</f>
        <v>5.3954994885782481E-2</v>
      </c>
      <c r="AI621">
        <v>39.319809069212397</v>
      </c>
      <c r="AJ621">
        <v>6.7515923566878904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-0.12</v>
      </c>
      <c r="AM621" t="s">
        <v>3188</v>
      </c>
      <c r="AN621">
        <v>-4.8</v>
      </c>
      <c r="AO621" t="s">
        <v>3188</v>
      </c>
      <c r="AP621">
        <v>1.7661231102917001E-2</v>
      </c>
      <c r="AQ621">
        <f>(Table2[[#This Row],[Sharpe Ratio]]-AVERAGE(Table2[Sharpe Ratio]))/_xlfn.STDEV.P(Table2[Sharpe Ratio])</f>
        <v>-0.51404144181408817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642</v>
      </c>
      <c r="AT621">
        <f>_xlfn.RANK.AVG(Table2[[#This Row],[6M Return vs Nifty Z-Score]],Table2[6M Return vs Nifty Z-Score])</f>
        <v>597</v>
      </c>
      <c r="AU621">
        <f>_xlfn.RANK.AVG(Table2[[#This Row],[Sharpe Ratio Z-Score]],Table2[Sharpe Ratio Z-Score])</f>
        <v>468</v>
      </c>
      <c r="AV621">
        <f>(Table2[[#This Row],[Rank 1Y]]+Table2[[#This Row],[Rank 6M]]+Table2[[#This Row],[Rank Sharpe]])/3</f>
        <v>569</v>
      </c>
    </row>
    <row r="622" spans="1:48" x14ac:dyDescent="0.3">
      <c r="A622" t="s">
        <v>1370</v>
      </c>
      <c r="B622" t="s">
        <v>1371</v>
      </c>
      <c r="C622" t="s">
        <v>3157</v>
      </c>
      <c r="D622" t="s">
        <v>258</v>
      </c>
      <c r="E622">
        <v>8296.5952107149897</v>
      </c>
      <c r="F622">
        <v>672.35</v>
      </c>
      <c r="G622">
        <v>-22.6197461084307</v>
      </c>
      <c r="H622">
        <f>(Table2[[#This Row],[1Y Return vs Nifty]]-AVERAGE(Table2[1Y Return vs Nifty]))/_xlfn.STDEV.P(Table2[1Y Return vs Nifty])</f>
        <v>-0.82810394010459165</v>
      </c>
      <c r="I622">
        <v>-7.5111476204439498</v>
      </c>
      <c r="J622">
        <f>(Table2[[#This Row],[1M Return vs Nifty]]-AVERAGE(Table2[1M Return vs Nifty]))/_xlfn.STDEV.P(Table2[1M Return vs Nifty])</f>
        <v>-0.6347986173957525</v>
      </c>
      <c r="K622">
        <v>-12.9179235356699</v>
      </c>
      <c r="L622">
        <f>(Table2[[#This Row],[6M Return vs Nifty]]-AVERAGE(Table2[6M Return vs Nifty]))/_xlfn.STDEV.P(Table2[6M Return vs Nifty])</f>
        <v>-0.75602297756492942</v>
      </c>
      <c r="M622">
        <v>-5.5509299383319401</v>
      </c>
      <c r="N622">
        <f>(Table2[[#This Row],[1W Return vs Nifty]]-AVERAGE(Table2[1W Return vs Nifty]))/_xlfn.STDEV.P(Table2[1W Return vs Nifty])</f>
        <v>-1.2346928960646226</v>
      </c>
      <c r="O622">
        <v>697.62</v>
      </c>
      <c r="P622">
        <v>708.304497645369</v>
      </c>
      <c r="Q622">
        <v>676.85034116399902</v>
      </c>
      <c r="R622">
        <v>34.295959731695902</v>
      </c>
      <c r="S622" s="1">
        <f>(Table2[[#This Row],[Close Price]]-Table2[[#This Row],[20D EMA]])/Table2[[#This Row],[20D EMA]]</f>
        <v>-3.6223158739715003E-2</v>
      </c>
      <c r="T622" s="1">
        <f>(Table2[[#This Row],[Close Price]]-Table2[[#This Row],[50D EMA]])/Table2[[#This Row],[50D EMA]]</f>
        <v>-5.0761357248038437E-2</v>
      </c>
      <c r="U622" s="1">
        <f>(Table2[[#This Row],[Close Price]]-Table2[[#This Row],[200D EMA]])/Table2[[#This Row],[200D EMA]]</f>
        <v>-6.6489456978918414E-3</v>
      </c>
      <c r="V622">
        <v>0.58803447965699696</v>
      </c>
      <c r="W622">
        <v>670.1</v>
      </c>
      <c r="X622">
        <v>681.2</v>
      </c>
      <c r="Y622">
        <v>665.55</v>
      </c>
      <c r="Z622">
        <v>710</v>
      </c>
      <c r="AA622">
        <v>665.55</v>
      </c>
      <c r="AB622">
        <v>729.55</v>
      </c>
      <c r="AC622" s="1">
        <f>(Table2[[#This Row],[Close Price]]/Table2[[#This Row],[Day Low]])-1</f>
        <v>3.3577078048052655E-3</v>
      </c>
      <c r="AD622" s="1">
        <f>(Table2[[#This Row],[Day High]]/Table2[[#This Row],[Close Price]])-1</f>
        <v>1.3162787238789386E-2</v>
      </c>
      <c r="AE622" s="1">
        <f>(Table2[[#This Row],[Close Price]]/Table2[[#This Row],[Current Week Low]])-1</f>
        <v>1.0217113665389688E-2</v>
      </c>
      <c r="AF622" s="1">
        <f>(Table2[[#This Row],[Current Week High]]/Table2[[#This Row],[Close Price]])-1</f>
        <v>5.5997620287052907E-2</v>
      </c>
      <c r="AG622" s="1">
        <f>(Table2[[#This Row],[Close Price]]/Table2[[#This Row],[Current Month Low]])-1</f>
        <v>1.0217113665389688E-2</v>
      </c>
      <c r="AH622" s="1">
        <f>(Table2[[#This Row],[Current Month High]]/Table2[[#This Row],[Close Price]])-1</f>
        <v>8.5074737859745619E-2</v>
      </c>
      <c r="AI622">
        <v>24.5928459879527</v>
      </c>
      <c r="AJ622">
        <v>31.8204097637486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-0.11</v>
      </c>
      <c r="AM622" t="s">
        <v>3188</v>
      </c>
      <c r="AN622">
        <v>-4.7300000000000004</v>
      </c>
      <c r="AO622" t="s">
        <v>3188</v>
      </c>
      <c r="AQ622">
        <f>(Table2[[#This Row],[Sharpe Ratio]]-AVERAGE(Table2[Sharpe Ratio]))/_xlfn.STDEV.P(Table2[Sharpe Ratio])</f>
        <v>-0.71886351506777824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599</v>
      </c>
      <c r="AT622">
        <f>_xlfn.RANK.AVG(Table2[[#This Row],[6M Return vs Nifty Z-Score]],Table2[6M Return vs Nifty Z-Score])</f>
        <v>579</v>
      </c>
      <c r="AU622">
        <f>_xlfn.RANK.AVG(Table2[[#This Row],[Sharpe Ratio Z-Score]],Table2[Sharpe Ratio Z-Score])</f>
        <v>530</v>
      </c>
      <c r="AV622">
        <f>(Table2[[#This Row],[Rank 1Y]]+Table2[[#This Row],[Rank 6M]]+Table2[[#This Row],[Rank Sharpe]])/3</f>
        <v>569.33333333333337</v>
      </c>
    </row>
    <row r="623" spans="1:48" x14ac:dyDescent="0.3">
      <c r="A623" t="s">
        <v>1703</v>
      </c>
      <c r="B623" t="s">
        <v>1704</v>
      </c>
      <c r="C623" t="s">
        <v>3152</v>
      </c>
      <c r="D623" t="s">
        <v>307</v>
      </c>
      <c r="E623">
        <v>5045.2500477539998</v>
      </c>
      <c r="F623">
        <v>236.46</v>
      </c>
      <c r="G623">
        <v>-19.807277723139599</v>
      </c>
      <c r="H623">
        <f>(Table2[[#This Row],[1Y Return vs Nifty]]-AVERAGE(Table2[1Y Return vs Nifty]))/_xlfn.STDEV.P(Table2[1Y Return vs Nifty])</f>
        <v>-0.7807808937316244</v>
      </c>
      <c r="I623">
        <v>-12.909370501356401</v>
      </c>
      <c r="J623">
        <f>(Table2[[#This Row],[1M Return vs Nifty]]-AVERAGE(Table2[1M Return vs Nifty]))/_xlfn.STDEV.P(Table2[1M Return vs Nifty])</f>
        <v>-1.2124601564819768</v>
      </c>
      <c r="K623">
        <v>2.32515992408287</v>
      </c>
      <c r="L623">
        <f>(Table2[[#This Row],[6M Return vs Nifty]]-AVERAGE(Table2[6M Return vs Nifty]))/_xlfn.STDEV.P(Table2[6M Return vs Nifty])</f>
        <v>-0.27501726630562756</v>
      </c>
      <c r="M623">
        <v>-2.66955088228474</v>
      </c>
      <c r="N623">
        <f>(Table2[[#This Row],[1W Return vs Nifty]]-AVERAGE(Table2[1W Return vs Nifty]))/_xlfn.STDEV.P(Table2[1W Return vs Nifty])</f>
        <v>-0.56117382691339734</v>
      </c>
      <c r="O623">
        <v>243.04</v>
      </c>
      <c r="P623">
        <v>251.27492932089501</v>
      </c>
      <c r="Q623">
        <v>243.10029074455699</v>
      </c>
      <c r="R623">
        <v>41.333081541502303</v>
      </c>
      <c r="S623" s="1">
        <f>(Table2[[#This Row],[Close Price]]-Table2[[#This Row],[20D EMA]])/Table2[[#This Row],[20D EMA]]</f>
        <v>-2.7073732718893944E-2</v>
      </c>
      <c r="T623" s="1">
        <f>(Table2[[#This Row],[Close Price]]-Table2[[#This Row],[50D EMA]])/Table2[[#This Row],[50D EMA]]</f>
        <v>-5.895904283381706E-2</v>
      </c>
      <c r="U623" s="1">
        <f>(Table2[[#This Row],[Close Price]]-Table2[[#This Row],[200D EMA]])/Table2[[#This Row],[200D EMA]]</f>
        <v>-2.7315025927033592E-2</v>
      </c>
      <c r="V623">
        <v>0.52599377339949904</v>
      </c>
      <c r="W623">
        <v>231.81</v>
      </c>
      <c r="X623">
        <v>238.69</v>
      </c>
      <c r="Y623">
        <v>228.83</v>
      </c>
      <c r="Z623">
        <v>241.1</v>
      </c>
      <c r="AA623">
        <v>228.83</v>
      </c>
      <c r="AB623">
        <v>244.7</v>
      </c>
      <c r="AC623" s="1">
        <f>(Table2[[#This Row],[Close Price]]/Table2[[#This Row],[Day Low]])-1</f>
        <v>2.0059531512876871E-2</v>
      </c>
      <c r="AD623" s="1">
        <f>(Table2[[#This Row],[Day High]]/Table2[[#This Row],[Close Price]])-1</f>
        <v>9.4307705320137991E-3</v>
      </c>
      <c r="AE623" s="1">
        <f>(Table2[[#This Row],[Close Price]]/Table2[[#This Row],[Current Week Low]])-1</f>
        <v>3.3343530131538568E-2</v>
      </c>
      <c r="AF623" s="1">
        <f>(Table2[[#This Row],[Current Week High]]/Table2[[#This Row],[Close Price]])-1</f>
        <v>1.9622769178719413E-2</v>
      </c>
      <c r="AG623" s="1">
        <f>(Table2[[#This Row],[Close Price]]/Table2[[#This Row],[Current Month Low]])-1</f>
        <v>3.3343530131538568E-2</v>
      </c>
      <c r="AH623" s="1">
        <f>(Table2[[#This Row],[Current Month High]]/Table2[[#This Row],[Close Price]])-1</f>
        <v>3.4847331472553478E-2</v>
      </c>
      <c r="AI623">
        <v>25.6449293749471</v>
      </c>
      <c r="AJ623">
        <v>25.1111111111111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-0.2</v>
      </c>
      <c r="AM623" t="s">
        <v>3188</v>
      </c>
      <c r="AN623">
        <v>-4.38</v>
      </c>
      <c r="AO623" t="s">
        <v>3188</v>
      </c>
      <c r="AP623">
        <v>-9.8346802244043005E-2</v>
      </c>
      <c r="AQ623">
        <f>(Table2[[#This Row],[Sharpe Ratio]]-AVERAGE(Table2[Sharpe Ratio]))/_xlfn.STDEV.P(Table2[Sharpe Ratio])</f>
        <v>-1.8594179767648764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585</v>
      </c>
      <c r="AT623">
        <f>_xlfn.RANK.AVG(Table2[[#This Row],[6M Return vs Nifty Z-Score]],Table2[6M Return vs Nifty Z-Score])</f>
        <v>411</v>
      </c>
      <c r="AU623">
        <f>_xlfn.RANK.AVG(Table2[[#This Row],[Sharpe Ratio Z-Score]],Table2[Sharpe Ratio Z-Score])</f>
        <v>713</v>
      </c>
      <c r="AV623">
        <f>(Table2[[#This Row],[Rank 1Y]]+Table2[[#This Row],[Rank 6M]]+Table2[[#This Row],[Rank Sharpe]])/3</f>
        <v>569.66666666666663</v>
      </c>
    </row>
    <row r="624" spans="1:48" x14ac:dyDescent="0.3">
      <c r="A624" t="s">
        <v>528</v>
      </c>
      <c r="B624" t="s">
        <v>529</v>
      </c>
      <c r="C624" t="s">
        <v>3149</v>
      </c>
      <c r="D624" t="s">
        <v>182</v>
      </c>
      <c r="E624">
        <v>41319.676035900004</v>
      </c>
      <c r="F624">
        <v>665.1</v>
      </c>
      <c r="G624">
        <v>-7.1677043187215297</v>
      </c>
      <c r="H624">
        <f>(Table2[[#This Row],[1Y Return vs Nifty]]-AVERAGE(Table2[1Y Return vs Nifty]))/_xlfn.STDEV.P(Table2[1Y Return vs Nifty])</f>
        <v>-0.56810539434467289</v>
      </c>
      <c r="I624">
        <v>-6.6077376165017698</v>
      </c>
      <c r="J624">
        <f>(Table2[[#This Row],[1M Return vs Nifty]]-AVERAGE(Table2[1M Return vs Nifty]))/_xlfn.STDEV.P(Table2[1M Return vs Nifty])</f>
        <v>-0.53812509634711392</v>
      </c>
      <c r="K624">
        <v>-11.905817541530199</v>
      </c>
      <c r="L624">
        <f>(Table2[[#This Row],[6M Return vs Nifty]]-AVERAGE(Table2[6M Return vs Nifty]))/_xlfn.STDEV.P(Table2[6M Return vs Nifty])</f>
        <v>-0.72408529482072792</v>
      </c>
      <c r="M624">
        <v>-5.4460907819495299</v>
      </c>
      <c r="N624">
        <f>(Table2[[#This Row],[1W Return vs Nifty]]-AVERAGE(Table2[1W Return vs Nifty]))/_xlfn.STDEV.P(Table2[1W Return vs Nifty])</f>
        <v>-1.2101868627924337</v>
      </c>
      <c r="O624">
        <v>702.84</v>
      </c>
      <c r="P624">
        <v>701.53908966668598</v>
      </c>
      <c r="Q624">
        <v>657.81712671114894</v>
      </c>
      <c r="R624">
        <v>22.166793925933501</v>
      </c>
      <c r="S624" s="1">
        <f>(Table2[[#This Row],[Close Price]]-Table2[[#This Row],[20D EMA]])/Table2[[#This Row],[20D EMA]]</f>
        <v>-5.3696431620283432E-2</v>
      </c>
      <c r="T624" s="1">
        <f>(Table2[[#This Row],[Close Price]]-Table2[[#This Row],[50D EMA]])/Table2[[#This Row],[50D EMA]]</f>
        <v>-5.1941638325526285E-2</v>
      </c>
      <c r="U624" s="1">
        <f>(Table2[[#This Row],[Close Price]]-Table2[[#This Row],[200D EMA]])/Table2[[#This Row],[200D EMA]]</f>
        <v>1.1071273448386557E-2</v>
      </c>
      <c r="V624">
        <v>0.82390476847554694</v>
      </c>
      <c r="W624">
        <v>661.5</v>
      </c>
      <c r="X624">
        <v>677</v>
      </c>
      <c r="Y624">
        <v>661.5</v>
      </c>
      <c r="Z624">
        <v>694.5</v>
      </c>
      <c r="AA624">
        <v>661.5</v>
      </c>
      <c r="AB624">
        <v>745.7</v>
      </c>
      <c r="AC624" s="1">
        <f>(Table2[[#This Row],[Close Price]]/Table2[[#This Row],[Day Low]])-1</f>
        <v>5.4421768707484386E-3</v>
      </c>
      <c r="AD624" s="1">
        <f>(Table2[[#This Row],[Day High]]/Table2[[#This Row],[Close Price]])-1</f>
        <v>1.7892046308825682E-2</v>
      </c>
      <c r="AE624" s="1">
        <f>(Table2[[#This Row],[Close Price]]/Table2[[#This Row],[Current Week Low]])-1</f>
        <v>5.4421768707484386E-3</v>
      </c>
      <c r="AF624" s="1">
        <f>(Table2[[#This Row],[Current Week High]]/Table2[[#This Row],[Close Price]])-1</f>
        <v>4.4203879115922273E-2</v>
      </c>
      <c r="AG624" s="1">
        <f>(Table2[[#This Row],[Close Price]]/Table2[[#This Row],[Current Month Low]])-1</f>
        <v>5.4421768707484386E-3</v>
      </c>
      <c r="AH624" s="1">
        <f>(Table2[[#This Row],[Current Month High]]/Table2[[#This Row],[Close Price]])-1</f>
        <v>0.12118478424297097</v>
      </c>
      <c r="AI624">
        <v>15.5690873552849</v>
      </c>
      <c r="AJ624">
        <v>36.263060848186797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-7.0000000000000007E-2</v>
      </c>
      <c r="AM624" t="s">
        <v>3188</v>
      </c>
      <c r="AN624">
        <v>-9.6199999999999992</v>
      </c>
      <c r="AO624" t="s">
        <v>3188</v>
      </c>
      <c r="AP624">
        <v>-4.2758293021285997E-2</v>
      </c>
      <c r="AQ624">
        <f>(Table2[[#This Row],[Sharpe Ratio]]-AVERAGE(Table2[Sharpe Ratio]))/_xlfn.STDEV.P(Table2[Sharpe Ratio])</f>
        <v>-1.214743002424812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-4.2552456507297602</v>
      </c>
      <c r="AS624">
        <f>_xlfn.RANK.AVG(Table2[[#This Row],[1Y Return vs Nifty Z-Score]],Table2[1Y Return vs Nifty Z-Score])</f>
        <v>497</v>
      </c>
      <c r="AT624">
        <f>_xlfn.RANK.AVG(Table2[[#This Row],[6M Return vs Nifty Z-Score]],Table2[6M Return vs Nifty Z-Score])</f>
        <v>566</v>
      </c>
      <c r="AU624">
        <f>_xlfn.RANK.AVG(Table2[[#This Row],[Sharpe Ratio Z-Score]],Table2[Sharpe Ratio Z-Score])</f>
        <v>649</v>
      </c>
      <c r="AV624">
        <f>(Table2[[#This Row],[Rank 1Y]]+Table2[[#This Row],[Rank 6M]]+Table2[[#This Row],[Rank Sharpe]])/3</f>
        <v>570.66666666666663</v>
      </c>
    </row>
    <row r="625" spans="1:48" x14ac:dyDescent="0.3">
      <c r="A625" t="s">
        <v>1507</v>
      </c>
      <c r="B625" t="s">
        <v>1508</v>
      </c>
      <c r="C625" t="s">
        <v>3154</v>
      </c>
      <c r="D625" t="s">
        <v>452</v>
      </c>
      <c r="E625">
        <v>6824.0351283999998</v>
      </c>
      <c r="F625">
        <v>1263.5</v>
      </c>
      <c r="G625">
        <v>-28.765167587966701</v>
      </c>
      <c r="H625">
        <f>(Table2[[#This Row],[1Y Return vs Nifty]]-AVERAGE(Table2[1Y Return vs Nifty]))/_xlfn.STDEV.P(Table2[1Y Return vs Nifty])</f>
        <v>-0.93150779245666326</v>
      </c>
      <c r="I625">
        <v>3.93657849261279</v>
      </c>
      <c r="J625">
        <f>(Table2[[#This Row],[1M Return vs Nifty]]-AVERAGE(Table2[1M Return vs Nifty]))/_xlfn.STDEV.P(Table2[1M Return vs Nifty])</f>
        <v>0.59021769471104757</v>
      </c>
      <c r="K625">
        <v>-0.42006038671553497</v>
      </c>
      <c r="L625">
        <f>(Table2[[#This Row],[6M Return vs Nifty]]-AVERAGE(Table2[6M Return vs Nifty]))/_xlfn.STDEV.P(Table2[6M Return vs Nifty])</f>
        <v>-0.36164453247822159</v>
      </c>
      <c r="M625">
        <v>-6.3572533177100103</v>
      </c>
      <c r="N625">
        <f>(Table2[[#This Row],[1W Return vs Nifty]]-AVERAGE(Table2[1W Return vs Nifty]))/_xlfn.STDEV.P(Table2[1W Return vs Nifty])</f>
        <v>-1.4231700666659113</v>
      </c>
      <c r="O625">
        <v>1284.27</v>
      </c>
      <c r="P625">
        <v>1227.5891011041899</v>
      </c>
      <c r="Q625">
        <v>1156.7974442065299</v>
      </c>
      <c r="R625">
        <v>38.147341008711699</v>
      </c>
      <c r="S625" s="1">
        <f>(Table2[[#This Row],[Close Price]]-Table2[[#This Row],[20D EMA]])/Table2[[#This Row],[20D EMA]]</f>
        <v>-1.6172611678229643E-2</v>
      </c>
      <c r="T625" s="1">
        <f>(Table2[[#This Row],[Close Price]]-Table2[[#This Row],[50D EMA]])/Table2[[#This Row],[50D EMA]]</f>
        <v>2.9253191367949585E-2</v>
      </c>
      <c r="U625" s="1">
        <f>(Table2[[#This Row],[Close Price]]-Table2[[#This Row],[200D EMA]])/Table2[[#This Row],[200D EMA]]</f>
        <v>9.2239619241776122E-2</v>
      </c>
      <c r="V625">
        <v>1.1984537161558599</v>
      </c>
      <c r="W625">
        <v>1244</v>
      </c>
      <c r="X625">
        <v>1277.8</v>
      </c>
      <c r="Y625">
        <v>1244</v>
      </c>
      <c r="Z625">
        <v>1324.9</v>
      </c>
      <c r="AA625">
        <v>1244</v>
      </c>
      <c r="AB625">
        <v>1400.05</v>
      </c>
      <c r="AC625" s="1">
        <f>(Table2[[#This Row],[Close Price]]/Table2[[#This Row],[Day Low]])-1</f>
        <v>1.5675241157556252E-2</v>
      </c>
      <c r="AD625" s="1">
        <f>(Table2[[#This Row],[Day High]]/Table2[[#This Row],[Close Price]])-1</f>
        <v>1.1317768104471604E-2</v>
      </c>
      <c r="AE625" s="1">
        <f>(Table2[[#This Row],[Close Price]]/Table2[[#This Row],[Current Week Low]])-1</f>
        <v>1.5675241157556252E-2</v>
      </c>
      <c r="AF625" s="1">
        <f>(Table2[[#This Row],[Current Week High]]/Table2[[#This Row],[Close Price]])-1</f>
        <v>4.8595172140878606E-2</v>
      </c>
      <c r="AG625" s="1">
        <f>(Table2[[#This Row],[Close Price]]/Table2[[#This Row],[Current Month Low]])-1</f>
        <v>1.5675241157556252E-2</v>
      </c>
      <c r="AH625" s="1">
        <f>(Table2[[#This Row],[Current Month High]]/Table2[[#This Row],[Close Price]])-1</f>
        <v>0.10807281361297982</v>
      </c>
      <c r="AI625">
        <v>11.420656905421399</v>
      </c>
      <c r="AJ625">
        <v>35.379834994106901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0.08</v>
      </c>
      <c r="AM625" t="s">
        <v>3189</v>
      </c>
      <c r="AN625">
        <v>-4.75</v>
      </c>
      <c r="AO625" t="s">
        <v>3188</v>
      </c>
      <c r="AP625">
        <v>-3.5681606289177999E-2</v>
      </c>
      <c r="AQ625">
        <f>(Table2[[#This Row],[Sharpe Ratio]]-AVERAGE(Table2[Sharpe Ratio]))/_xlfn.STDEV.P(Table2[Sharpe Ratio])</f>
        <v>-1.1326727526335705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-3.2587774495233193</v>
      </c>
      <c r="AS625">
        <f>_xlfn.RANK.AVG(Table2[[#This Row],[1Y Return vs Nifty Z-Score]],Table2[1Y Return vs Nifty Z-Score])</f>
        <v>637</v>
      </c>
      <c r="AT625">
        <f>_xlfn.RANK.AVG(Table2[[#This Row],[6M Return vs Nifty Z-Score]],Table2[6M Return vs Nifty Z-Score])</f>
        <v>439</v>
      </c>
      <c r="AU625">
        <f>_xlfn.RANK.AVG(Table2[[#This Row],[Sharpe Ratio Z-Score]],Table2[Sharpe Ratio Z-Score])</f>
        <v>636</v>
      </c>
      <c r="AV625">
        <f>(Table2[[#This Row],[Rank 1Y]]+Table2[[#This Row],[Rank 6M]]+Table2[[#This Row],[Rank Sharpe]])/3</f>
        <v>570.66666666666663</v>
      </c>
    </row>
    <row r="626" spans="1:48" x14ac:dyDescent="0.3">
      <c r="A626" t="s">
        <v>1062</v>
      </c>
      <c r="B626" t="s">
        <v>1063</v>
      </c>
      <c r="C626" t="s">
        <v>3151</v>
      </c>
      <c r="D626" t="s">
        <v>80</v>
      </c>
      <c r="E626">
        <v>12809.405427345</v>
      </c>
      <c r="F626">
        <v>358.65</v>
      </c>
      <c r="G626">
        <v>-27.924236810453198</v>
      </c>
      <c r="H626">
        <f>(Table2[[#This Row],[1Y Return vs Nifty]]-AVERAGE(Table2[1Y Return vs Nifty]))/_xlfn.STDEV.P(Table2[1Y Return vs Nifty])</f>
        <v>-0.91735815565048529</v>
      </c>
      <c r="I626">
        <v>0.817046231024949</v>
      </c>
      <c r="J626">
        <f>(Table2[[#This Row],[1M Return vs Nifty]]-AVERAGE(Table2[1M Return vs Nifty]))/_xlfn.STDEV.P(Table2[1M Return vs Nifty])</f>
        <v>0.25639787155595622</v>
      </c>
      <c r="K626">
        <v>4.5232949061244101</v>
      </c>
      <c r="L626">
        <f>(Table2[[#This Row],[6M Return vs Nifty]]-AVERAGE(Table2[6M Return vs Nifty]))/_xlfn.STDEV.P(Table2[6M Return vs Nifty])</f>
        <v>-0.20565364422269813</v>
      </c>
      <c r="M626">
        <v>1.1594337825971099</v>
      </c>
      <c r="N626">
        <f>(Table2[[#This Row],[1W Return vs Nifty]]-AVERAGE(Table2[1W Return vs Nifty]))/_xlfn.STDEV.P(Table2[1W Return vs Nifty])</f>
        <v>0.33384697289187976</v>
      </c>
      <c r="O626">
        <v>355.36</v>
      </c>
      <c r="P626">
        <v>350.91570391952303</v>
      </c>
      <c r="Q626">
        <v>345.17232581497302</v>
      </c>
      <c r="R626">
        <v>56.791038377128402</v>
      </c>
      <c r="S626" s="1">
        <f>(Table2[[#This Row],[Close Price]]-Table2[[#This Row],[20D EMA]])/Table2[[#This Row],[20D EMA]]</f>
        <v>9.2582170193605453E-3</v>
      </c>
      <c r="T626" s="1">
        <f>(Table2[[#This Row],[Close Price]]-Table2[[#This Row],[50D EMA]])/Table2[[#This Row],[50D EMA]]</f>
        <v>2.2040324767713133E-2</v>
      </c>
      <c r="U626" s="1">
        <f>(Table2[[#This Row],[Close Price]]-Table2[[#This Row],[200D EMA]])/Table2[[#This Row],[200D EMA]]</f>
        <v>3.9046218879817032E-2</v>
      </c>
      <c r="V626">
        <v>0.40374702498758502</v>
      </c>
      <c r="W626">
        <v>356.1</v>
      </c>
      <c r="X626">
        <v>364</v>
      </c>
      <c r="Y626">
        <v>343.4</v>
      </c>
      <c r="Z626">
        <v>364</v>
      </c>
      <c r="AA626">
        <v>343.4</v>
      </c>
      <c r="AB626">
        <v>364</v>
      </c>
      <c r="AC626" s="1">
        <f>(Table2[[#This Row],[Close Price]]/Table2[[#This Row],[Day Low]])-1</f>
        <v>7.1609098567817497E-3</v>
      </c>
      <c r="AD626" s="1">
        <f>(Table2[[#This Row],[Day High]]/Table2[[#This Row],[Close Price]])-1</f>
        <v>1.4917050048794067E-2</v>
      </c>
      <c r="AE626" s="1">
        <f>(Table2[[#This Row],[Close Price]]/Table2[[#This Row],[Current Week Low]])-1</f>
        <v>4.4408852649970854E-2</v>
      </c>
      <c r="AF626" s="1">
        <f>(Table2[[#This Row],[Current Week High]]/Table2[[#This Row],[Close Price]])-1</f>
        <v>1.4917050048794067E-2</v>
      </c>
      <c r="AG626" s="1">
        <f>(Table2[[#This Row],[Close Price]]/Table2[[#This Row],[Current Month Low]])-1</f>
        <v>4.4408852649970854E-2</v>
      </c>
      <c r="AH626" s="1">
        <f>(Table2[[#This Row],[Current Month High]]/Table2[[#This Row],[Close Price]])-1</f>
        <v>1.4917050048794067E-2</v>
      </c>
      <c r="AI626">
        <v>10.9716994284121</v>
      </c>
      <c r="AJ626">
        <v>23.1204943357363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0.03</v>
      </c>
      <c r="AM626" t="s">
        <v>3189</v>
      </c>
      <c r="AN626">
        <v>1.26</v>
      </c>
      <c r="AO626" t="s">
        <v>3189</v>
      </c>
      <c r="AP626">
        <v>-8.9050689234264999E-2</v>
      </c>
      <c r="AQ626">
        <f>(Table2[[#This Row],[Sharpe Ratio]]-AVERAGE(Table2[Sharpe Ratio]))/_xlfn.STDEV.P(Table2[Sharpe Ratio])</f>
        <v>-1.7516084402287257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-2.2843753956540733</v>
      </c>
      <c r="AS626">
        <f>_xlfn.RANK.AVG(Table2[[#This Row],[1Y Return vs Nifty Z-Score]],Table2[1Y Return vs Nifty Z-Score])</f>
        <v>632</v>
      </c>
      <c r="AT626">
        <f>_xlfn.RANK.AVG(Table2[[#This Row],[6M Return vs Nifty Z-Score]],Table2[6M Return vs Nifty Z-Score])</f>
        <v>385</v>
      </c>
      <c r="AU626">
        <f>_xlfn.RANK.AVG(Table2[[#This Row],[Sharpe Ratio Z-Score]],Table2[Sharpe Ratio Z-Score])</f>
        <v>704</v>
      </c>
      <c r="AV626">
        <f>(Table2[[#This Row],[Rank 1Y]]+Table2[[#This Row],[Rank 6M]]+Table2[[#This Row],[Rank Sharpe]])/3</f>
        <v>573.66666666666663</v>
      </c>
    </row>
    <row r="627" spans="1:48" x14ac:dyDescent="0.3">
      <c r="A627" t="s">
        <v>22</v>
      </c>
      <c r="B627" t="s">
        <v>23</v>
      </c>
      <c r="C627" t="s">
        <v>3143</v>
      </c>
      <c r="D627" t="s">
        <v>24</v>
      </c>
      <c r="E627">
        <v>1259839.5101864</v>
      </c>
      <c r="F627">
        <v>1651</v>
      </c>
      <c r="G627">
        <v>-18.0337401072902</v>
      </c>
      <c r="H627">
        <f>(Table2[[#This Row],[1Y Return vs Nifty]]-AVERAGE(Table2[1Y Return vs Nifty]))/_xlfn.STDEV.P(Table2[1Y Return vs Nifty])</f>
        <v>-0.7509390639432495</v>
      </c>
      <c r="I627">
        <v>0.73897849345030298</v>
      </c>
      <c r="J627">
        <f>(Table2[[#This Row],[1M Return vs Nifty]]-AVERAGE(Table2[1M Return vs Nifty]))/_xlfn.STDEV.P(Table2[1M Return vs Nifty])</f>
        <v>0.2480438760957453</v>
      </c>
      <c r="K627">
        <v>-1.0211356889346901</v>
      </c>
      <c r="L627">
        <f>(Table2[[#This Row],[6M Return vs Nifty]]-AVERAGE(Table2[6M Return vs Nifty]))/_xlfn.STDEV.P(Table2[6M Return vs Nifty])</f>
        <v>-0.38061186635313654</v>
      </c>
      <c r="M627">
        <v>-0.66340834744864496</v>
      </c>
      <c r="N627">
        <f>(Table2[[#This Row],[1W Return vs Nifty]]-AVERAGE(Table2[1W Return vs Nifty]))/_xlfn.STDEV.P(Table2[1W Return vs Nifty])</f>
        <v>-9.2240296695722174E-2</v>
      </c>
      <c r="O627">
        <v>1679.9</v>
      </c>
      <c r="P627">
        <v>1665.0740847570401</v>
      </c>
      <c r="Q627">
        <v>1600.51485592928</v>
      </c>
      <c r="R627">
        <v>40.762277135207498</v>
      </c>
      <c r="S627" s="1">
        <f>(Table2[[#This Row],[Close Price]]-Table2[[#This Row],[20D EMA]])/Table2[[#This Row],[20D EMA]]</f>
        <v>-1.7203404964581278E-2</v>
      </c>
      <c r="T627" s="1">
        <f>(Table2[[#This Row],[Close Price]]-Table2[[#This Row],[50D EMA]])/Table2[[#This Row],[50D EMA]]</f>
        <v>-8.4525276598090109E-3</v>
      </c>
      <c r="U627" s="1">
        <f>(Table2[[#This Row],[Close Price]]-Table2[[#This Row],[200D EMA]])/Table2[[#This Row],[200D EMA]]</f>
        <v>3.1543064960435928E-2</v>
      </c>
      <c r="V627">
        <v>0.93683483026421499</v>
      </c>
      <c r="W627">
        <v>1643.25</v>
      </c>
      <c r="X627">
        <v>1664.45</v>
      </c>
      <c r="Y627">
        <v>1613</v>
      </c>
      <c r="Z627">
        <v>1665.45</v>
      </c>
      <c r="AA627">
        <v>1613</v>
      </c>
      <c r="AB627">
        <v>1742</v>
      </c>
      <c r="AC627" s="1">
        <f>(Table2[[#This Row],[Close Price]]/Table2[[#This Row],[Day Low]])-1</f>
        <v>4.7162635022059973E-3</v>
      </c>
      <c r="AD627" s="1">
        <f>(Table2[[#This Row],[Day High]]/Table2[[#This Row],[Close Price]])-1</f>
        <v>8.1465778316172077E-3</v>
      </c>
      <c r="AE627" s="1">
        <f>(Table2[[#This Row],[Close Price]]/Table2[[#This Row],[Current Week Low]])-1</f>
        <v>2.3558586484810906E-2</v>
      </c>
      <c r="AF627" s="1">
        <f>(Table2[[#This Row],[Current Week High]]/Table2[[#This Row],[Close Price]])-1</f>
        <v>8.7522713506966721E-3</v>
      </c>
      <c r="AG627" s="1">
        <f>(Table2[[#This Row],[Close Price]]/Table2[[#This Row],[Current Month Low]])-1</f>
        <v>2.3558586484810906E-2</v>
      </c>
      <c r="AH627" s="1">
        <f>(Table2[[#This Row],[Current Month High]]/Table2[[#This Row],[Close Price]])-1</f>
        <v>5.5118110236220375E-2</v>
      </c>
      <c r="AI627">
        <v>8.6614173228346498</v>
      </c>
      <c r="AJ627">
        <v>21.081001796780399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0.03</v>
      </c>
      <c r="AM627" t="s">
        <v>3189</v>
      </c>
      <c r="AN627">
        <v>-6.62</v>
      </c>
      <c r="AO627" t="s">
        <v>3188</v>
      </c>
      <c r="AP627">
        <v>-8.8238464435385994E-2</v>
      </c>
      <c r="AQ627">
        <f>(Table2[[#This Row],[Sharpe Ratio]]-AVERAGE(Table2[Sharpe Ratio]))/_xlfn.STDEV.P(Table2[Sharpe Ratio])</f>
        <v>-1.7421888495849576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-2.7179362004813203</v>
      </c>
      <c r="AS627">
        <f>_xlfn.RANK.AVG(Table2[[#This Row],[1Y Return vs Nifty Z-Score]],Table2[1Y Return vs Nifty Z-Score])</f>
        <v>575</v>
      </c>
      <c r="AT627">
        <f>_xlfn.RANK.AVG(Table2[[#This Row],[6M Return vs Nifty Z-Score]],Table2[6M Return vs Nifty Z-Score])</f>
        <v>449</v>
      </c>
      <c r="AU627">
        <f>_xlfn.RANK.AVG(Table2[[#This Row],[Sharpe Ratio Z-Score]],Table2[Sharpe Ratio Z-Score])</f>
        <v>703</v>
      </c>
      <c r="AV627">
        <f>(Table2[[#This Row],[Rank 1Y]]+Table2[[#This Row],[Rank 6M]]+Table2[[#This Row],[Rank Sharpe]])/3</f>
        <v>575.66666666666663</v>
      </c>
    </row>
    <row r="628" spans="1:48" x14ac:dyDescent="0.3">
      <c r="A628" t="s">
        <v>225</v>
      </c>
      <c r="B628" t="s">
        <v>226</v>
      </c>
      <c r="C628" t="s">
        <v>3148</v>
      </c>
      <c r="D628" t="s">
        <v>227</v>
      </c>
      <c r="E628">
        <v>117341.28847056</v>
      </c>
      <c r="F628">
        <v>976.8</v>
      </c>
      <c r="G628">
        <v>-3.6344932698196999</v>
      </c>
      <c r="H628">
        <f>(Table2[[#This Row],[1Y Return vs Nifty]]-AVERAGE(Table2[1Y Return vs Nifty]))/_xlfn.STDEV.P(Table2[1Y Return vs Nifty])</f>
        <v>-0.50865501574233518</v>
      </c>
      <c r="I628">
        <v>-1.69126224071278</v>
      </c>
      <c r="J628">
        <f>(Table2[[#This Row],[1M Return vs Nifty]]-AVERAGE(Table2[1M Return vs Nifty]))/_xlfn.STDEV.P(Table2[1M Return vs Nifty])</f>
        <v>-1.2015153295310735E-2</v>
      </c>
      <c r="K628">
        <v>-18.330975620478899</v>
      </c>
      <c r="L628">
        <f>(Table2[[#This Row],[6M Return vs Nifty]]-AVERAGE(Table2[6M Return vs Nifty]))/_xlfn.STDEV.P(Table2[6M Return vs Nifty])</f>
        <v>-0.92683546278236784</v>
      </c>
      <c r="M628">
        <v>-2.5352803867228602</v>
      </c>
      <c r="N628">
        <f>(Table2[[#This Row],[1W Return vs Nifty]]-AVERAGE(Table2[1W Return vs Nifty]))/_xlfn.STDEV.P(Table2[1W Return vs Nifty])</f>
        <v>-0.52978825166410271</v>
      </c>
      <c r="O628">
        <v>1001.09</v>
      </c>
      <c r="P628">
        <v>1021.06673281069</v>
      </c>
      <c r="Q628">
        <v>1045.4085996445301</v>
      </c>
      <c r="R628">
        <v>44.011658409213403</v>
      </c>
      <c r="S628" s="1">
        <f>(Table2[[#This Row],[Close Price]]-Table2[[#This Row],[20D EMA]])/Table2[[#This Row],[20D EMA]]</f>
        <v>-2.4263552727527071E-2</v>
      </c>
      <c r="T628" s="1">
        <f>(Table2[[#This Row],[Close Price]]-Table2[[#This Row],[50D EMA]])/Table2[[#This Row],[50D EMA]]</f>
        <v>-4.3353417938548508E-2</v>
      </c>
      <c r="U628" s="1">
        <f>(Table2[[#This Row],[Close Price]]-Table2[[#This Row],[200D EMA]])/Table2[[#This Row],[200D EMA]]</f>
        <v>-6.5628501303566011E-2</v>
      </c>
      <c r="V628">
        <v>0.82948292462998097</v>
      </c>
      <c r="W628">
        <v>974.7</v>
      </c>
      <c r="X628">
        <v>999.05</v>
      </c>
      <c r="Y628">
        <v>915</v>
      </c>
      <c r="Z628">
        <v>1017.45</v>
      </c>
      <c r="AA628">
        <v>915</v>
      </c>
      <c r="AB628">
        <v>1053.45</v>
      </c>
      <c r="AC628" s="1">
        <f>(Table2[[#This Row],[Close Price]]/Table2[[#This Row],[Day Low]])-1</f>
        <v>2.1545090797168154E-3</v>
      </c>
      <c r="AD628" s="1">
        <f>(Table2[[#This Row],[Day High]]/Table2[[#This Row],[Close Price]])-1</f>
        <v>2.27784602784602E-2</v>
      </c>
      <c r="AE628" s="1">
        <f>(Table2[[#This Row],[Close Price]]/Table2[[#This Row],[Current Week Low]])-1</f>
        <v>6.7540983606557248E-2</v>
      </c>
      <c r="AF628" s="1">
        <f>(Table2[[#This Row],[Current Week High]]/Table2[[#This Row],[Close Price]])-1</f>
        <v>4.1615479115479248E-2</v>
      </c>
      <c r="AG628" s="1">
        <f>(Table2[[#This Row],[Close Price]]/Table2[[#This Row],[Current Month Low]])-1</f>
        <v>6.7540983606557248E-2</v>
      </c>
      <c r="AH628" s="1">
        <f>(Table2[[#This Row],[Current Month High]]/Table2[[#This Row],[Close Price]])-1</f>
        <v>7.847051597051613E-2</v>
      </c>
      <c r="AI628">
        <v>38.001638001638</v>
      </c>
      <c r="AJ628">
        <v>42.390670553935799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-0.04</v>
      </c>
      <c r="AM628" t="s">
        <v>3188</v>
      </c>
      <c r="AN628">
        <v>-7.07</v>
      </c>
      <c r="AO628" t="s">
        <v>3188</v>
      </c>
      <c r="AP628">
        <v>-2.7237318138469E-2</v>
      </c>
      <c r="AQ628">
        <f>(Table2[[#This Row],[Sharpe Ratio]]-AVERAGE(Table2[Sharpe Ratio]))/_xlfn.STDEV.P(Table2[Sharpe Ratio])</f>
        <v>-1.0347420593483148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480</v>
      </c>
      <c r="AT628">
        <f>_xlfn.RANK.AVG(Table2[[#This Row],[6M Return vs Nifty Z-Score]],Table2[6M Return vs Nifty Z-Score])</f>
        <v>630</v>
      </c>
      <c r="AU628">
        <f>_xlfn.RANK.AVG(Table2[[#This Row],[Sharpe Ratio Z-Score]],Table2[Sharpe Ratio Z-Score])</f>
        <v>621</v>
      </c>
      <c r="AV628">
        <f>(Table2[[#This Row],[Rank 1Y]]+Table2[[#This Row],[Rank 6M]]+Table2[[#This Row],[Rank Sharpe]])/3</f>
        <v>577</v>
      </c>
    </row>
    <row r="629" spans="1:48" x14ac:dyDescent="0.3">
      <c r="A629" t="s">
        <v>497</v>
      </c>
      <c r="B629" t="s">
        <v>498</v>
      </c>
      <c r="C629" t="s">
        <v>3157</v>
      </c>
      <c r="D629" t="s">
        <v>398</v>
      </c>
      <c r="E629">
        <v>43764.178508505</v>
      </c>
      <c r="F629">
        <v>583.04999999999995</v>
      </c>
      <c r="G629">
        <v>-33.130506851154202</v>
      </c>
      <c r="H629">
        <f>(Table2[[#This Row],[1Y Return vs Nifty]]-AVERAGE(Table2[1Y Return vs Nifty]))/_xlfn.STDEV.P(Table2[1Y Return vs Nifty])</f>
        <v>-1.0049596945174839</v>
      </c>
      <c r="I629">
        <v>-5.4904510975305296</v>
      </c>
      <c r="J629">
        <f>(Table2[[#This Row],[1M Return vs Nifty]]-AVERAGE(Table2[1M Return vs Nifty]))/_xlfn.STDEV.P(Table2[1M Return vs Nifty])</f>
        <v>-0.41856474021003581</v>
      </c>
      <c r="K629">
        <v>6.4192101390968297</v>
      </c>
      <c r="L629">
        <f>(Table2[[#This Row],[6M Return vs Nifty]]-AVERAGE(Table2[6M Return vs Nifty]))/_xlfn.STDEV.P(Table2[6M Return vs Nifty])</f>
        <v>-0.14582676880532541</v>
      </c>
      <c r="M629">
        <v>-3.6961028474220701</v>
      </c>
      <c r="N629">
        <f>(Table2[[#This Row],[1W Return vs Nifty]]-AVERAGE(Table2[1W Return vs Nifty]))/_xlfn.STDEV.P(Table2[1W Return vs Nifty])</f>
        <v>-0.80112917834263664</v>
      </c>
      <c r="O629">
        <v>593.94000000000005</v>
      </c>
      <c r="P629">
        <v>585.87211634679102</v>
      </c>
      <c r="Q629">
        <v>563.925294505191</v>
      </c>
      <c r="R629">
        <v>38.495009409272299</v>
      </c>
      <c r="S629" s="1">
        <f>(Table2[[#This Row],[Close Price]]-Table2[[#This Row],[20D EMA]])/Table2[[#This Row],[20D EMA]]</f>
        <v>-1.8335185372259991E-2</v>
      </c>
      <c r="T629" s="1">
        <f>(Table2[[#This Row],[Close Price]]-Table2[[#This Row],[50D EMA]])/Table2[[#This Row],[50D EMA]]</f>
        <v>-4.8169494127632932E-3</v>
      </c>
      <c r="U629" s="1">
        <f>(Table2[[#This Row],[Close Price]]-Table2[[#This Row],[200D EMA]])/Table2[[#This Row],[200D EMA]]</f>
        <v>3.3913544366882278E-2</v>
      </c>
      <c r="V629">
        <v>0.76012439832905798</v>
      </c>
      <c r="W629">
        <v>578.75</v>
      </c>
      <c r="X629">
        <v>589.29999999999995</v>
      </c>
      <c r="Y629">
        <v>573.35</v>
      </c>
      <c r="Z629">
        <v>605.5</v>
      </c>
      <c r="AA629">
        <v>573.35</v>
      </c>
      <c r="AB629">
        <v>625</v>
      </c>
      <c r="AC629" s="1">
        <f>(Table2[[#This Row],[Close Price]]/Table2[[#This Row],[Day Low]])-1</f>
        <v>7.429805615550622E-3</v>
      </c>
      <c r="AD629" s="1">
        <f>(Table2[[#This Row],[Day High]]/Table2[[#This Row],[Close Price]])-1</f>
        <v>1.0719492324843483E-2</v>
      </c>
      <c r="AE629" s="1">
        <f>(Table2[[#This Row],[Close Price]]/Table2[[#This Row],[Current Week Low]])-1</f>
        <v>1.6918112845556665E-2</v>
      </c>
      <c r="AF629" s="1">
        <f>(Table2[[#This Row],[Current Week High]]/Table2[[#This Row],[Close Price]])-1</f>
        <v>3.8504416430837907E-2</v>
      </c>
      <c r="AG629" s="1">
        <f>(Table2[[#This Row],[Close Price]]/Table2[[#This Row],[Current Month Low]])-1</f>
        <v>1.6918112845556665E-2</v>
      </c>
      <c r="AH629" s="1">
        <f>(Table2[[#This Row],[Current Month High]]/Table2[[#This Row],[Close Price]])-1</f>
        <v>7.194923248434959E-2</v>
      </c>
      <c r="AI629">
        <v>8.8928908326901599</v>
      </c>
      <c r="AJ629">
        <v>30.203215721304101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7.0000000000000007E-2</v>
      </c>
      <c r="AM629" t="s">
        <v>3189</v>
      </c>
      <c r="AN629">
        <v>-3.43</v>
      </c>
      <c r="AO629" t="s">
        <v>3188</v>
      </c>
      <c r="AP629">
        <v>-9.2156080840520002E-2</v>
      </c>
      <c r="AQ629">
        <f>(Table2[[#This Row],[Sharpe Ratio]]-AVERAGE(Table2[Sharpe Ratio]))/_xlfn.STDEV.P(Table2[Sharpe Ratio])</f>
        <v>-1.7876225064821649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-4.1581028883576465</v>
      </c>
      <c r="AS629">
        <f>_xlfn.RANK.AVG(Table2[[#This Row],[1Y Return vs Nifty Z-Score]],Table2[1Y Return vs Nifty Z-Score])</f>
        <v>662</v>
      </c>
      <c r="AT629">
        <f>_xlfn.RANK.AVG(Table2[[#This Row],[6M Return vs Nifty Z-Score]],Table2[6M Return vs Nifty Z-Score])</f>
        <v>365</v>
      </c>
      <c r="AU629">
        <f>_xlfn.RANK.AVG(Table2[[#This Row],[Sharpe Ratio Z-Score]],Table2[Sharpe Ratio Z-Score])</f>
        <v>707</v>
      </c>
      <c r="AV629">
        <f>(Table2[[#This Row],[Rank 1Y]]+Table2[[#This Row],[Rank 6M]]+Table2[[#This Row],[Rank Sharpe]])/3</f>
        <v>578</v>
      </c>
    </row>
    <row r="630" spans="1:48" x14ac:dyDescent="0.3">
      <c r="A630" t="s">
        <v>2280</v>
      </c>
      <c r="B630" t="s">
        <v>2281</v>
      </c>
      <c r="C630" t="s">
        <v>3160</v>
      </c>
      <c r="D630" t="s">
        <v>1979</v>
      </c>
      <c r="E630">
        <v>2467.2636049500002</v>
      </c>
      <c r="F630">
        <v>51.75</v>
      </c>
      <c r="G630">
        <v>-24.539249559707201</v>
      </c>
      <c r="H630">
        <f>(Table2[[#This Row],[1Y Return vs Nifty]]-AVERAGE(Table2[1Y Return vs Nifty]))/_xlfn.STDEV.P(Table2[1Y Return vs Nifty])</f>
        <v>-0.86040181456707243</v>
      </c>
      <c r="I630">
        <v>0.67323200019796703</v>
      </c>
      <c r="J630">
        <f>(Table2[[#This Row],[1M Return vs Nifty]]-AVERAGE(Table2[1M Return vs Nifty]))/_xlfn.STDEV.P(Table2[1M Return vs Nifty])</f>
        <v>0.24100837176042836</v>
      </c>
      <c r="K630">
        <v>-8.6404223209419992</v>
      </c>
      <c r="L630">
        <f>(Table2[[#This Row],[6M Return vs Nifty]]-AVERAGE(Table2[6M Return vs Nifty]))/_xlfn.STDEV.P(Table2[6M Return vs Nifty])</f>
        <v>-0.62104356085863976</v>
      </c>
      <c r="M630">
        <v>-1.5258004868902899</v>
      </c>
      <c r="N630">
        <f>(Table2[[#This Row],[1W Return vs Nifty]]-AVERAGE(Table2[1W Return vs Nifty]))/_xlfn.STDEV.P(Table2[1W Return vs Nifty])</f>
        <v>-0.29382347603516262</v>
      </c>
      <c r="O630">
        <v>52.46</v>
      </c>
      <c r="P630">
        <v>52.695355726147397</v>
      </c>
      <c r="Q630">
        <v>52.043086733914897</v>
      </c>
      <c r="R630">
        <v>45.462973295644701</v>
      </c>
      <c r="S630" s="1">
        <f>(Table2[[#This Row],[Close Price]]-Table2[[#This Row],[20D EMA]])/Table2[[#This Row],[20D EMA]]</f>
        <v>-1.3534121235226855E-2</v>
      </c>
      <c r="T630" s="1">
        <f>(Table2[[#This Row],[Close Price]]-Table2[[#This Row],[50D EMA]])/Table2[[#This Row],[50D EMA]]</f>
        <v>-1.7940019819968928E-2</v>
      </c>
      <c r="U630" s="1">
        <f>(Table2[[#This Row],[Close Price]]-Table2[[#This Row],[200D EMA]])/Table2[[#This Row],[200D EMA]]</f>
        <v>-5.6316170371174734E-3</v>
      </c>
      <c r="V630">
        <v>0.63581207880545298</v>
      </c>
      <c r="W630">
        <v>51.6</v>
      </c>
      <c r="X630">
        <v>53.49</v>
      </c>
      <c r="Y630">
        <v>49.51</v>
      </c>
      <c r="Z630">
        <v>53.49</v>
      </c>
      <c r="AA630">
        <v>49.51</v>
      </c>
      <c r="AB630">
        <v>55.43</v>
      </c>
      <c r="AC630" s="1">
        <f>(Table2[[#This Row],[Close Price]]/Table2[[#This Row],[Day Low]])-1</f>
        <v>2.9069767441860517E-3</v>
      </c>
      <c r="AD630" s="1">
        <f>(Table2[[#This Row],[Day High]]/Table2[[#This Row],[Close Price]])-1</f>
        <v>3.3623188405797144E-2</v>
      </c>
      <c r="AE630" s="1">
        <f>(Table2[[#This Row],[Close Price]]/Table2[[#This Row],[Current Week Low]])-1</f>
        <v>4.524338517471227E-2</v>
      </c>
      <c r="AF630" s="1">
        <f>(Table2[[#This Row],[Current Week High]]/Table2[[#This Row],[Close Price]])-1</f>
        <v>3.3623188405797144E-2</v>
      </c>
      <c r="AG630" s="1">
        <f>(Table2[[#This Row],[Close Price]]/Table2[[#This Row],[Current Month Low]])-1</f>
        <v>4.524338517471227E-2</v>
      </c>
      <c r="AH630" s="1">
        <f>(Table2[[#This Row],[Current Month High]]/Table2[[#This Row],[Close Price]])-1</f>
        <v>7.1111111111111125E-2</v>
      </c>
      <c r="AI630">
        <v>34.106280193236699</v>
      </c>
      <c r="AJ630">
        <v>21.908127208480501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-7.0000000000000007E-2</v>
      </c>
      <c r="AM630" t="s">
        <v>3188</v>
      </c>
      <c r="AN630">
        <v>-2.85</v>
      </c>
      <c r="AO630" t="s">
        <v>3188</v>
      </c>
      <c r="AP630">
        <v>-1.9306754269322001E-2</v>
      </c>
      <c r="AQ630">
        <f>(Table2[[#This Row],[Sharpe Ratio]]-AVERAGE(Table2[Sharpe Ratio]))/_xlfn.STDEV.P(Table2[Sharpe Ratio])</f>
        <v>-0.94276916548355993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615</v>
      </c>
      <c r="AT630">
        <f>_xlfn.RANK.AVG(Table2[[#This Row],[6M Return vs Nifty Z-Score]],Table2[6M Return vs Nifty Z-Score])</f>
        <v>527</v>
      </c>
      <c r="AU630">
        <f>_xlfn.RANK.AVG(Table2[[#This Row],[Sharpe Ratio Z-Score]],Table2[Sharpe Ratio Z-Score])</f>
        <v>609</v>
      </c>
      <c r="AV630">
        <f>(Table2[[#This Row],[Rank 1Y]]+Table2[[#This Row],[Rank 6M]]+Table2[[#This Row],[Rank Sharpe]])/3</f>
        <v>583.66666666666663</v>
      </c>
    </row>
    <row r="631" spans="1:48" x14ac:dyDescent="0.3">
      <c r="A631" t="s">
        <v>592</v>
      </c>
      <c r="B631" t="s">
        <v>593</v>
      </c>
      <c r="C631" t="s">
        <v>3143</v>
      </c>
      <c r="D631" t="s">
        <v>24</v>
      </c>
      <c r="E631">
        <v>33872.278874249998</v>
      </c>
      <c r="F631">
        <v>210.26</v>
      </c>
      <c r="G631">
        <v>-41.483204629172199</v>
      </c>
      <c r="H631">
        <f>(Table2[[#This Row],[1Y Return vs Nifty]]-AVERAGE(Table2[1Y Return vs Nifty]))/_xlfn.STDEV.P(Table2[1Y Return vs Nifty])</f>
        <v>-1.1455035336432036</v>
      </c>
      <c r="I631">
        <v>-5.9947188636598696</v>
      </c>
      <c r="J631">
        <f>(Table2[[#This Row],[1M Return vs Nifty]]-AVERAGE(Table2[1M Return vs Nifty]))/_xlfn.STDEV.P(Table2[1M Return vs Nifty])</f>
        <v>-0.47252621981545173</v>
      </c>
      <c r="K631">
        <v>5.2129347694515502</v>
      </c>
      <c r="L631">
        <f>(Table2[[#This Row],[6M Return vs Nifty]]-AVERAGE(Table2[6M Return vs Nifty]))/_xlfn.STDEV.P(Table2[6M Return vs Nifty])</f>
        <v>-0.18389159628480545</v>
      </c>
      <c r="M631">
        <v>-0.56530491347693601</v>
      </c>
      <c r="N631">
        <f>(Table2[[#This Row],[1W Return vs Nifty]]-AVERAGE(Table2[1W Return vs Nifty]))/_xlfn.STDEV.P(Table2[1W Return vs Nifty])</f>
        <v>-6.9308730857311457E-2</v>
      </c>
      <c r="O631">
        <v>197.47</v>
      </c>
      <c r="P631">
        <v>199.07287423526799</v>
      </c>
      <c r="Q631">
        <v>203.81946976050099</v>
      </c>
      <c r="R631">
        <v>69.844825141840104</v>
      </c>
      <c r="S631" s="1">
        <f>(Table2[[#This Row],[Close Price]]-Table2[[#This Row],[20D EMA]])/Table2[[#This Row],[20D EMA]]</f>
        <v>6.4769332050438E-2</v>
      </c>
      <c r="T631" s="1">
        <f>(Table2[[#This Row],[Close Price]]-Table2[[#This Row],[50D EMA]])/Table2[[#This Row],[50D EMA]]</f>
        <v>5.6196133238679474E-2</v>
      </c>
      <c r="U631" s="1">
        <f>(Table2[[#This Row],[Close Price]]-Table2[[#This Row],[200D EMA]])/Table2[[#This Row],[200D EMA]]</f>
        <v>3.1599190435864503E-2</v>
      </c>
      <c r="V631">
        <v>1.2821430287718001</v>
      </c>
      <c r="W631">
        <v>198.45</v>
      </c>
      <c r="X631">
        <v>211.8</v>
      </c>
      <c r="Y631">
        <v>182.55</v>
      </c>
      <c r="Z631">
        <v>211.8</v>
      </c>
      <c r="AA631">
        <v>182.55</v>
      </c>
      <c r="AB631">
        <v>211.8</v>
      </c>
      <c r="AC631" s="1">
        <f>(Table2[[#This Row],[Close Price]]/Table2[[#This Row],[Day Low]])-1</f>
        <v>5.9511211892164351E-2</v>
      </c>
      <c r="AD631" s="1">
        <f>(Table2[[#This Row],[Day High]]/Table2[[#This Row],[Close Price]])-1</f>
        <v>7.324265195472357E-3</v>
      </c>
      <c r="AE631" s="1">
        <f>(Table2[[#This Row],[Close Price]]/Table2[[#This Row],[Current Week Low]])-1</f>
        <v>0.15179402903314143</v>
      </c>
      <c r="AF631" s="1">
        <f>(Table2[[#This Row],[Current Week High]]/Table2[[#This Row],[Close Price]])-1</f>
        <v>7.324265195472357E-3</v>
      </c>
      <c r="AG631" s="1">
        <f>(Table2[[#This Row],[Close Price]]/Table2[[#This Row],[Current Month Low]])-1</f>
        <v>0.15179402903314143</v>
      </c>
      <c r="AH631" s="1">
        <f>(Table2[[#This Row],[Current Month High]]/Table2[[#This Row],[Close Price]])-1</f>
        <v>7.324265195472357E-3</v>
      </c>
      <c r="AI631">
        <v>25.1307904499191</v>
      </c>
      <c r="AJ631">
        <v>24.3038723026899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0.12</v>
      </c>
      <c r="AM631" t="s">
        <v>3189</v>
      </c>
      <c r="AN631">
        <v>1.1499999999999999</v>
      </c>
      <c r="AO631" t="s">
        <v>3189</v>
      </c>
      <c r="AP631">
        <v>-8.1465364341310006E-2</v>
      </c>
      <c r="AQ631">
        <f>(Table2[[#This Row],[Sharpe Ratio]]-AVERAGE(Table2[Sharpe Ratio]))/_xlfn.STDEV.P(Table2[Sharpe Ratio])</f>
        <v>-1.6636393761343624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687</v>
      </c>
      <c r="AT631">
        <f>_xlfn.RANK.AVG(Table2[[#This Row],[6M Return vs Nifty Z-Score]],Table2[6M Return vs Nifty Z-Score])</f>
        <v>376</v>
      </c>
      <c r="AU631">
        <f>_xlfn.RANK.AVG(Table2[[#This Row],[Sharpe Ratio Z-Score]],Table2[Sharpe Ratio Z-Score])</f>
        <v>695</v>
      </c>
      <c r="AV631">
        <f>(Table2[[#This Row],[Rank 1Y]]+Table2[[#This Row],[Rank 6M]]+Table2[[#This Row],[Rank Sharpe]])/3</f>
        <v>586</v>
      </c>
    </row>
    <row r="632" spans="1:48" x14ac:dyDescent="0.3">
      <c r="A632" t="s">
        <v>95</v>
      </c>
      <c r="B632" t="s">
        <v>96</v>
      </c>
      <c r="C632" t="s">
        <v>3154</v>
      </c>
      <c r="D632" t="s">
        <v>97</v>
      </c>
      <c r="E632">
        <v>297560.71000436001</v>
      </c>
      <c r="F632">
        <v>4572.7</v>
      </c>
      <c r="G632">
        <v>-7.30161749671863</v>
      </c>
      <c r="H632">
        <f>(Table2[[#This Row],[1Y Return vs Nifty]]-AVERAGE(Table2[1Y Return vs Nifty]))/_xlfn.STDEV.P(Table2[1Y Return vs Nifty])</f>
        <v>-0.57035863906217821</v>
      </c>
      <c r="I632">
        <v>-14.1025291197691</v>
      </c>
      <c r="J632">
        <f>(Table2[[#This Row],[1M Return vs Nifty]]-AVERAGE(Table2[1M Return vs Nifty]))/_xlfn.STDEV.P(Table2[1M Return vs Nifty])</f>
        <v>-1.3401395537746228</v>
      </c>
      <c r="K632">
        <v>-13.7513248413116</v>
      </c>
      <c r="L632">
        <f>(Table2[[#This Row],[6M Return vs Nifty]]-AVERAGE(Table2[6M Return vs Nifty]))/_xlfn.STDEV.P(Table2[6M Return vs Nifty])</f>
        <v>-0.78232151413353512</v>
      </c>
      <c r="M632">
        <v>-4.8261323158228198</v>
      </c>
      <c r="N632">
        <f>(Table2[[#This Row],[1W Return vs Nifty]]-AVERAGE(Table2[1W Return vs Nifty]))/_xlfn.STDEV.P(Table2[1W Return vs Nifty])</f>
        <v>-1.0652722781799873</v>
      </c>
      <c r="O632">
        <v>4900.83</v>
      </c>
      <c r="P632">
        <v>4981.37449837436</v>
      </c>
      <c r="Q632">
        <v>4630.7339553050197</v>
      </c>
      <c r="R632">
        <v>27.765076329544499</v>
      </c>
      <c r="S632" s="1">
        <f>(Table2[[#This Row],[Close Price]]-Table2[[#This Row],[20D EMA]])/Table2[[#This Row],[20D EMA]]</f>
        <v>-6.6953964940632535E-2</v>
      </c>
      <c r="T632" s="1">
        <f>(Table2[[#This Row],[Close Price]]-Table2[[#This Row],[50D EMA]])/Table2[[#This Row],[50D EMA]]</f>
        <v>-8.2040508800879861E-2</v>
      </c>
      <c r="U632" s="1">
        <f>(Table2[[#This Row],[Close Price]]-Table2[[#This Row],[200D EMA]])/Table2[[#This Row],[200D EMA]]</f>
        <v>-1.2532344951178961E-2</v>
      </c>
      <c r="V632">
        <v>1.76387644282753</v>
      </c>
      <c r="W632">
        <v>4529</v>
      </c>
      <c r="X632">
        <v>4643.1000000000004</v>
      </c>
      <c r="Y632">
        <v>4435</v>
      </c>
      <c r="Z632">
        <v>4752.8999999999996</v>
      </c>
      <c r="AA632">
        <v>4435</v>
      </c>
      <c r="AB632">
        <v>5138</v>
      </c>
      <c r="AC632" s="1">
        <f>(Table2[[#This Row],[Close Price]]/Table2[[#This Row],[Day Low]])-1</f>
        <v>9.6489291234267416E-3</v>
      </c>
      <c r="AD632" s="1">
        <f>(Table2[[#This Row],[Day High]]/Table2[[#This Row],[Close Price]])-1</f>
        <v>1.5395718065913E-2</v>
      </c>
      <c r="AE632" s="1">
        <f>(Table2[[#This Row],[Close Price]]/Table2[[#This Row],[Current Week Low]])-1</f>
        <v>3.1048478015783587E-2</v>
      </c>
      <c r="AF632" s="1">
        <f>(Table2[[#This Row],[Current Week High]]/Table2[[#This Row],[Close Price]])-1</f>
        <v>3.940778970848724E-2</v>
      </c>
      <c r="AG632" s="1">
        <f>(Table2[[#This Row],[Close Price]]/Table2[[#This Row],[Current Month Low]])-1</f>
        <v>3.1048478015783587E-2</v>
      </c>
      <c r="AH632" s="1">
        <f>(Table2[[#This Row],[Current Month High]]/Table2[[#This Row],[Close Price]])-1</f>
        <v>0.12362499179915587</v>
      </c>
      <c r="AI632">
        <v>19.9477332866796</v>
      </c>
      <c r="AJ632">
        <v>26.317679558011001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-0.17</v>
      </c>
      <c r="AM632" t="s">
        <v>3188</v>
      </c>
      <c r="AN632">
        <v>-15.19</v>
      </c>
      <c r="AO632" t="s">
        <v>3188</v>
      </c>
      <c r="AP632">
        <v>-5.6652610467555001E-2</v>
      </c>
      <c r="AQ632">
        <f>(Table2[[#This Row],[Sharpe Ratio]]-AVERAGE(Table2[Sharpe Ratio]))/_xlfn.STDEV.P(Table2[Sharpe Ratio])</f>
        <v>-1.3758791593102571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499</v>
      </c>
      <c r="AT632">
        <f>_xlfn.RANK.AVG(Table2[[#This Row],[6M Return vs Nifty Z-Score]],Table2[6M Return vs Nifty Z-Score])</f>
        <v>588</v>
      </c>
      <c r="AU632">
        <f>_xlfn.RANK.AVG(Table2[[#This Row],[Sharpe Ratio Z-Score]],Table2[Sharpe Ratio Z-Score])</f>
        <v>672</v>
      </c>
      <c r="AV632">
        <f>(Table2[[#This Row],[Rank 1Y]]+Table2[[#This Row],[Rank 6M]]+Table2[[#This Row],[Rank Sharpe]])/3</f>
        <v>586.33333333333337</v>
      </c>
    </row>
    <row r="633" spans="1:48" x14ac:dyDescent="0.3">
      <c r="A633" t="s">
        <v>437</v>
      </c>
      <c r="B633" t="s">
        <v>438</v>
      </c>
      <c r="C633" t="s">
        <v>3145</v>
      </c>
      <c r="D633" t="s">
        <v>195</v>
      </c>
      <c r="E633">
        <v>53998.109728640004</v>
      </c>
      <c r="F633">
        <v>16634.900000000001</v>
      </c>
      <c r="G633">
        <v>-32.351715923291501</v>
      </c>
      <c r="H633">
        <f>(Table2[[#This Row],[1Y Return vs Nifty]]-AVERAGE(Table2[1Y Return vs Nifty]))/_xlfn.STDEV.P(Table2[1Y Return vs Nifty])</f>
        <v>-0.99185563283741696</v>
      </c>
      <c r="I633">
        <v>1.64332281929</v>
      </c>
      <c r="J633">
        <f>(Table2[[#This Row],[1M Return vs Nifty]]-AVERAGE(Table2[1M Return vs Nifty]))/_xlfn.STDEV.P(Table2[1M Return vs Nifty])</f>
        <v>0.3448173785340426</v>
      </c>
      <c r="K633">
        <v>-5.4441315934572803</v>
      </c>
      <c r="L633">
        <f>(Table2[[#This Row],[6M Return vs Nifty]]-AVERAGE(Table2[6M Return vs Nifty]))/_xlfn.STDEV.P(Table2[6M Return vs Nifty])</f>
        <v>-0.52018246547563018</v>
      </c>
      <c r="M633">
        <v>0.115995876229</v>
      </c>
      <c r="N633">
        <f>(Table2[[#This Row],[1W Return vs Nifty]]-AVERAGE(Table2[1W Return vs Nifty]))/_xlfn.STDEV.P(Table2[1W Return vs Nifty])</f>
        <v>8.9944551952425136E-2</v>
      </c>
      <c r="O633">
        <v>16642.32</v>
      </c>
      <c r="P633">
        <v>16648.257804037701</v>
      </c>
      <c r="Q633">
        <v>16499.310012322301</v>
      </c>
      <c r="R633">
        <v>48.393652507960901</v>
      </c>
      <c r="S633" s="1">
        <f>(Table2[[#This Row],[Close Price]]-Table2[[#This Row],[20D EMA]])/Table2[[#This Row],[20D EMA]]</f>
        <v>-4.4585129957831922E-4</v>
      </c>
      <c r="T633" s="1">
        <f>(Table2[[#This Row],[Close Price]]-Table2[[#This Row],[50D EMA]])/Table2[[#This Row],[50D EMA]]</f>
        <v>-8.0235446825312933E-4</v>
      </c>
      <c r="U633" s="1">
        <f>(Table2[[#This Row],[Close Price]]-Table2[[#This Row],[200D EMA]])/Table2[[#This Row],[200D EMA]]</f>
        <v>8.2179186630493388E-3</v>
      </c>
      <c r="V633">
        <v>0.79724356184297096</v>
      </c>
      <c r="W633">
        <v>16605</v>
      </c>
      <c r="X633">
        <v>16824.349999999999</v>
      </c>
      <c r="Y633">
        <v>16425.599999999999</v>
      </c>
      <c r="Z633">
        <v>17011</v>
      </c>
      <c r="AA633">
        <v>16405</v>
      </c>
      <c r="AB633">
        <v>17011</v>
      </c>
      <c r="AC633" s="1">
        <f>(Table2[[#This Row],[Close Price]]/Table2[[#This Row],[Day Low]])-1</f>
        <v>1.8006624510691349E-3</v>
      </c>
      <c r="AD633" s="1">
        <f>(Table2[[#This Row],[Day High]]/Table2[[#This Row],[Close Price]])-1</f>
        <v>1.1388706875304244E-2</v>
      </c>
      <c r="AE633" s="1">
        <f>(Table2[[#This Row],[Close Price]]/Table2[[#This Row],[Current Week Low]])-1</f>
        <v>1.2742304695110285E-2</v>
      </c>
      <c r="AF633" s="1">
        <f>(Table2[[#This Row],[Current Week High]]/Table2[[#This Row],[Close Price]])-1</f>
        <v>2.2609092931126673E-2</v>
      </c>
      <c r="AG633" s="1">
        <f>(Table2[[#This Row],[Close Price]]/Table2[[#This Row],[Current Month Low]])-1</f>
        <v>1.4014020115818537E-2</v>
      </c>
      <c r="AH633" s="1">
        <f>(Table2[[#This Row],[Current Month High]]/Table2[[#This Row],[Close Price]])-1</f>
        <v>2.2609092931126673E-2</v>
      </c>
      <c r="AI633">
        <v>15.7205633938286</v>
      </c>
      <c r="AJ633">
        <v>8.4031696795130895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-0.03</v>
      </c>
      <c r="AM633" t="s">
        <v>3188</v>
      </c>
      <c r="AN633">
        <v>0.65</v>
      </c>
      <c r="AO633" t="s">
        <v>3189</v>
      </c>
      <c r="AP633">
        <v>-1.9208896224162001E-2</v>
      </c>
      <c r="AQ633">
        <f>(Table2[[#This Row],[Sharpe Ratio]]-AVERAGE(Table2[Sharpe Ratio]))/_xlfn.STDEV.P(Table2[Sharpe Ratio])</f>
        <v>-0.9416342792699417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658</v>
      </c>
      <c r="AT633">
        <f>_xlfn.RANK.AVG(Table2[[#This Row],[6M Return vs Nifty Z-Score]],Table2[6M Return vs Nifty Z-Score])</f>
        <v>493</v>
      </c>
      <c r="AU633">
        <f>_xlfn.RANK.AVG(Table2[[#This Row],[Sharpe Ratio Z-Score]],Table2[Sharpe Ratio Z-Score])</f>
        <v>608</v>
      </c>
      <c r="AV633">
        <f>(Table2[[#This Row],[Rank 1Y]]+Table2[[#This Row],[Rank 6M]]+Table2[[#This Row],[Rank Sharpe]])/3</f>
        <v>586.33333333333337</v>
      </c>
    </row>
    <row r="634" spans="1:48" x14ac:dyDescent="0.3">
      <c r="A634" t="s">
        <v>953</v>
      </c>
      <c r="B634" t="s">
        <v>954</v>
      </c>
      <c r="C634" t="s">
        <v>3159</v>
      </c>
      <c r="D634" t="s">
        <v>172</v>
      </c>
      <c r="E634">
        <v>15739.888456175</v>
      </c>
      <c r="F634">
        <v>1018.25</v>
      </c>
      <c r="G634">
        <v>-27.756352003521599</v>
      </c>
      <c r="H634">
        <f>(Table2[[#This Row],[1Y Return vs Nifty]]-AVERAGE(Table2[1Y Return vs Nifty]))/_xlfn.STDEV.P(Table2[1Y Return vs Nifty])</f>
        <v>-0.91453329882887935</v>
      </c>
      <c r="I634">
        <v>-10.7330853943854</v>
      </c>
      <c r="J634">
        <f>(Table2[[#This Row],[1M Return vs Nifty]]-AVERAGE(Table2[1M Return vs Nifty]))/_xlfn.STDEV.P(Table2[1M Return vs Nifty])</f>
        <v>-0.97957681095942173</v>
      </c>
      <c r="K634">
        <v>-3.2087051889274498</v>
      </c>
      <c r="L634">
        <f>(Table2[[#This Row],[6M Return vs Nifty]]-AVERAGE(Table2[6M Return vs Nifty]))/_xlfn.STDEV.P(Table2[6M Return vs Nifty])</f>
        <v>-0.44964208757126789</v>
      </c>
      <c r="M634">
        <v>-1.4514899413515601</v>
      </c>
      <c r="N634">
        <f>(Table2[[#This Row],[1W Return vs Nifty]]-AVERAGE(Table2[1W Return vs Nifty]))/_xlfn.STDEV.P(Table2[1W Return vs Nifty])</f>
        <v>-0.27645347074053633</v>
      </c>
      <c r="O634" t="e">
        <v>#N/A</v>
      </c>
      <c r="P634">
        <v>1063.5482286557999</v>
      </c>
      <c r="Q634">
        <v>1019.14709996287</v>
      </c>
      <c r="R634">
        <v>42.258076815203196</v>
      </c>
      <c r="S634" s="1" t="e">
        <f>(Table2[[#This Row],[Close Price]]-Table2[[#This Row],[20D EMA]])/Table2[[#This Row],[20D EMA]]</f>
        <v>#N/A</v>
      </c>
      <c r="T634" s="1">
        <f>(Table2[[#This Row],[Close Price]]-Table2[[#This Row],[50D EMA]])/Table2[[#This Row],[50D EMA]]</f>
        <v>-4.2591607446943472E-2</v>
      </c>
      <c r="U634" s="1">
        <f>(Table2[[#This Row],[Close Price]]-Table2[[#This Row],[200D EMA]])/Table2[[#This Row],[200D EMA]]</f>
        <v>-8.8024580838497125E-4</v>
      </c>
      <c r="V634">
        <v>0.59305420547143795</v>
      </c>
      <c r="W634" t="e">
        <v>#N/A</v>
      </c>
      <c r="X634" t="e">
        <v>#N/A</v>
      </c>
      <c r="Y634" t="e">
        <v>#N/A</v>
      </c>
      <c r="Z634" t="e">
        <v>#N/A</v>
      </c>
      <c r="AA634" t="e">
        <v>#N/A</v>
      </c>
      <c r="AB634" t="e">
        <v>#N/A</v>
      </c>
      <c r="AC634" s="1" t="e">
        <f>(Table2[[#This Row],[Close Price]]/Table2[[#This Row],[Day Low]])-1</f>
        <v>#N/A</v>
      </c>
      <c r="AD634" s="1" t="e">
        <f>(Table2[[#This Row],[Day High]]/Table2[[#This Row],[Close Price]])-1</f>
        <v>#N/A</v>
      </c>
      <c r="AE634" s="1" t="e">
        <f>(Table2[[#This Row],[Close Price]]/Table2[[#This Row],[Current Week Low]])-1</f>
        <v>#N/A</v>
      </c>
      <c r="AF634" s="1" t="e">
        <f>(Table2[[#This Row],[Current Week High]]/Table2[[#This Row],[Close Price]])-1</f>
        <v>#N/A</v>
      </c>
      <c r="AG634" s="1" t="e">
        <f>(Table2[[#This Row],[Close Price]]/Table2[[#This Row],[Current Month Low]])-1</f>
        <v>#N/A</v>
      </c>
      <c r="AH634" s="1" t="e">
        <f>(Table2[[#This Row],[Current Month High]]/Table2[[#This Row],[Close Price]])-1</f>
        <v>#N/A</v>
      </c>
      <c r="AI634">
        <v>18.8313282592683</v>
      </c>
      <c r="AJ634">
        <v>22.3270062469966</v>
      </c>
      <c r="AK634" t="e">
        <f>IF(AND(Table2[[#This Row],[20D EMA]]&gt;Table2[[#This Row],[50D EMA]],Table2[[#This Row],[50D EMA]]&gt;Table2[[#This Row],[200D EMA]]),"Uptrend","Downtrend/NoTrend")</f>
        <v>#N/A</v>
      </c>
      <c r="AL634" t="e">
        <v>#N/A</v>
      </c>
      <c r="AM634" t="e">
        <v>#N/A</v>
      </c>
      <c r="AN634" t="e">
        <v>#N/A</v>
      </c>
      <c r="AO634" t="e">
        <v>#N/A</v>
      </c>
      <c r="AP634">
        <v>-4.280291666055E-2</v>
      </c>
      <c r="AQ634">
        <f>(Table2[[#This Row],[Sharpe Ratio]]-AVERAGE(Table2[Sharpe Ratio]))/_xlfn.STDEV.P(Table2[Sharpe Ratio])</f>
        <v>-1.2152605148369944</v>
      </c>
      <c r="AR634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634">
        <f>_xlfn.RANK.AVG(Table2[[#This Row],[1Y Return vs Nifty Z-Score]],Table2[1Y Return vs Nifty Z-Score])</f>
        <v>631</v>
      </c>
      <c r="AT634">
        <f>_xlfn.RANK.AVG(Table2[[#This Row],[6M Return vs Nifty Z-Score]],Table2[6M Return vs Nifty Z-Score])</f>
        <v>477</v>
      </c>
      <c r="AU634">
        <f>_xlfn.RANK.AVG(Table2[[#This Row],[Sharpe Ratio Z-Score]],Table2[Sharpe Ratio Z-Score])</f>
        <v>651</v>
      </c>
      <c r="AV634">
        <f>(Table2[[#This Row],[Rank 1Y]]+Table2[[#This Row],[Rank 6M]]+Table2[[#This Row],[Rank Sharpe]])/3</f>
        <v>586.33333333333337</v>
      </c>
    </row>
    <row r="635" spans="1:48" x14ac:dyDescent="0.3">
      <c r="A635" t="s">
        <v>2130</v>
      </c>
      <c r="B635" t="s">
        <v>2131</v>
      </c>
      <c r="C635" t="s">
        <v>3155</v>
      </c>
      <c r="D635" t="s">
        <v>100</v>
      </c>
      <c r="E635">
        <v>2945.3238242000002</v>
      </c>
      <c r="F635">
        <v>684.5</v>
      </c>
      <c r="G635">
        <v>-41.226286670953499</v>
      </c>
      <c r="H635">
        <f>(Table2[[#This Row],[1Y Return vs Nifty]]-AVERAGE(Table2[1Y Return vs Nifty]))/_xlfn.STDEV.P(Table2[1Y Return vs Nifty])</f>
        <v>-1.1411805906674115</v>
      </c>
      <c r="I635">
        <v>-4.3200698282443497</v>
      </c>
      <c r="J635">
        <f>(Table2[[#This Row],[1M Return vs Nifty]]-AVERAGE(Table2[1M Return vs Nifty]))/_xlfn.STDEV.P(Table2[1M Return vs Nifty])</f>
        <v>-0.29332273737904746</v>
      </c>
      <c r="K635">
        <v>-10.5117425202173</v>
      </c>
      <c r="L635">
        <f>(Table2[[#This Row],[6M Return vs Nifty]]-AVERAGE(Table2[6M Return vs Nifty]))/_xlfn.STDEV.P(Table2[6M Return vs Nifty])</f>
        <v>-0.68009432350931631</v>
      </c>
      <c r="M635">
        <v>-1.91052777532012</v>
      </c>
      <c r="N635">
        <f>(Table2[[#This Row],[1W Return vs Nifty]]-AVERAGE(Table2[1W Return vs Nifty]))/_xlfn.STDEV.P(Table2[1W Return vs Nifty])</f>
        <v>-0.38375304105942137</v>
      </c>
      <c r="O635">
        <v>692.79</v>
      </c>
      <c r="P635">
        <v>708.13168460474105</v>
      </c>
      <c r="Q635">
        <v>763.97818062303998</v>
      </c>
      <c r="R635">
        <v>46.016491791834703</v>
      </c>
      <c r="S635" s="1">
        <f>(Table2[[#This Row],[Close Price]]-Table2[[#This Row],[20D EMA]])/Table2[[#This Row],[20D EMA]]</f>
        <v>-1.1966108055832163E-2</v>
      </c>
      <c r="T635" s="1">
        <f>(Table2[[#This Row],[Close Price]]-Table2[[#This Row],[50D EMA]])/Table2[[#This Row],[50D EMA]]</f>
        <v>-3.3371878590535864E-2</v>
      </c>
      <c r="U635" s="1">
        <f>(Table2[[#This Row],[Close Price]]-Table2[[#This Row],[200D EMA]])/Table2[[#This Row],[200D EMA]]</f>
        <v>-0.10403200332007372</v>
      </c>
      <c r="V635">
        <v>0.58439935780159002</v>
      </c>
      <c r="W635">
        <v>681.05</v>
      </c>
      <c r="X635">
        <v>697.75</v>
      </c>
      <c r="Y635">
        <v>654</v>
      </c>
      <c r="Z635">
        <v>711</v>
      </c>
      <c r="AA635">
        <v>654</v>
      </c>
      <c r="AB635">
        <v>711</v>
      </c>
      <c r="AC635" s="1">
        <f>(Table2[[#This Row],[Close Price]]/Table2[[#This Row],[Day Low]])-1</f>
        <v>5.0657073636297678E-3</v>
      </c>
      <c r="AD635" s="1">
        <f>(Table2[[#This Row],[Day High]]/Table2[[#This Row],[Close Price]])-1</f>
        <v>1.9357195032870811E-2</v>
      </c>
      <c r="AE635" s="1">
        <f>(Table2[[#This Row],[Close Price]]/Table2[[#This Row],[Current Week Low]])-1</f>
        <v>4.6636085626911239E-2</v>
      </c>
      <c r="AF635" s="1">
        <f>(Table2[[#This Row],[Current Week High]]/Table2[[#This Row],[Close Price]])-1</f>
        <v>3.87143900657414E-2</v>
      </c>
      <c r="AG635" s="1">
        <f>(Table2[[#This Row],[Close Price]]/Table2[[#This Row],[Current Month Low]])-1</f>
        <v>4.6636085626911239E-2</v>
      </c>
      <c r="AH635" s="1">
        <f>(Table2[[#This Row],[Current Month High]]/Table2[[#This Row],[Close Price]])-1</f>
        <v>3.87143900657414E-2</v>
      </c>
      <c r="AI635">
        <v>29.846603360116799</v>
      </c>
      <c r="AJ635">
        <v>10.617323852617901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-0.15</v>
      </c>
      <c r="AM635" t="s">
        <v>3188</v>
      </c>
      <c r="AN635">
        <v>-2.65</v>
      </c>
      <c r="AO635" t="s">
        <v>3188</v>
      </c>
      <c r="AQ635">
        <f>(Table2[[#This Row],[Sharpe Ratio]]-AVERAGE(Table2[Sharpe Ratio]))/_xlfn.STDEV.P(Table2[Sharpe Ratio])</f>
        <v>-0.71886351506777824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685</v>
      </c>
      <c r="AT635">
        <f>_xlfn.RANK.AVG(Table2[[#This Row],[6M Return vs Nifty Z-Score]],Table2[6M Return vs Nifty Z-Score])</f>
        <v>545</v>
      </c>
      <c r="AU635">
        <f>_xlfn.RANK.AVG(Table2[[#This Row],[Sharpe Ratio Z-Score]],Table2[Sharpe Ratio Z-Score])</f>
        <v>530</v>
      </c>
      <c r="AV635">
        <f>(Table2[[#This Row],[Rank 1Y]]+Table2[[#This Row],[Rank 6M]]+Table2[[#This Row],[Rank Sharpe]])/3</f>
        <v>586.66666666666663</v>
      </c>
    </row>
    <row r="636" spans="1:48" x14ac:dyDescent="0.3">
      <c r="A636" t="s">
        <v>1482</v>
      </c>
      <c r="B636" t="s">
        <v>1483</v>
      </c>
      <c r="C636" t="s">
        <v>3152</v>
      </c>
      <c r="D636" t="s">
        <v>106</v>
      </c>
      <c r="E636">
        <v>7058.9872303299999</v>
      </c>
      <c r="F636">
        <v>1481.9</v>
      </c>
      <c r="G636">
        <v>-23.477491569304199</v>
      </c>
      <c r="H636">
        <f>(Table2[[#This Row],[1Y Return vs Nifty]]-AVERAGE(Table2[1Y Return vs Nifty]))/_xlfn.STDEV.P(Table2[1Y Return vs Nifty])</f>
        <v>-0.84253650348322573</v>
      </c>
      <c r="I636">
        <v>-3.62584045098302</v>
      </c>
      <c r="J636">
        <f>(Table2[[#This Row],[1M Return vs Nifty]]-AVERAGE(Table2[1M Return vs Nifty]))/_xlfn.STDEV.P(Table2[1M Return vs Nifty])</f>
        <v>-0.21903354639998482</v>
      </c>
      <c r="K636">
        <v>0.23490633965305599</v>
      </c>
      <c r="L636">
        <f>(Table2[[#This Row],[6M Return vs Nifty]]-AVERAGE(Table2[6M Return vs Nifty]))/_xlfn.STDEV.P(Table2[6M Return vs Nifty])</f>
        <v>-0.34097661860765027</v>
      </c>
      <c r="M636">
        <v>-0.799796152160271</v>
      </c>
      <c r="N636">
        <f>(Table2[[#This Row],[1W Return vs Nifty]]-AVERAGE(Table2[1W Return vs Nifty]))/_xlfn.STDEV.P(Table2[1W Return vs Nifty])</f>
        <v>-0.1241207905447233</v>
      </c>
      <c r="O636">
        <v>1473</v>
      </c>
      <c r="P636">
        <v>1466.67645766239</v>
      </c>
      <c r="Q636">
        <v>1435.7630460385301</v>
      </c>
      <c r="R636">
        <v>54.310243925149599</v>
      </c>
      <c r="S636" s="1">
        <f>(Table2[[#This Row],[Close Price]]-Table2[[#This Row],[20D EMA]])/Table2[[#This Row],[20D EMA]]</f>
        <v>6.0420909708079366E-3</v>
      </c>
      <c r="T636" s="1">
        <f>(Table2[[#This Row],[Close Price]]-Table2[[#This Row],[50D EMA]])/Table2[[#This Row],[50D EMA]]</f>
        <v>1.0379618666460066E-2</v>
      </c>
      <c r="U636" s="1">
        <f>(Table2[[#This Row],[Close Price]]-Table2[[#This Row],[200D EMA]])/Table2[[#This Row],[200D EMA]]</f>
        <v>3.2134100462306976E-2</v>
      </c>
      <c r="V636">
        <v>0.38966851662250002</v>
      </c>
      <c r="W636">
        <v>1458.55</v>
      </c>
      <c r="X636">
        <v>1492.4</v>
      </c>
      <c r="Y636">
        <v>1406.2</v>
      </c>
      <c r="Z636">
        <v>1492.4</v>
      </c>
      <c r="AA636">
        <v>1406.2</v>
      </c>
      <c r="AB636">
        <v>1545.55</v>
      </c>
      <c r="AC636" s="1">
        <f>(Table2[[#This Row],[Close Price]]/Table2[[#This Row],[Day Low]])-1</f>
        <v>1.6009050083987564E-2</v>
      </c>
      <c r="AD636" s="1">
        <f>(Table2[[#This Row],[Day High]]/Table2[[#This Row],[Close Price]])-1</f>
        <v>7.0854983467170118E-3</v>
      </c>
      <c r="AE636" s="1">
        <f>(Table2[[#This Row],[Close Price]]/Table2[[#This Row],[Current Week Low]])-1</f>
        <v>5.3833025174228499E-2</v>
      </c>
      <c r="AF636" s="1">
        <f>(Table2[[#This Row],[Current Week High]]/Table2[[#This Row],[Close Price]])-1</f>
        <v>7.0854983467170118E-3</v>
      </c>
      <c r="AG636" s="1">
        <f>(Table2[[#This Row],[Close Price]]/Table2[[#This Row],[Current Month Low]])-1</f>
        <v>5.3833025174228499E-2</v>
      </c>
      <c r="AH636" s="1">
        <f>(Table2[[#This Row],[Current Month High]]/Table2[[#This Row],[Close Price]])-1</f>
        <v>4.2951616168432238E-2</v>
      </c>
      <c r="AI636">
        <v>7.1597273770159697</v>
      </c>
      <c r="AJ636">
        <v>18.552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-0.03</v>
      </c>
      <c r="AM636" t="s">
        <v>3188</v>
      </c>
      <c r="AN636">
        <v>0.91</v>
      </c>
      <c r="AO636" t="s">
        <v>3189</v>
      </c>
      <c r="AP636">
        <v>-0.119849432421212</v>
      </c>
      <c r="AQ636">
        <f>(Table2[[#This Row],[Sharpe Ratio]]-AVERAGE(Table2[Sharpe Ratio]))/_xlfn.STDEV.P(Table2[Sharpe Ratio])</f>
        <v>-2.1087897939179676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-3.635457252953552</v>
      </c>
      <c r="AS636">
        <f>_xlfn.RANK.AVG(Table2[[#This Row],[1Y Return vs Nifty Z-Score]],Table2[1Y Return vs Nifty Z-Score])</f>
        <v>607</v>
      </c>
      <c r="AT636">
        <f>_xlfn.RANK.AVG(Table2[[#This Row],[6M Return vs Nifty Z-Score]],Table2[6M Return vs Nifty Z-Score])</f>
        <v>432</v>
      </c>
      <c r="AU636">
        <f>_xlfn.RANK.AVG(Table2[[#This Row],[Sharpe Ratio Z-Score]],Table2[Sharpe Ratio Z-Score])</f>
        <v>724</v>
      </c>
      <c r="AV636">
        <f>(Table2[[#This Row],[Rank 1Y]]+Table2[[#This Row],[Rank 6M]]+Table2[[#This Row],[Rank Sharpe]])/3</f>
        <v>587.66666666666663</v>
      </c>
    </row>
    <row r="637" spans="1:48" x14ac:dyDescent="0.3">
      <c r="A637" t="s">
        <v>16</v>
      </c>
      <c r="B637" t="s">
        <v>17</v>
      </c>
      <c r="C637" t="s">
        <v>3141</v>
      </c>
      <c r="D637" t="s">
        <v>18</v>
      </c>
      <c r="E637">
        <v>1856816.0080218799</v>
      </c>
      <c r="F637">
        <v>2744.2</v>
      </c>
      <c r="G637">
        <v>-8.9888787536163193</v>
      </c>
      <c r="H637">
        <f>(Table2[[#This Row],[1Y Return vs Nifty]]-AVERAGE(Table2[1Y Return vs Nifty]))/_xlfn.STDEV.P(Table2[1Y Return vs Nifty])</f>
        <v>-0.59874876892855033</v>
      </c>
      <c r="I637">
        <v>-6.5903802081151799</v>
      </c>
      <c r="J637">
        <f>(Table2[[#This Row],[1M Return vs Nifty]]-AVERAGE(Table2[1M Return vs Nifty]))/_xlfn.STDEV.P(Table2[1M Return vs Nifty])</f>
        <v>-0.53626768744341735</v>
      </c>
      <c r="K637">
        <v>-16.193187913459798</v>
      </c>
      <c r="L637">
        <f>(Table2[[#This Row],[6M Return vs Nifty]]-AVERAGE(Table2[6M Return vs Nifty]))/_xlfn.STDEV.P(Table2[6M Return vs Nifty])</f>
        <v>-0.85937613939473667</v>
      </c>
      <c r="M637">
        <v>-2.38668536365505</v>
      </c>
      <c r="N637">
        <f>(Table2[[#This Row],[1W Return vs Nifty]]-AVERAGE(Table2[1W Return vs Nifty]))/_xlfn.STDEV.P(Table2[1W Return vs Nifty])</f>
        <v>-0.49505433444238439</v>
      </c>
      <c r="O637">
        <v>2865.69</v>
      </c>
      <c r="P637">
        <v>2925.9525390865401</v>
      </c>
      <c r="Q637">
        <v>2859.94164671626</v>
      </c>
      <c r="R637">
        <v>28.195569605208899</v>
      </c>
      <c r="S637" s="1">
        <f>(Table2[[#This Row],[Close Price]]-Table2[[#This Row],[20D EMA]])/Table2[[#This Row],[20D EMA]]</f>
        <v>-4.2394676325771534E-2</v>
      </c>
      <c r="T637" s="1">
        <f>(Table2[[#This Row],[Close Price]]-Table2[[#This Row],[50D EMA]])/Table2[[#This Row],[50D EMA]]</f>
        <v>-6.2117391399411435E-2</v>
      </c>
      <c r="U637" s="1">
        <f>(Table2[[#This Row],[Close Price]]-Table2[[#This Row],[200D EMA]])/Table2[[#This Row],[200D EMA]]</f>
        <v>-4.0469932961447991E-2</v>
      </c>
      <c r="V637">
        <v>1.5921650117319399</v>
      </c>
      <c r="W637">
        <v>2737.65</v>
      </c>
      <c r="X637">
        <v>2766.55</v>
      </c>
      <c r="Y637">
        <v>2722.75</v>
      </c>
      <c r="Z637">
        <v>2802</v>
      </c>
      <c r="AA637">
        <v>2722.75</v>
      </c>
      <c r="AB637">
        <v>2975.9</v>
      </c>
      <c r="AC637" s="1">
        <f>(Table2[[#This Row],[Close Price]]/Table2[[#This Row],[Day Low]])-1</f>
        <v>2.3925629645862312E-3</v>
      </c>
      <c r="AD637" s="1">
        <f>(Table2[[#This Row],[Day High]]/Table2[[#This Row],[Close Price]])-1</f>
        <v>8.1444501129657176E-3</v>
      </c>
      <c r="AE637" s="1">
        <f>(Table2[[#This Row],[Close Price]]/Table2[[#This Row],[Current Week Low]])-1</f>
        <v>7.8780644568909874E-3</v>
      </c>
      <c r="AF637" s="1">
        <f>(Table2[[#This Row],[Current Week High]]/Table2[[#This Row],[Close Price]])-1</f>
        <v>2.1062604766416415E-2</v>
      </c>
      <c r="AG637" s="1">
        <f>(Table2[[#This Row],[Close Price]]/Table2[[#This Row],[Current Month Low]])-1</f>
        <v>7.8780644568909874E-3</v>
      </c>
      <c r="AH637" s="1">
        <f>(Table2[[#This Row],[Current Month High]]/Table2[[#This Row],[Close Price]])-1</f>
        <v>8.4432621529043184E-2</v>
      </c>
      <c r="AI637">
        <v>17.250929232563202</v>
      </c>
      <c r="AJ637">
        <v>23.595910462549998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-7.0000000000000007E-2</v>
      </c>
      <c r="AM637" t="s">
        <v>3188</v>
      </c>
      <c r="AN637">
        <v>-7.87</v>
      </c>
      <c r="AO637" t="s">
        <v>3188</v>
      </c>
      <c r="AP637">
        <v>-3.6819968823630998E-2</v>
      </c>
      <c r="AQ637">
        <f>(Table2[[#This Row],[Sharpe Ratio]]-AVERAGE(Table2[Sharpe Ratio]))/_xlfn.STDEV.P(Table2[Sharpe Ratio])</f>
        <v>-1.1458746507947062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515</v>
      </c>
      <c r="AT637">
        <f>_xlfn.RANK.AVG(Table2[[#This Row],[6M Return vs Nifty Z-Score]],Table2[6M Return vs Nifty Z-Score])</f>
        <v>612</v>
      </c>
      <c r="AU637">
        <f>_xlfn.RANK.AVG(Table2[[#This Row],[Sharpe Ratio Z-Score]],Table2[Sharpe Ratio Z-Score])</f>
        <v>639</v>
      </c>
      <c r="AV637">
        <f>(Table2[[#This Row],[Rank 1Y]]+Table2[[#This Row],[Rank 6M]]+Table2[[#This Row],[Rank Sharpe]])/3</f>
        <v>588.66666666666663</v>
      </c>
    </row>
    <row r="638" spans="1:48" x14ac:dyDescent="0.3">
      <c r="A638" t="s">
        <v>1124</v>
      </c>
      <c r="B638" t="s">
        <v>1125</v>
      </c>
      <c r="C638" t="s">
        <v>3143</v>
      </c>
      <c r="D638" t="s">
        <v>24</v>
      </c>
      <c r="E638">
        <v>11398.94060256</v>
      </c>
      <c r="F638">
        <v>153.9</v>
      </c>
      <c r="G638">
        <v>-16.705860522274001</v>
      </c>
      <c r="H638">
        <f>(Table2[[#This Row],[1Y Return vs Nifty]]-AVERAGE(Table2[1Y Return vs Nifty]))/_xlfn.STDEV.P(Table2[1Y Return vs Nifty])</f>
        <v>-0.72859594801416716</v>
      </c>
      <c r="I638">
        <v>-8.8492799811918701</v>
      </c>
      <c r="J638">
        <f>(Table2[[#This Row],[1M Return vs Nifty]]-AVERAGE(Table2[1M Return vs Nifty]))/_xlfn.STDEV.P(Table2[1M Return vs Nifty])</f>
        <v>-0.77799159331824153</v>
      </c>
      <c r="K638">
        <v>-10.9024420340238</v>
      </c>
      <c r="L638">
        <f>(Table2[[#This Row],[6M Return vs Nifty]]-AVERAGE(Table2[6M Return vs Nifty]))/_xlfn.STDEV.P(Table2[6M Return vs Nifty])</f>
        <v>-0.69242310843156363</v>
      </c>
      <c r="M638">
        <v>-4.3720583186111996</v>
      </c>
      <c r="N638">
        <f>(Table2[[#This Row],[1W Return vs Nifty]]-AVERAGE(Table2[1W Return vs Nifty]))/_xlfn.STDEV.P(Table2[1W Return vs Nifty])</f>
        <v>-0.95913299904352622</v>
      </c>
      <c r="O638">
        <v>161.16999999999999</v>
      </c>
      <c r="P638">
        <v>163.31378095022001</v>
      </c>
      <c r="Q638">
        <v>155.61087604941099</v>
      </c>
      <c r="R638">
        <v>26.964099273028499</v>
      </c>
      <c r="S638" s="1">
        <f>(Table2[[#This Row],[Close Price]]-Table2[[#This Row],[20D EMA]])/Table2[[#This Row],[20D EMA]]</f>
        <v>-4.5107650307129009E-2</v>
      </c>
      <c r="T638" s="1">
        <f>(Table2[[#This Row],[Close Price]]-Table2[[#This Row],[50D EMA]])/Table2[[#This Row],[50D EMA]]</f>
        <v>-5.7642293843465878E-2</v>
      </c>
      <c r="U638" s="1">
        <f>(Table2[[#This Row],[Close Price]]-Table2[[#This Row],[200D EMA]])/Table2[[#This Row],[200D EMA]]</f>
        <v>-1.0994578867788981E-2</v>
      </c>
      <c r="V638">
        <v>0.73906274358783897</v>
      </c>
      <c r="W638">
        <v>153</v>
      </c>
      <c r="X638">
        <v>155.35</v>
      </c>
      <c r="Y638">
        <v>152.44999999999999</v>
      </c>
      <c r="Z638">
        <v>160.51</v>
      </c>
      <c r="AA638">
        <v>152.44999999999999</v>
      </c>
      <c r="AB638">
        <v>165.57</v>
      </c>
      <c r="AC638" s="1">
        <f>(Table2[[#This Row],[Close Price]]/Table2[[#This Row],[Day Low]])-1</f>
        <v>5.8823529411764497E-3</v>
      </c>
      <c r="AD638" s="1">
        <f>(Table2[[#This Row],[Day High]]/Table2[[#This Row],[Close Price]])-1</f>
        <v>9.4217024041585162E-3</v>
      </c>
      <c r="AE638" s="1">
        <f>(Table2[[#This Row],[Close Price]]/Table2[[#This Row],[Current Week Low]])-1</f>
        <v>9.5113151853067901E-3</v>
      </c>
      <c r="AF638" s="1">
        <f>(Table2[[#This Row],[Current Week High]]/Table2[[#This Row],[Close Price]])-1</f>
        <v>4.2949967511370923E-2</v>
      </c>
      <c r="AG638" s="1">
        <f>(Table2[[#This Row],[Close Price]]/Table2[[#This Row],[Current Month Low]])-1</f>
        <v>9.5113151853067901E-3</v>
      </c>
      <c r="AH638" s="1">
        <f>(Table2[[#This Row],[Current Month High]]/Table2[[#This Row],[Close Price]])-1</f>
        <v>7.5828460038986245E-2</v>
      </c>
      <c r="AI638">
        <v>14.892787524366399</v>
      </c>
      <c r="AJ638">
        <v>22.727272727272702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-0.04</v>
      </c>
      <c r="AM638" t="s">
        <v>3188</v>
      </c>
      <c r="AN638">
        <v>-7.94</v>
      </c>
      <c r="AO638" t="s">
        <v>3188</v>
      </c>
      <c r="AP638">
        <v>-4.1938962983865999E-2</v>
      </c>
      <c r="AQ638">
        <f>(Table2[[#This Row],[Sharpe Ratio]]-AVERAGE(Table2[Sharpe Ratio]))/_xlfn.STDEV.P(Table2[Sharpe Ratio])</f>
        <v>-1.2052410104082041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566</v>
      </c>
      <c r="AT638">
        <f>_xlfn.RANK.AVG(Table2[[#This Row],[6M Return vs Nifty Z-Score]],Table2[6M Return vs Nifty Z-Score])</f>
        <v>553</v>
      </c>
      <c r="AU638">
        <f>_xlfn.RANK.AVG(Table2[[#This Row],[Sharpe Ratio Z-Score]],Table2[Sharpe Ratio Z-Score])</f>
        <v>647</v>
      </c>
      <c r="AV638">
        <f>(Table2[[#This Row],[Rank 1Y]]+Table2[[#This Row],[Rank 6M]]+Table2[[#This Row],[Rank Sharpe]])/3</f>
        <v>588.66666666666663</v>
      </c>
    </row>
    <row r="639" spans="1:48" x14ac:dyDescent="0.3">
      <c r="A639" t="s">
        <v>1030</v>
      </c>
      <c r="B639" t="s">
        <v>1031</v>
      </c>
      <c r="C639" t="s">
        <v>3143</v>
      </c>
      <c r="D639" t="s">
        <v>589</v>
      </c>
      <c r="E639">
        <v>13603.2504783</v>
      </c>
      <c r="F639">
        <v>1718.85</v>
      </c>
      <c r="G639">
        <v>-25.562783096544099</v>
      </c>
      <c r="H639">
        <f>(Table2[[#This Row],[1Y Return vs Nifty]]-AVERAGE(Table2[1Y Return vs Nifty]))/_xlfn.STDEV.P(Table2[1Y Return vs Nifty])</f>
        <v>-0.87762395483408417</v>
      </c>
      <c r="I639">
        <v>-6.6646774333285803</v>
      </c>
      <c r="J639">
        <f>(Table2[[#This Row],[1M Return vs Nifty]]-AVERAGE(Table2[1M Return vs Nifty]))/_xlfn.STDEV.P(Table2[1M Return vs Nifty])</f>
        <v>-0.54421820197633231</v>
      </c>
      <c r="K639">
        <v>-0.16048064517955499</v>
      </c>
      <c r="L639">
        <f>(Table2[[#This Row],[6M Return vs Nifty]]-AVERAGE(Table2[6M Return vs Nifty]))/_xlfn.STDEV.P(Table2[6M Return vs Nifty])</f>
        <v>-0.35345331981867717</v>
      </c>
      <c r="M639">
        <v>-1.9333925155527001</v>
      </c>
      <c r="N639">
        <f>(Table2[[#This Row],[1W Return vs Nifty]]-AVERAGE(Table2[1W Return vs Nifty]))/_xlfn.STDEV.P(Table2[1W Return vs Nifty])</f>
        <v>-0.38909764801958929</v>
      </c>
      <c r="O639">
        <v>1781.96</v>
      </c>
      <c r="P639">
        <v>1771.6573736181001</v>
      </c>
      <c r="Q639">
        <v>1680.83516977007</v>
      </c>
      <c r="R639">
        <v>29.476681124580399</v>
      </c>
      <c r="S639" s="1">
        <f>(Table2[[#This Row],[Close Price]]-Table2[[#This Row],[20D EMA]])/Table2[[#This Row],[20D EMA]]</f>
        <v>-3.5416058721856901E-2</v>
      </c>
      <c r="T639" s="1">
        <f>(Table2[[#This Row],[Close Price]]-Table2[[#This Row],[50D EMA]])/Table2[[#This Row],[50D EMA]]</f>
        <v>-2.980676422228094E-2</v>
      </c>
      <c r="U639" s="1">
        <f>(Table2[[#This Row],[Close Price]]-Table2[[#This Row],[200D EMA]])/Table2[[#This Row],[200D EMA]]</f>
        <v>2.2616631846851542E-2</v>
      </c>
      <c r="V639">
        <v>0.69769443522396102</v>
      </c>
      <c r="W639">
        <v>1710.05</v>
      </c>
      <c r="X639">
        <v>1733.6</v>
      </c>
      <c r="Y639">
        <v>1690</v>
      </c>
      <c r="Z639">
        <v>1796.7</v>
      </c>
      <c r="AA639">
        <v>1690</v>
      </c>
      <c r="AB639">
        <v>1869.4</v>
      </c>
      <c r="AC639" s="1">
        <f>(Table2[[#This Row],[Close Price]]/Table2[[#This Row],[Day Low]])-1</f>
        <v>5.1460483611589503E-3</v>
      </c>
      <c r="AD639" s="1">
        <f>(Table2[[#This Row],[Day High]]/Table2[[#This Row],[Close Price]])-1</f>
        <v>8.5813189050818472E-3</v>
      </c>
      <c r="AE639" s="1">
        <f>(Table2[[#This Row],[Close Price]]/Table2[[#This Row],[Current Week Low]])-1</f>
        <v>1.7071005917159709E-2</v>
      </c>
      <c r="AF639" s="1">
        <f>(Table2[[#This Row],[Current Week High]]/Table2[[#This Row],[Close Price]])-1</f>
        <v>4.5291910288856041E-2</v>
      </c>
      <c r="AG639" s="1">
        <f>(Table2[[#This Row],[Close Price]]/Table2[[#This Row],[Current Month Low]])-1</f>
        <v>1.7071005917159709E-2</v>
      </c>
      <c r="AH639" s="1">
        <f>(Table2[[#This Row],[Current Month High]]/Table2[[#This Row],[Close Price]])-1</f>
        <v>8.758763126509006E-2</v>
      </c>
      <c r="AI639">
        <v>15.1322104895715</v>
      </c>
      <c r="AJ639">
        <v>31.5110941086457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-0.04</v>
      </c>
      <c r="AM639" t="s">
        <v>3188</v>
      </c>
      <c r="AN639">
        <v>-9.31</v>
      </c>
      <c r="AO639" t="s">
        <v>3188</v>
      </c>
      <c r="AP639">
        <v>-9.5606614504596996E-2</v>
      </c>
      <c r="AQ639">
        <f>(Table2[[#This Row],[Sharpe Ratio]]-AVERAGE(Table2[Sharpe Ratio]))/_xlfn.STDEV.P(Table2[Sharpe Ratio])</f>
        <v>-1.8276392785174493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-3.9920324031661325</v>
      </c>
      <c r="AS639">
        <f>_xlfn.RANK.AVG(Table2[[#This Row],[1Y Return vs Nifty Z-Score]],Table2[1Y Return vs Nifty Z-Score])</f>
        <v>623</v>
      </c>
      <c r="AT639">
        <f>_xlfn.RANK.AVG(Table2[[#This Row],[6M Return vs Nifty Z-Score]],Table2[6M Return vs Nifty Z-Score])</f>
        <v>437</v>
      </c>
      <c r="AU639">
        <f>_xlfn.RANK.AVG(Table2[[#This Row],[Sharpe Ratio Z-Score]],Table2[Sharpe Ratio Z-Score])</f>
        <v>709</v>
      </c>
      <c r="AV639">
        <f>(Table2[[#This Row],[Rank 1Y]]+Table2[[#This Row],[Rank 6M]]+Table2[[#This Row],[Rank Sharpe]])/3</f>
        <v>589.66666666666663</v>
      </c>
    </row>
    <row r="640" spans="1:48" x14ac:dyDescent="0.3">
      <c r="A640" t="s">
        <v>1747</v>
      </c>
      <c r="B640" t="s">
        <v>1748</v>
      </c>
      <c r="C640" t="s">
        <v>3149</v>
      </c>
      <c r="D640" t="s">
        <v>182</v>
      </c>
      <c r="E640">
        <v>4725.6502253250001</v>
      </c>
      <c r="F640">
        <v>118.45</v>
      </c>
      <c r="G640">
        <v>-23.144010613064701</v>
      </c>
      <c r="H640">
        <f>(Table2[[#This Row],[1Y Return vs Nifty]]-AVERAGE(Table2[1Y Return vs Nifty]))/_xlfn.STDEV.P(Table2[1Y Return vs Nifty])</f>
        <v>-0.8369252991620828</v>
      </c>
      <c r="I640">
        <v>-10.221979636869101</v>
      </c>
      <c r="J640">
        <f>(Table2[[#This Row],[1M Return vs Nifty]]-AVERAGE(Table2[1M Return vs Nifty]))/_xlfn.STDEV.P(Table2[1M Return vs Nifty])</f>
        <v>-0.92488360079823051</v>
      </c>
      <c r="K640">
        <v>-22.3621336963107</v>
      </c>
      <c r="L640">
        <f>(Table2[[#This Row],[6M Return vs Nifty]]-AVERAGE(Table2[6M Return vs Nifty]))/_xlfn.STDEV.P(Table2[6M Return vs Nifty])</f>
        <v>-1.0540413566937827</v>
      </c>
      <c r="M640">
        <v>-3.5352057607141201</v>
      </c>
      <c r="N640">
        <f>(Table2[[#This Row],[1W Return vs Nifty]]-AVERAGE(Table2[1W Return vs Nifty]))/_xlfn.STDEV.P(Table2[1W Return vs Nifty])</f>
        <v>-0.76351966777121405</v>
      </c>
      <c r="O640">
        <v>118.88</v>
      </c>
      <c r="P640">
        <v>122.868769104687</v>
      </c>
      <c r="Q640">
        <v>123.35912479358301</v>
      </c>
      <c r="R640">
        <v>53.123400350224898</v>
      </c>
      <c r="S640" s="1">
        <f>(Table2[[#This Row],[Close Price]]-Table2[[#This Row],[20D EMA]])/Table2[[#This Row],[20D EMA]]</f>
        <v>-3.6170928667563309E-3</v>
      </c>
      <c r="T640" s="1">
        <f>(Table2[[#This Row],[Close Price]]-Table2[[#This Row],[50D EMA]])/Table2[[#This Row],[50D EMA]]</f>
        <v>-3.5963321980723266E-2</v>
      </c>
      <c r="U640" s="1">
        <f>(Table2[[#This Row],[Close Price]]-Table2[[#This Row],[200D EMA]])/Table2[[#This Row],[200D EMA]]</f>
        <v>-3.9795392532149115E-2</v>
      </c>
      <c r="V640">
        <v>0.80163228396410102</v>
      </c>
      <c r="W640">
        <v>112.67</v>
      </c>
      <c r="X640">
        <v>118.85</v>
      </c>
      <c r="Y640">
        <v>108.66</v>
      </c>
      <c r="Z640">
        <v>118.85</v>
      </c>
      <c r="AA640">
        <v>108.66</v>
      </c>
      <c r="AB640">
        <v>120.8</v>
      </c>
      <c r="AC640" s="1">
        <f>(Table2[[#This Row],[Close Price]]/Table2[[#This Row],[Day Low]])-1</f>
        <v>5.1300257388834591E-2</v>
      </c>
      <c r="AD640" s="1">
        <f>(Table2[[#This Row],[Day High]]/Table2[[#This Row],[Close Price]])-1</f>
        <v>3.3769523005486857E-3</v>
      </c>
      <c r="AE640" s="1">
        <f>(Table2[[#This Row],[Close Price]]/Table2[[#This Row],[Current Week Low]])-1</f>
        <v>9.0097551997055048E-2</v>
      </c>
      <c r="AF640" s="1">
        <f>(Table2[[#This Row],[Current Week High]]/Table2[[#This Row],[Close Price]])-1</f>
        <v>3.3769523005486857E-3</v>
      </c>
      <c r="AG640" s="1">
        <f>(Table2[[#This Row],[Close Price]]/Table2[[#This Row],[Current Month Low]])-1</f>
        <v>9.0097551997055048E-2</v>
      </c>
      <c r="AH640" s="1">
        <f>(Table2[[#This Row],[Current Month High]]/Table2[[#This Row],[Close Price]])-1</f>
        <v>1.9839594765723945E-2</v>
      </c>
      <c r="AI640">
        <v>26.348670325031598</v>
      </c>
      <c r="AJ640">
        <v>15.730337078651701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-0.11</v>
      </c>
      <c r="AM640" t="s">
        <v>3188</v>
      </c>
      <c r="AN640">
        <v>-3.98</v>
      </c>
      <c r="AO640" t="s">
        <v>3188</v>
      </c>
      <c r="AP640">
        <v>2.3507089846390001E-3</v>
      </c>
      <c r="AQ640">
        <f>(Table2[[#This Row],[Sharpe Ratio]]-AVERAGE(Table2[Sharpe Ratio]))/_xlfn.STDEV.P(Table2[Sharpe Ratio])</f>
        <v>-0.69160170726717052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603</v>
      </c>
      <c r="AT640">
        <f>_xlfn.RANK.AVG(Table2[[#This Row],[6M Return vs Nifty Z-Score]],Table2[6M Return vs Nifty Z-Score])</f>
        <v>665</v>
      </c>
      <c r="AU640">
        <f>_xlfn.RANK.AVG(Table2[[#This Row],[Sharpe Ratio Z-Score]],Table2[Sharpe Ratio Z-Score])</f>
        <v>502</v>
      </c>
      <c r="AV640">
        <f>(Table2[[#This Row],[Rank 1Y]]+Table2[[#This Row],[Rank 6M]]+Table2[[#This Row],[Rank Sharpe]])/3</f>
        <v>590</v>
      </c>
    </row>
    <row r="641" spans="1:48" x14ac:dyDescent="0.3">
      <c r="A641" t="s">
        <v>503</v>
      </c>
      <c r="B641" t="s">
        <v>504</v>
      </c>
      <c r="C641" t="s">
        <v>3151</v>
      </c>
      <c r="D641" t="s">
        <v>80</v>
      </c>
      <c r="E641">
        <v>43424.865632434899</v>
      </c>
      <c r="F641">
        <v>2312.4499999999998</v>
      </c>
      <c r="G641">
        <v>-12.5551853203851</v>
      </c>
      <c r="H641">
        <f>(Table2[[#This Row],[1Y Return vs Nifty]]-AVERAGE(Table2[1Y Return vs Nifty]))/_xlfn.STDEV.P(Table2[1Y Return vs Nifty])</f>
        <v>-0.65875601804895167</v>
      </c>
      <c r="I641">
        <v>-5.5845071061384202</v>
      </c>
      <c r="J641">
        <f>(Table2[[#This Row],[1M Return vs Nifty]]-AVERAGE(Table2[1M Return vs Nifty]))/_xlfn.STDEV.P(Table2[1M Return vs Nifty])</f>
        <v>-0.42862963376692387</v>
      </c>
      <c r="K641">
        <v>-16.0287033810339</v>
      </c>
      <c r="L641">
        <f>(Table2[[#This Row],[6M Return vs Nifty]]-AVERAGE(Table2[6M Return vs Nifty]))/_xlfn.STDEV.P(Table2[6M Return vs Nifty])</f>
        <v>-0.8541857197713334</v>
      </c>
      <c r="M641">
        <v>-5.9155337197514202</v>
      </c>
      <c r="N641">
        <f>(Table2[[#This Row],[1W Return vs Nifty]]-AVERAGE(Table2[1W Return vs Nifty]))/_xlfn.STDEV.P(Table2[1W Return vs Nifty])</f>
        <v>-1.3199186142689969</v>
      </c>
      <c r="O641">
        <v>2410.88</v>
      </c>
      <c r="P641">
        <v>2437.49202235854</v>
      </c>
      <c r="Q641">
        <v>2415.2623056693401</v>
      </c>
      <c r="R641">
        <v>26.5773929598666</v>
      </c>
      <c r="S641" s="1">
        <f>(Table2[[#This Row],[Close Price]]-Table2[[#This Row],[20D EMA]])/Table2[[#This Row],[20D EMA]]</f>
        <v>-4.0827415715423532E-2</v>
      </c>
      <c r="T641" s="1">
        <f>(Table2[[#This Row],[Close Price]]-Table2[[#This Row],[50D EMA]])/Table2[[#This Row],[50D EMA]]</f>
        <v>-5.1299459120915748E-2</v>
      </c>
      <c r="U641" s="1">
        <f>(Table2[[#This Row],[Close Price]]-Table2[[#This Row],[200D EMA]])/Table2[[#This Row],[200D EMA]]</f>
        <v>-4.2567759794871624E-2</v>
      </c>
      <c r="V641">
        <v>0.81663943136890105</v>
      </c>
      <c r="W641">
        <v>2300.4</v>
      </c>
      <c r="X641">
        <v>2332</v>
      </c>
      <c r="Y641">
        <v>2290</v>
      </c>
      <c r="Z641">
        <v>2449.5</v>
      </c>
      <c r="AA641">
        <v>2290</v>
      </c>
      <c r="AB641">
        <v>2519.4</v>
      </c>
      <c r="AC641" s="1">
        <f>(Table2[[#This Row],[Close Price]]/Table2[[#This Row],[Day Low]])-1</f>
        <v>5.2382194400972804E-3</v>
      </c>
      <c r="AD641" s="1">
        <f>(Table2[[#This Row],[Day High]]/Table2[[#This Row],[Close Price]])-1</f>
        <v>8.4542368483644381E-3</v>
      </c>
      <c r="AE641" s="1">
        <f>(Table2[[#This Row],[Close Price]]/Table2[[#This Row],[Current Week Low]])-1</f>
        <v>9.8034934497814863E-3</v>
      </c>
      <c r="AF641" s="1">
        <f>(Table2[[#This Row],[Current Week High]]/Table2[[#This Row],[Close Price]])-1</f>
        <v>5.9266146295055222E-2</v>
      </c>
      <c r="AG641" s="1">
        <f>(Table2[[#This Row],[Close Price]]/Table2[[#This Row],[Current Month Low]])-1</f>
        <v>9.8034934497814863E-3</v>
      </c>
      <c r="AH641" s="1">
        <f>(Table2[[#This Row],[Current Month High]]/Table2[[#This Row],[Close Price]])-1</f>
        <v>8.9493826893554562E-2</v>
      </c>
      <c r="AI641">
        <v>22.986442950117802</v>
      </c>
      <c r="AJ641">
        <v>28.255684969495199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-0.12</v>
      </c>
      <c r="AM641" t="s">
        <v>3188</v>
      </c>
      <c r="AN641">
        <v>-6.29</v>
      </c>
      <c r="AO641" t="s">
        <v>3188</v>
      </c>
      <c r="AP641">
        <v>-3.0805533391770001E-2</v>
      </c>
      <c r="AQ641">
        <f>(Table2[[#This Row],[Sharpe Ratio]]-AVERAGE(Table2[Sharpe Ratio]))/_xlfn.STDEV.P(Table2[Sharpe Ratio])</f>
        <v>-1.0761236165986381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540</v>
      </c>
      <c r="AT641">
        <f>_xlfn.RANK.AVG(Table2[[#This Row],[6M Return vs Nifty Z-Score]],Table2[6M Return vs Nifty Z-Score])</f>
        <v>610</v>
      </c>
      <c r="AU641">
        <f>_xlfn.RANK.AVG(Table2[[#This Row],[Sharpe Ratio Z-Score]],Table2[Sharpe Ratio Z-Score])</f>
        <v>624</v>
      </c>
      <c r="AV641">
        <f>(Table2[[#This Row],[Rank 1Y]]+Table2[[#This Row],[Rank 6M]]+Table2[[#This Row],[Rank Sharpe]])/3</f>
        <v>591.33333333333337</v>
      </c>
    </row>
    <row r="642" spans="1:48" x14ac:dyDescent="0.3">
      <c r="A642" t="s">
        <v>1130</v>
      </c>
      <c r="B642" t="s">
        <v>1131</v>
      </c>
      <c r="C642" t="s">
        <v>3155</v>
      </c>
      <c r="D642" t="s">
        <v>217</v>
      </c>
      <c r="E642">
        <v>11313.223770569901</v>
      </c>
      <c r="F642">
        <v>579.04999999999995</v>
      </c>
      <c r="G642">
        <v>-7.7277419927339697</v>
      </c>
      <c r="H642">
        <f>(Table2[[#This Row],[1Y Return vs Nifty]]-AVERAGE(Table2[1Y Return vs Nifty]))/_xlfn.STDEV.P(Table2[1Y Return vs Nifty])</f>
        <v>-0.57752867851615197</v>
      </c>
      <c r="I642">
        <v>13.9048703965932</v>
      </c>
      <c r="J642">
        <f>(Table2[[#This Row],[1M Return vs Nifty]]-AVERAGE(Table2[1M Return vs Nifty]))/_xlfn.STDEV.P(Table2[1M Return vs Nifty])</f>
        <v>1.6569203800845642</v>
      </c>
      <c r="K642">
        <v>-21.3437902506444</v>
      </c>
      <c r="L642">
        <f>(Table2[[#This Row],[6M Return vs Nifty]]-AVERAGE(Table2[6M Return vs Nifty]))/_xlfn.STDEV.P(Table2[6M Return vs Nifty])</f>
        <v>-1.0219068469876402</v>
      </c>
      <c r="M642">
        <v>-0.34835684816131901</v>
      </c>
      <c r="N642">
        <f>(Table2[[#This Row],[1W Return vs Nifty]]-AVERAGE(Table2[1W Return vs Nifty]))/_xlfn.STDEV.P(Table2[1W Return vs Nifty])</f>
        <v>-1.8597367942782109E-2</v>
      </c>
      <c r="O642">
        <v>567.61</v>
      </c>
      <c r="P642">
        <v>555.48011371923201</v>
      </c>
      <c r="Q642">
        <v>548.82099796549801</v>
      </c>
      <c r="R642">
        <v>54.592776429653199</v>
      </c>
      <c r="S642" s="1">
        <f>(Table2[[#This Row],[Close Price]]-Table2[[#This Row],[20D EMA]])/Table2[[#This Row],[20D EMA]]</f>
        <v>2.0154683673649056E-2</v>
      </c>
      <c r="T642" s="1">
        <f>(Table2[[#This Row],[Close Price]]-Table2[[#This Row],[50D EMA]])/Table2[[#This Row],[50D EMA]]</f>
        <v>4.2431557311665292E-2</v>
      </c>
      <c r="U642" s="1">
        <f>(Table2[[#This Row],[Close Price]]-Table2[[#This Row],[200D EMA]])/Table2[[#This Row],[200D EMA]]</f>
        <v>5.5079893346942077E-2</v>
      </c>
      <c r="V642">
        <v>0.70970366416569697</v>
      </c>
      <c r="W642">
        <v>572.9</v>
      </c>
      <c r="X642">
        <v>586.95000000000005</v>
      </c>
      <c r="Y642">
        <v>529.6</v>
      </c>
      <c r="Z642">
        <v>596.79999999999995</v>
      </c>
      <c r="AA642">
        <v>529.6</v>
      </c>
      <c r="AB642">
        <v>608.6</v>
      </c>
      <c r="AC642" s="1">
        <f>(Table2[[#This Row],[Close Price]]/Table2[[#This Row],[Day Low]])-1</f>
        <v>1.0734857741315995E-2</v>
      </c>
      <c r="AD642" s="1">
        <f>(Table2[[#This Row],[Day High]]/Table2[[#This Row],[Close Price]])-1</f>
        <v>1.3643036007253473E-2</v>
      </c>
      <c r="AE642" s="1">
        <f>(Table2[[#This Row],[Close Price]]/Table2[[#This Row],[Current Week Low]])-1</f>
        <v>9.3372356495468045E-2</v>
      </c>
      <c r="AF642" s="1">
        <f>(Table2[[#This Row],[Current Week High]]/Table2[[#This Row],[Close Price]])-1</f>
        <v>3.065365685173993E-2</v>
      </c>
      <c r="AG642" s="1">
        <f>(Table2[[#This Row],[Close Price]]/Table2[[#This Row],[Current Month Low]])-1</f>
        <v>9.3372356495468045E-2</v>
      </c>
      <c r="AH642" s="1">
        <f>(Table2[[#This Row],[Current Month High]]/Table2[[#This Row],[Close Price]])-1</f>
        <v>5.1031862533460037E-2</v>
      </c>
      <c r="AI642">
        <v>22.511009411967802</v>
      </c>
      <c r="AJ642">
        <v>33.360202671579898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0.1</v>
      </c>
      <c r="AM642" t="s">
        <v>3189</v>
      </c>
      <c r="AN642">
        <v>-3.19</v>
      </c>
      <c r="AO642" t="s">
        <v>3188</v>
      </c>
      <c r="AP642">
        <v>-2.0091321377382999E-2</v>
      </c>
      <c r="AQ642">
        <f>(Table2[[#This Row],[Sharpe Ratio]]-AVERAGE(Table2[Sharpe Ratio]))/_xlfn.STDEV.P(Table2[Sharpe Ratio])</f>
        <v>-0.95186800240740055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-0.91298051576941053</v>
      </c>
      <c r="AS642">
        <f>_xlfn.RANK.AVG(Table2[[#This Row],[1Y Return vs Nifty Z-Score]],Table2[1Y Return vs Nifty Z-Score])</f>
        <v>507</v>
      </c>
      <c r="AT642">
        <f>_xlfn.RANK.AVG(Table2[[#This Row],[6M Return vs Nifty Z-Score]],Table2[6M Return vs Nifty Z-Score])</f>
        <v>656</v>
      </c>
      <c r="AU642">
        <f>_xlfn.RANK.AVG(Table2[[#This Row],[Sharpe Ratio Z-Score]],Table2[Sharpe Ratio Z-Score])</f>
        <v>611</v>
      </c>
      <c r="AV642">
        <f>(Table2[[#This Row],[Rank 1Y]]+Table2[[#This Row],[Rank 6M]]+Table2[[#This Row],[Rank Sharpe]])/3</f>
        <v>591.33333333333337</v>
      </c>
    </row>
    <row r="643" spans="1:48" x14ac:dyDescent="0.3">
      <c r="A643" t="s">
        <v>419</v>
      </c>
      <c r="B643" t="s">
        <v>420</v>
      </c>
      <c r="C643" t="s">
        <v>3142</v>
      </c>
      <c r="D643" t="s">
        <v>280</v>
      </c>
      <c r="E643">
        <v>55397.481522859998</v>
      </c>
      <c r="F643">
        <v>5234.2</v>
      </c>
      <c r="G643">
        <v>-15.9053961319282</v>
      </c>
      <c r="H643">
        <f>(Table2[[#This Row],[1Y Return vs Nifty]]-AVERAGE(Table2[1Y Return vs Nifty]))/_xlfn.STDEV.P(Table2[1Y Return vs Nifty])</f>
        <v>-0.71512720516096617</v>
      </c>
      <c r="I643">
        <v>-9.0171328874789491</v>
      </c>
      <c r="J643">
        <f>(Table2[[#This Row],[1M Return vs Nifty]]-AVERAGE(Table2[1M Return vs Nifty]))/_xlfn.STDEV.P(Table2[1M Return vs Nifty])</f>
        <v>-0.79595346157098412</v>
      </c>
      <c r="K643">
        <v>-17.087868107582501</v>
      </c>
      <c r="L643">
        <f>(Table2[[#This Row],[6M Return vs Nifty]]-AVERAGE(Table2[6M Return vs Nifty]))/_xlfn.STDEV.P(Table2[6M Return vs Nifty])</f>
        <v>-0.8876083723454955</v>
      </c>
      <c r="M643">
        <v>1.5964044022680901</v>
      </c>
      <c r="N643">
        <f>(Table2[[#This Row],[1W Return vs Nifty]]-AVERAGE(Table2[1W Return vs Nifty]))/_xlfn.STDEV.P(Table2[1W Return vs Nifty])</f>
        <v>0.43598835702860528</v>
      </c>
      <c r="O643">
        <v>5325.56</v>
      </c>
      <c r="P643">
        <v>5330.5439481387102</v>
      </c>
      <c r="Q643">
        <v>5074.15624500797</v>
      </c>
      <c r="R643">
        <v>42.874218763098099</v>
      </c>
      <c r="S643" s="1">
        <f>(Table2[[#This Row],[Close Price]]-Table2[[#This Row],[20D EMA]])/Table2[[#This Row],[20D EMA]]</f>
        <v>-1.7155003417481086E-2</v>
      </c>
      <c r="T643" s="1">
        <f>(Table2[[#This Row],[Close Price]]-Table2[[#This Row],[50D EMA]])/Table2[[#This Row],[50D EMA]]</f>
        <v>-1.8073943124012934E-2</v>
      </c>
      <c r="U643" s="1">
        <f>(Table2[[#This Row],[Close Price]]-Table2[[#This Row],[200D EMA]])/Table2[[#This Row],[200D EMA]]</f>
        <v>3.1540959179072028E-2</v>
      </c>
      <c r="V643">
        <v>1.1484477407462099</v>
      </c>
      <c r="W643">
        <v>5164.1000000000004</v>
      </c>
      <c r="X643">
        <v>5249.95</v>
      </c>
      <c r="Y643">
        <v>5007.8500000000004</v>
      </c>
      <c r="Z643">
        <v>5269.45</v>
      </c>
      <c r="AA643">
        <v>5007.8500000000004</v>
      </c>
      <c r="AB643">
        <v>5400</v>
      </c>
      <c r="AC643" s="1">
        <f>(Table2[[#This Row],[Close Price]]/Table2[[#This Row],[Day Low]])-1</f>
        <v>1.3574485389515889E-2</v>
      </c>
      <c r="AD643" s="1">
        <f>(Table2[[#This Row],[Day High]]/Table2[[#This Row],[Close Price]])-1</f>
        <v>3.0090558251498756E-3</v>
      </c>
      <c r="AE643" s="1">
        <f>(Table2[[#This Row],[Close Price]]/Table2[[#This Row],[Current Week Low]])-1</f>
        <v>4.5199037511107543E-2</v>
      </c>
      <c r="AF643" s="1">
        <f>(Table2[[#This Row],[Current Week High]]/Table2[[#This Row],[Close Price]])-1</f>
        <v>6.7345535134308854E-3</v>
      </c>
      <c r="AG643" s="1">
        <f>(Table2[[#This Row],[Close Price]]/Table2[[#This Row],[Current Month Low]])-1</f>
        <v>4.5199037511107543E-2</v>
      </c>
      <c r="AH643" s="1">
        <f>(Table2[[#This Row],[Current Month High]]/Table2[[#This Row],[Close Price]])-1</f>
        <v>3.1676282908563058E-2</v>
      </c>
      <c r="AI643">
        <v>14.630698100951401</v>
      </c>
      <c r="AJ643">
        <v>27.321819508635301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-0.04</v>
      </c>
      <c r="AM643" t="s">
        <v>3188</v>
      </c>
      <c r="AN643">
        <v>-4.8600000000000003</v>
      </c>
      <c r="AO643" t="s">
        <v>3188</v>
      </c>
      <c r="AP643">
        <v>-1.501068611172E-2</v>
      </c>
      <c r="AQ643">
        <f>(Table2[[#This Row],[Sharpe Ratio]]-AVERAGE(Table2[Sharpe Ratio]))/_xlfn.STDEV.P(Table2[Sharpe Ratio])</f>
        <v>-0.89294650126770747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560</v>
      </c>
      <c r="AT643">
        <f>_xlfn.RANK.AVG(Table2[[#This Row],[6M Return vs Nifty Z-Score]],Table2[6M Return vs Nifty Z-Score])</f>
        <v>622</v>
      </c>
      <c r="AU643">
        <f>_xlfn.RANK.AVG(Table2[[#This Row],[Sharpe Ratio Z-Score]],Table2[Sharpe Ratio Z-Score])</f>
        <v>595</v>
      </c>
      <c r="AV643">
        <f>(Table2[[#This Row],[Rank 1Y]]+Table2[[#This Row],[Rank 6M]]+Table2[[#This Row],[Rank Sharpe]])/3</f>
        <v>592.33333333333337</v>
      </c>
    </row>
    <row r="644" spans="1:48" x14ac:dyDescent="0.3">
      <c r="A644" t="s">
        <v>328</v>
      </c>
      <c r="B644" t="s">
        <v>329</v>
      </c>
      <c r="C644" t="s">
        <v>3141</v>
      </c>
      <c r="D644" t="s">
        <v>179</v>
      </c>
      <c r="E644">
        <v>83294.116636004997</v>
      </c>
      <c r="F644">
        <v>757.35</v>
      </c>
      <c r="G644">
        <v>-2.1282642283047002</v>
      </c>
      <c r="H644">
        <f>(Table2[[#This Row],[1Y Return vs Nifty]]-AVERAGE(Table2[1Y Return vs Nifty]))/_xlfn.STDEV.P(Table2[1Y Return vs Nifty])</f>
        <v>-0.48331096311130567</v>
      </c>
      <c r="I644">
        <v>-7.1868069806477903</v>
      </c>
      <c r="J644">
        <f>(Table2[[#This Row],[1M Return vs Nifty]]-AVERAGE(Table2[1M Return vs Nifty]))/_xlfn.STDEV.P(Table2[1M Return vs Nifty])</f>
        <v>-0.60009106320503125</v>
      </c>
      <c r="K644">
        <v>-29.8296139099272</v>
      </c>
      <c r="L644">
        <f>(Table2[[#This Row],[6M Return vs Nifty]]-AVERAGE(Table2[6M Return vs Nifty]))/_xlfn.STDEV.P(Table2[6M Return vs Nifty])</f>
        <v>-1.2896826979584475</v>
      </c>
      <c r="M644">
        <v>-1.8986077085430699</v>
      </c>
      <c r="N644">
        <f>(Table2[[#This Row],[1W Return vs Nifty]]-AVERAGE(Table2[1W Return vs Nifty]))/_xlfn.STDEV.P(Table2[1W Return vs Nifty])</f>
        <v>-0.38096673904093137</v>
      </c>
      <c r="O644">
        <v>782.41</v>
      </c>
      <c r="P644">
        <v>817.72785069245504</v>
      </c>
      <c r="Q644">
        <v>900.06085558567497</v>
      </c>
      <c r="R644">
        <v>35.800517010159297</v>
      </c>
      <c r="S644" s="1">
        <f>(Table2[[#This Row],[Close Price]]-Table2[[#This Row],[20D EMA]])/Table2[[#This Row],[20D EMA]]</f>
        <v>-3.2029242980023194E-2</v>
      </c>
      <c r="T644" s="1">
        <f>(Table2[[#This Row],[Close Price]]-Table2[[#This Row],[50D EMA]])/Table2[[#This Row],[50D EMA]]</f>
        <v>-7.383611875433474E-2</v>
      </c>
      <c r="U644" s="1">
        <f>(Table2[[#This Row],[Close Price]]-Table2[[#This Row],[200D EMA]])/Table2[[#This Row],[200D EMA]]</f>
        <v>-0.15855689612544269</v>
      </c>
      <c r="V644">
        <v>0.24064018611311999</v>
      </c>
      <c r="W644">
        <v>754</v>
      </c>
      <c r="X644">
        <v>773</v>
      </c>
      <c r="Y644">
        <v>728.05</v>
      </c>
      <c r="Z644">
        <v>773</v>
      </c>
      <c r="AA644">
        <v>728.05</v>
      </c>
      <c r="AB644">
        <v>794.35</v>
      </c>
      <c r="AC644" s="1">
        <f>(Table2[[#This Row],[Close Price]]/Table2[[#This Row],[Day Low]])-1</f>
        <v>4.4429708222812891E-3</v>
      </c>
      <c r="AD644" s="1">
        <f>(Table2[[#This Row],[Day High]]/Table2[[#This Row],[Close Price]])-1</f>
        <v>2.0664157919059845E-2</v>
      </c>
      <c r="AE644" s="1">
        <f>(Table2[[#This Row],[Close Price]]/Table2[[#This Row],[Current Week Low]])-1</f>
        <v>4.0244488702699144E-2</v>
      </c>
      <c r="AF644" s="1">
        <f>(Table2[[#This Row],[Current Week High]]/Table2[[#This Row],[Close Price]])-1</f>
        <v>2.0664157919059845E-2</v>
      </c>
      <c r="AG644" s="1">
        <f>(Table2[[#This Row],[Close Price]]/Table2[[#This Row],[Current Month Low]])-1</f>
        <v>4.0244488702699144E-2</v>
      </c>
      <c r="AH644" s="1">
        <f>(Table2[[#This Row],[Current Month High]]/Table2[[#This Row],[Close Price]])-1</f>
        <v>4.8854558658480318E-2</v>
      </c>
      <c r="AI644">
        <v>66.290354525648596</v>
      </c>
      <c r="AJ644">
        <v>45.086206896551701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-0.13</v>
      </c>
      <c r="AM644" t="s">
        <v>3188</v>
      </c>
      <c r="AN644">
        <v>-6.84</v>
      </c>
      <c r="AO644" t="s">
        <v>3188</v>
      </c>
      <c r="AP644">
        <v>-1.8115666633210001E-2</v>
      </c>
      <c r="AQ644">
        <f>(Table2[[#This Row],[Sharpe Ratio]]-AVERAGE(Table2[Sharpe Ratio]))/_xlfn.STDEV.P(Table2[Sharpe Ratio])</f>
        <v>-0.92895580005995682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473</v>
      </c>
      <c r="AT644">
        <f>_xlfn.RANK.AVG(Table2[[#This Row],[6M Return vs Nifty Z-Score]],Table2[6M Return vs Nifty Z-Score])</f>
        <v>701</v>
      </c>
      <c r="AU644">
        <f>_xlfn.RANK.AVG(Table2[[#This Row],[Sharpe Ratio Z-Score]],Table2[Sharpe Ratio Z-Score])</f>
        <v>604</v>
      </c>
      <c r="AV644">
        <f>(Table2[[#This Row],[Rank 1Y]]+Table2[[#This Row],[Rank 6M]]+Table2[[#This Row],[Rank Sharpe]])/3</f>
        <v>592.66666666666663</v>
      </c>
    </row>
    <row r="645" spans="1:48" x14ac:dyDescent="0.3">
      <c r="A645" t="s">
        <v>1429</v>
      </c>
      <c r="B645" t="s">
        <v>1430</v>
      </c>
      <c r="C645" t="s">
        <v>3143</v>
      </c>
      <c r="D645" t="s">
        <v>24</v>
      </c>
      <c r="E645">
        <v>7766.8645806949999</v>
      </c>
      <c r="F645">
        <v>40.15</v>
      </c>
      <c r="G645">
        <v>-57.259837795001303</v>
      </c>
      <c r="H645">
        <f>(Table2[[#This Row],[1Y Return vs Nifty]]-AVERAGE(Table2[1Y Return vs Nifty]))/_xlfn.STDEV.P(Table2[1Y Return vs Nifty])</f>
        <v>-1.4109637062163243</v>
      </c>
      <c r="I645">
        <v>-5.3889578190928598</v>
      </c>
      <c r="J645">
        <f>(Table2[[#This Row],[1M Return vs Nifty]]-AVERAGE(Table2[1M Return vs Nifty]))/_xlfn.STDEV.P(Table2[1M Return vs Nifty])</f>
        <v>-0.40770398756558385</v>
      </c>
      <c r="K645">
        <v>-35.155680996661502</v>
      </c>
      <c r="L645">
        <f>(Table2[[#This Row],[6M Return vs Nifty]]-AVERAGE(Table2[6M Return vs Nifty]))/_xlfn.STDEV.P(Table2[6M Return vs Nifty])</f>
        <v>-1.4577503132827121</v>
      </c>
      <c r="M645">
        <v>0.62353779133671305</v>
      </c>
      <c r="N645">
        <f>(Table2[[#This Row],[1W Return vs Nifty]]-AVERAGE(Table2[1W Return vs Nifty]))/_xlfn.STDEV.P(Table2[1W Return vs Nifty])</f>
        <v>0.20858189593573526</v>
      </c>
      <c r="O645">
        <v>41.2</v>
      </c>
      <c r="P645">
        <v>42.533229093792002</v>
      </c>
      <c r="Q645">
        <v>46.400997322749298</v>
      </c>
      <c r="R645">
        <v>39.468686525320898</v>
      </c>
      <c r="S645" s="1">
        <f>(Table2[[#This Row],[Close Price]]-Table2[[#This Row],[20D EMA]])/Table2[[#This Row],[20D EMA]]</f>
        <v>-2.5485436893203987E-2</v>
      </c>
      <c r="T645" s="1">
        <f>(Table2[[#This Row],[Close Price]]-Table2[[#This Row],[50D EMA]])/Table2[[#This Row],[50D EMA]]</f>
        <v>-5.6032169307828339E-2</v>
      </c>
      <c r="U645" s="1">
        <f>(Table2[[#This Row],[Close Price]]-Table2[[#This Row],[200D EMA]])/Table2[[#This Row],[200D EMA]]</f>
        <v>-0.13471687427900575</v>
      </c>
      <c r="V645">
        <v>0.96613163880517305</v>
      </c>
      <c r="W645">
        <v>40</v>
      </c>
      <c r="X645">
        <v>40.68</v>
      </c>
      <c r="Y645">
        <v>39.200000000000003</v>
      </c>
      <c r="Z645">
        <v>41.65</v>
      </c>
      <c r="AA645">
        <v>39</v>
      </c>
      <c r="AB645">
        <v>41.65</v>
      </c>
      <c r="AC645" s="1">
        <f>(Table2[[#This Row],[Close Price]]/Table2[[#This Row],[Day Low]])-1</f>
        <v>3.7499999999999201E-3</v>
      </c>
      <c r="AD645" s="1">
        <f>(Table2[[#This Row],[Day High]]/Table2[[#This Row],[Close Price]])-1</f>
        <v>1.3200498132005078E-2</v>
      </c>
      <c r="AE645" s="1">
        <f>(Table2[[#This Row],[Close Price]]/Table2[[#This Row],[Current Week Low]])-1</f>
        <v>2.4234693877550839E-2</v>
      </c>
      <c r="AF645" s="1">
        <f>(Table2[[#This Row],[Current Week High]]/Table2[[#This Row],[Close Price]])-1</f>
        <v>3.7359900373598931E-2</v>
      </c>
      <c r="AG645" s="1">
        <f>(Table2[[#This Row],[Close Price]]/Table2[[#This Row],[Current Month Low]])-1</f>
        <v>2.9487179487179382E-2</v>
      </c>
      <c r="AH645" s="1">
        <f>(Table2[[#This Row],[Current Month High]]/Table2[[#This Row],[Close Price]])-1</f>
        <v>3.7359900373598931E-2</v>
      </c>
      <c r="AI645">
        <v>56.911581569115803</v>
      </c>
      <c r="AJ645">
        <v>2.9487179487179298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-0.09</v>
      </c>
      <c r="AM645" t="s">
        <v>3188</v>
      </c>
      <c r="AN645">
        <v>-4.4000000000000004</v>
      </c>
      <c r="AO645" t="s">
        <v>3188</v>
      </c>
      <c r="AP645">
        <v>6.2706555656512994E-2</v>
      </c>
      <c r="AQ645">
        <f>(Table2[[#This Row],[Sharpe Ratio]]-AVERAGE(Table2[Sharpe Ratio]))/_xlfn.STDEV.P(Table2[Sharpe Ratio])</f>
        <v>8.3613687085051479E-3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722</v>
      </c>
      <c r="AT645">
        <f>_xlfn.RANK.AVG(Table2[[#This Row],[6M Return vs Nifty Z-Score]],Table2[6M Return vs Nifty Z-Score])</f>
        <v>715</v>
      </c>
      <c r="AU645">
        <f>_xlfn.RANK.AVG(Table2[[#This Row],[Sharpe Ratio Z-Score]],Table2[Sharpe Ratio Z-Score])</f>
        <v>341</v>
      </c>
      <c r="AV645">
        <f>(Table2[[#This Row],[Rank 1Y]]+Table2[[#This Row],[Rank 6M]]+Table2[[#This Row],[Rank Sharpe]])/3</f>
        <v>592.66666666666663</v>
      </c>
    </row>
    <row r="646" spans="1:48" x14ac:dyDescent="0.3">
      <c r="A646" t="s">
        <v>63</v>
      </c>
      <c r="B646" t="s">
        <v>64</v>
      </c>
      <c r="C646" t="s">
        <v>3143</v>
      </c>
      <c r="D646" t="s">
        <v>24</v>
      </c>
      <c r="E646">
        <v>374252.01959600003</v>
      </c>
      <c r="F646">
        <v>1882.4</v>
      </c>
      <c r="G646">
        <v>-19.743607694515799</v>
      </c>
      <c r="H646">
        <f>(Table2[[#This Row],[1Y Return vs Nifty]]-AVERAGE(Table2[1Y Return vs Nifty]))/_xlfn.STDEV.P(Table2[1Y Return vs Nifty])</f>
        <v>-0.77970957156747489</v>
      </c>
      <c r="I646">
        <v>4.4684010371412501</v>
      </c>
      <c r="J646">
        <f>(Table2[[#This Row],[1M Return vs Nifty]]-AVERAGE(Table2[1M Return vs Nifty]))/_xlfn.STDEV.P(Table2[1M Return vs Nifty])</f>
        <v>0.64712779945669208</v>
      </c>
      <c r="K646">
        <v>-5.8895948780625798</v>
      </c>
      <c r="L646">
        <f>(Table2[[#This Row],[6M Return vs Nifty]]-AVERAGE(Table2[6M Return vs Nifty]))/_xlfn.STDEV.P(Table2[6M Return vs Nifty])</f>
        <v>-0.53423935787651666</v>
      </c>
      <c r="M646">
        <v>1.91172673285172</v>
      </c>
      <c r="N646">
        <f>(Table2[[#This Row],[1W Return vs Nifty]]-AVERAGE(Table2[1W Return vs Nifty]))/_xlfn.STDEV.P(Table2[1W Return vs Nifty])</f>
        <v>0.50969459228826863</v>
      </c>
      <c r="O646">
        <v>1843.2</v>
      </c>
      <c r="P646">
        <v>1823.5277642077899</v>
      </c>
      <c r="Q646">
        <v>1788.40657918235</v>
      </c>
      <c r="R646">
        <v>61.984601503853703</v>
      </c>
      <c r="S646" s="1">
        <f>(Table2[[#This Row],[Close Price]]-Table2[[#This Row],[20D EMA]])/Table2[[#This Row],[20D EMA]]</f>
        <v>2.1267361111111136E-2</v>
      </c>
      <c r="T646" s="1">
        <f>(Table2[[#This Row],[Close Price]]-Table2[[#This Row],[50D EMA]])/Table2[[#This Row],[50D EMA]]</f>
        <v>3.2284803635982219E-2</v>
      </c>
      <c r="U646" s="1">
        <f>(Table2[[#This Row],[Close Price]]-Table2[[#This Row],[200D EMA]])/Table2[[#This Row],[200D EMA]]</f>
        <v>5.2557076177064482E-2</v>
      </c>
      <c r="V646">
        <v>1.15754215972722</v>
      </c>
      <c r="W646">
        <v>1861.15</v>
      </c>
      <c r="X646">
        <v>1893.6</v>
      </c>
      <c r="Y646">
        <v>1769.4</v>
      </c>
      <c r="Z646">
        <v>1893.6</v>
      </c>
      <c r="AA646">
        <v>1769.4</v>
      </c>
      <c r="AB646">
        <v>1893.6</v>
      </c>
      <c r="AC646" s="1">
        <f>(Table2[[#This Row],[Close Price]]/Table2[[#This Row],[Day Low]])-1</f>
        <v>1.1417671869543122E-2</v>
      </c>
      <c r="AD646" s="1">
        <f>(Table2[[#This Row],[Day High]]/Table2[[#This Row],[Close Price]])-1</f>
        <v>5.9498512537186077E-3</v>
      </c>
      <c r="AE646" s="1">
        <f>(Table2[[#This Row],[Close Price]]/Table2[[#This Row],[Current Week Low]])-1</f>
        <v>6.3863456538939767E-2</v>
      </c>
      <c r="AF646" s="1">
        <f>(Table2[[#This Row],[Current Week High]]/Table2[[#This Row],[Close Price]])-1</f>
        <v>5.9498512537186077E-3</v>
      </c>
      <c r="AG646" s="1">
        <f>(Table2[[#This Row],[Close Price]]/Table2[[#This Row],[Current Month Low]])-1</f>
        <v>6.3863456538939767E-2</v>
      </c>
      <c r="AH646" s="1">
        <f>(Table2[[#This Row],[Current Month High]]/Table2[[#This Row],[Close Price]])-1</f>
        <v>5.9498512537186077E-3</v>
      </c>
      <c r="AI646">
        <v>3.1661708457288502</v>
      </c>
      <c r="AJ646">
        <v>21.928943874081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0.08</v>
      </c>
      <c r="AM646" t="s">
        <v>3189</v>
      </c>
      <c r="AN646">
        <v>-1.69</v>
      </c>
      <c r="AO646" t="s">
        <v>3188</v>
      </c>
      <c r="AP646">
        <v>-8.6334884156191005E-2</v>
      </c>
      <c r="AQ646">
        <f>(Table2[[#This Row],[Sharpe Ratio]]-AVERAGE(Table2[Sharpe Ratio]))/_xlfn.STDEV.P(Table2[Sharpe Ratio])</f>
        <v>-1.7201125142990692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-1.8772390519980999</v>
      </c>
      <c r="AS646">
        <f>_xlfn.RANK.AVG(Table2[[#This Row],[1Y Return vs Nifty Z-Score]],Table2[1Y Return vs Nifty Z-Score])</f>
        <v>584</v>
      </c>
      <c r="AT646">
        <f>_xlfn.RANK.AVG(Table2[[#This Row],[6M Return vs Nifty Z-Score]],Table2[6M Return vs Nifty Z-Score])</f>
        <v>499</v>
      </c>
      <c r="AU646">
        <f>_xlfn.RANK.AVG(Table2[[#This Row],[Sharpe Ratio Z-Score]],Table2[Sharpe Ratio Z-Score])</f>
        <v>701</v>
      </c>
      <c r="AV646">
        <f>(Table2[[#This Row],[Rank 1Y]]+Table2[[#This Row],[Rank 6M]]+Table2[[#This Row],[Rank Sharpe]])/3</f>
        <v>594.66666666666663</v>
      </c>
    </row>
    <row r="647" spans="1:48" x14ac:dyDescent="0.3">
      <c r="A647" t="s">
        <v>433</v>
      </c>
      <c r="B647" t="s">
        <v>434</v>
      </c>
      <c r="C647" t="s">
        <v>3143</v>
      </c>
      <c r="D647" t="s">
        <v>24</v>
      </c>
      <c r="E647">
        <v>54152.531418867002</v>
      </c>
      <c r="F647">
        <v>72.37</v>
      </c>
      <c r="G647">
        <v>-46.960138177306099</v>
      </c>
      <c r="H647">
        <f>(Table2[[#This Row],[1Y Return vs Nifty]]-AVERAGE(Table2[1Y Return vs Nifty]))/_xlfn.STDEV.P(Table2[1Y Return vs Nifty])</f>
        <v>-1.2376593003126208</v>
      </c>
      <c r="I647">
        <v>0.71287584935831905</v>
      </c>
      <c r="J647">
        <f>(Table2[[#This Row],[1M Return vs Nifty]]-AVERAGE(Table2[1M Return vs Nifty]))/_xlfn.STDEV.P(Table2[1M Return vs Nifty])</f>
        <v>0.24525064323133144</v>
      </c>
      <c r="K647">
        <v>-23.917367804788999</v>
      </c>
      <c r="L647">
        <f>(Table2[[#This Row],[6M Return vs Nifty]]-AVERAGE(Table2[6M Return vs Nifty]))/_xlfn.STDEV.P(Table2[6M Return vs Nifty])</f>
        <v>-1.1031178109753934</v>
      </c>
      <c r="M647">
        <v>1.5453312247772699</v>
      </c>
      <c r="N647">
        <f>(Table2[[#This Row],[1W Return vs Nifty]]-AVERAGE(Table2[1W Return vs Nifty]))/_xlfn.STDEV.P(Table2[1W Return vs Nifty])</f>
        <v>0.42405006002112922</v>
      </c>
      <c r="O647">
        <v>73.06</v>
      </c>
      <c r="P647">
        <v>73.900226372346097</v>
      </c>
      <c r="Q647">
        <v>77.220328958442806</v>
      </c>
      <c r="R647">
        <v>43.9260071667793</v>
      </c>
      <c r="S647" s="1">
        <f>(Table2[[#This Row],[Close Price]]-Table2[[#This Row],[20D EMA]])/Table2[[#This Row],[20D EMA]]</f>
        <v>-9.444292362441797E-3</v>
      </c>
      <c r="T647" s="1">
        <f>(Table2[[#This Row],[Close Price]]-Table2[[#This Row],[50D EMA]])/Table2[[#This Row],[50D EMA]]</f>
        <v>-2.0706653382035003E-2</v>
      </c>
      <c r="U647" s="1">
        <f>(Table2[[#This Row],[Close Price]]-Table2[[#This Row],[200D EMA]])/Table2[[#This Row],[200D EMA]]</f>
        <v>-6.2811555245420855E-2</v>
      </c>
      <c r="V647">
        <v>1.27660173961057</v>
      </c>
      <c r="W647">
        <v>71.88</v>
      </c>
      <c r="X647">
        <v>73.13</v>
      </c>
      <c r="Y647">
        <v>70.41</v>
      </c>
      <c r="Z647">
        <v>73.739999999999995</v>
      </c>
      <c r="AA647">
        <v>70.41</v>
      </c>
      <c r="AB647">
        <v>75.099999999999994</v>
      </c>
      <c r="AC647" s="1">
        <f>(Table2[[#This Row],[Close Price]]/Table2[[#This Row],[Day Low]])-1</f>
        <v>6.8169170840290949E-3</v>
      </c>
      <c r="AD647" s="1">
        <f>(Table2[[#This Row],[Day High]]/Table2[[#This Row],[Close Price]])-1</f>
        <v>1.0501589056238547E-2</v>
      </c>
      <c r="AE647" s="1">
        <f>(Table2[[#This Row],[Close Price]]/Table2[[#This Row],[Current Week Low]])-1</f>
        <v>2.7836954977986217E-2</v>
      </c>
      <c r="AF647" s="1">
        <f>(Table2[[#This Row],[Current Week High]]/Table2[[#This Row],[Close Price]])-1</f>
        <v>1.893049606190389E-2</v>
      </c>
      <c r="AG647" s="1">
        <f>(Table2[[#This Row],[Close Price]]/Table2[[#This Row],[Current Month Low]])-1</f>
        <v>2.7836954977986217E-2</v>
      </c>
      <c r="AH647" s="1">
        <f>(Table2[[#This Row],[Current Month High]]/Table2[[#This Row],[Close Price]])-1</f>
        <v>3.7722813320436588E-2</v>
      </c>
      <c r="AI647">
        <v>28.989912947353801</v>
      </c>
      <c r="AJ647">
        <v>2.7836954977986199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-0.04</v>
      </c>
      <c r="AM647" t="s">
        <v>3188</v>
      </c>
      <c r="AN647">
        <v>-1.78</v>
      </c>
      <c r="AO647" t="s">
        <v>3188</v>
      </c>
      <c r="AP647">
        <v>3.6943514665899999E-2</v>
      </c>
      <c r="AQ647">
        <f>(Table2[[#This Row],[Sharpe Ratio]]-AVERAGE(Table2[Sharpe Ratio]))/_xlfn.STDEV.P(Table2[Sharpe Ratio])</f>
        <v>-0.29041958479736962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703</v>
      </c>
      <c r="AT647">
        <f>_xlfn.RANK.AVG(Table2[[#This Row],[6M Return vs Nifty Z-Score]],Table2[6M Return vs Nifty Z-Score])</f>
        <v>673</v>
      </c>
      <c r="AU647">
        <f>_xlfn.RANK.AVG(Table2[[#This Row],[Sharpe Ratio Z-Score]],Table2[Sharpe Ratio Z-Score])</f>
        <v>410</v>
      </c>
      <c r="AV647">
        <f>(Table2[[#This Row],[Rank 1Y]]+Table2[[#This Row],[Rank 6M]]+Table2[[#This Row],[Rank Sharpe]])/3</f>
        <v>595.33333333333337</v>
      </c>
    </row>
    <row r="648" spans="1:48" x14ac:dyDescent="0.3">
      <c r="A648" t="s">
        <v>1551</v>
      </c>
      <c r="B648" t="s">
        <v>1552</v>
      </c>
      <c r="C648" t="s">
        <v>3145</v>
      </c>
      <c r="D648" t="s">
        <v>1004</v>
      </c>
      <c r="E648">
        <v>6437.9013837599996</v>
      </c>
      <c r="F648">
        <v>140.36000000000001</v>
      </c>
      <c r="G648">
        <v>-50.129313399812801</v>
      </c>
      <c r="H648">
        <f>(Table2[[#This Row],[1Y Return vs Nifty]]-AVERAGE(Table2[1Y Return vs Nifty]))/_xlfn.STDEV.P(Table2[1Y Return vs Nifty])</f>
        <v>-1.2909843534236518</v>
      </c>
      <c r="I648">
        <v>-1.7923974749098901</v>
      </c>
      <c r="J648">
        <f>(Table2[[#This Row],[1M Return vs Nifty]]-AVERAGE(Table2[1M Return vs Nifty]))/_xlfn.STDEV.P(Table2[1M Return vs Nifty])</f>
        <v>-2.2837591777560552E-2</v>
      </c>
      <c r="K648">
        <v>-26.315948260484401</v>
      </c>
      <c r="L648">
        <f>(Table2[[#This Row],[6M Return vs Nifty]]-AVERAGE(Table2[6M Return vs Nifty]))/_xlfn.STDEV.P(Table2[6M Return vs Nifty])</f>
        <v>-1.1788066242755824</v>
      </c>
      <c r="M648">
        <v>9.7165287372096305</v>
      </c>
      <c r="N648">
        <f>(Table2[[#This Row],[1W Return vs Nifty]]-AVERAGE(Table2[1W Return vs Nifty]))/_xlfn.STDEV.P(Table2[1W Return vs Nifty])</f>
        <v>2.3340581621741761</v>
      </c>
      <c r="O648">
        <v>132.83000000000001</v>
      </c>
      <c r="P648">
        <v>135.008797198416</v>
      </c>
      <c r="Q648">
        <v>147.55249660359399</v>
      </c>
      <c r="R648">
        <v>66.252399532324105</v>
      </c>
      <c r="S648" s="1">
        <f>(Table2[[#This Row],[Close Price]]-Table2[[#This Row],[20D EMA]])/Table2[[#This Row],[20D EMA]]</f>
        <v>5.6689000978694573E-2</v>
      </c>
      <c r="T648" s="1">
        <f>(Table2[[#This Row],[Close Price]]-Table2[[#This Row],[50D EMA]])/Table2[[#This Row],[50D EMA]]</f>
        <v>3.9635956416377821E-2</v>
      </c>
      <c r="U648" s="1">
        <f>(Table2[[#This Row],[Close Price]]-Table2[[#This Row],[200D EMA]])/Table2[[#This Row],[200D EMA]]</f>
        <v>-4.8745339924114776E-2</v>
      </c>
      <c r="V648">
        <v>1.7739838110768</v>
      </c>
      <c r="W648">
        <v>139.80000000000001</v>
      </c>
      <c r="X648">
        <v>146.94999999999999</v>
      </c>
      <c r="Y648">
        <v>120.03</v>
      </c>
      <c r="Z648">
        <v>146.94999999999999</v>
      </c>
      <c r="AA648">
        <v>120.03</v>
      </c>
      <c r="AB648">
        <v>146.94999999999999</v>
      </c>
      <c r="AC648" s="1">
        <f>(Table2[[#This Row],[Close Price]]/Table2[[#This Row],[Day Low]])-1</f>
        <v>4.0057224606580011E-3</v>
      </c>
      <c r="AD648" s="1">
        <f>(Table2[[#This Row],[Day High]]/Table2[[#This Row],[Close Price]])-1</f>
        <v>4.6950698204616614E-2</v>
      </c>
      <c r="AE648" s="1">
        <f>(Table2[[#This Row],[Close Price]]/Table2[[#This Row],[Current Week Low]])-1</f>
        <v>0.16937432308589528</v>
      </c>
      <c r="AF648" s="1">
        <f>(Table2[[#This Row],[Current Week High]]/Table2[[#This Row],[Close Price]])-1</f>
        <v>4.6950698204616614E-2</v>
      </c>
      <c r="AG648" s="1">
        <f>(Table2[[#This Row],[Close Price]]/Table2[[#This Row],[Current Month Low]])-1</f>
        <v>0.16937432308589528</v>
      </c>
      <c r="AH648" s="1">
        <f>(Table2[[#This Row],[Current Month High]]/Table2[[#This Row],[Close Price]])-1</f>
        <v>4.6950698204616614E-2</v>
      </c>
      <c r="AI648">
        <v>50.042747221430503</v>
      </c>
      <c r="AJ648">
        <v>16.9374323085895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0.02</v>
      </c>
      <c r="AM648" t="s">
        <v>3189</v>
      </c>
      <c r="AN648">
        <v>10.51</v>
      </c>
      <c r="AO648" t="s">
        <v>3189</v>
      </c>
      <c r="AP648">
        <v>4.6804791760467999E-2</v>
      </c>
      <c r="AQ648">
        <f>(Table2[[#This Row],[Sharpe Ratio]]-AVERAGE(Table2[Sharpe Ratio]))/_xlfn.STDEV.P(Table2[Sharpe Ratio])</f>
        <v>-0.17605568753174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711</v>
      </c>
      <c r="AT648">
        <f>_xlfn.RANK.AVG(Table2[[#This Row],[6M Return vs Nifty Z-Score]],Table2[6M Return vs Nifty Z-Score])</f>
        <v>692</v>
      </c>
      <c r="AU648">
        <f>_xlfn.RANK.AVG(Table2[[#This Row],[Sharpe Ratio Z-Score]],Table2[Sharpe Ratio Z-Score])</f>
        <v>386</v>
      </c>
      <c r="AV648">
        <f>(Table2[[#This Row],[Rank 1Y]]+Table2[[#This Row],[Rank 6M]]+Table2[[#This Row],[Rank Sharpe]])/3</f>
        <v>596.33333333333337</v>
      </c>
    </row>
    <row r="649" spans="1:48" x14ac:dyDescent="0.3">
      <c r="A649" t="s">
        <v>495</v>
      </c>
      <c r="B649" t="s">
        <v>496</v>
      </c>
      <c r="C649" t="s">
        <v>3145</v>
      </c>
      <c r="D649" t="s">
        <v>122</v>
      </c>
      <c r="E649">
        <v>43857.654525725004</v>
      </c>
      <c r="F649">
        <v>337.45</v>
      </c>
      <c r="G649">
        <v>-29.194459800452499</v>
      </c>
      <c r="H649">
        <f>(Table2[[#This Row],[1Y Return vs Nifty]]-AVERAGE(Table2[1Y Return vs Nifty]))/_xlfn.STDEV.P(Table2[1Y Return vs Nifty])</f>
        <v>-0.938731132418551</v>
      </c>
      <c r="I649">
        <v>-7.3020227573460597</v>
      </c>
      <c r="J649">
        <f>(Table2[[#This Row],[1M Return vs Nifty]]-AVERAGE(Table2[1M Return vs Nifty]))/_xlfn.STDEV.P(Table2[1M Return vs Nifty])</f>
        <v>-0.61242025456351901</v>
      </c>
      <c r="K649">
        <v>-11.917220407269999</v>
      </c>
      <c r="L649">
        <f>(Table2[[#This Row],[6M Return vs Nifty]]-AVERAGE(Table2[6M Return vs Nifty]))/_xlfn.STDEV.P(Table2[6M Return vs Nifty])</f>
        <v>-0.72444511988893334</v>
      </c>
      <c r="M649">
        <v>-1.4636803063634301</v>
      </c>
      <c r="N649">
        <f>(Table2[[#This Row],[1W Return vs Nifty]]-AVERAGE(Table2[1W Return vs Nifty]))/_xlfn.STDEV.P(Table2[1W Return vs Nifty])</f>
        <v>-0.2793029546632354</v>
      </c>
      <c r="O649">
        <v>345.12</v>
      </c>
      <c r="P649">
        <v>350.81396307487302</v>
      </c>
      <c r="Q649">
        <v>355.86327975415901</v>
      </c>
      <c r="R649">
        <v>39.658535946503001</v>
      </c>
      <c r="S649" s="1">
        <f>(Table2[[#This Row],[Close Price]]-Table2[[#This Row],[20D EMA]])/Table2[[#This Row],[20D EMA]]</f>
        <v>-2.2224153917478024E-2</v>
      </c>
      <c r="T649" s="1">
        <f>(Table2[[#This Row],[Close Price]]-Table2[[#This Row],[50D EMA]])/Table2[[#This Row],[50D EMA]]</f>
        <v>-3.8094159530419835E-2</v>
      </c>
      <c r="U649" s="1">
        <f>(Table2[[#This Row],[Close Price]]-Table2[[#This Row],[200D EMA]])/Table2[[#This Row],[200D EMA]]</f>
        <v>-5.1742567445788354E-2</v>
      </c>
      <c r="V649">
        <v>0.301541774046792</v>
      </c>
      <c r="W649">
        <v>334.2</v>
      </c>
      <c r="X649">
        <v>339.45</v>
      </c>
      <c r="Y649">
        <v>328</v>
      </c>
      <c r="Z649">
        <v>346.5</v>
      </c>
      <c r="AA649">
        <v>328</v>
      </c>
      <c r="AB649">
        <v>355.75</v>
      </c>
      <c r="AC649" s="1">
        <f>(Table2[[#This Row],[Close Price]]/Table2[[#This Row],[Day Low]])-1</f>
        <v>9.7247157390782935E-3</v>
      </c>
      <c r="AD649" s="1">
        <f>(Table2[[#This Row],[Day High]]/Table2[[#This Row],[Close Price]])-1</f>
        <v>5.9268039709585718E-3</v>
      </c>
      <c r="AE649" s="1">
        <f>(Table2[[#This Row],[Close Price]]/Table2[[#This Row],[Current Week Low]])-1</f>
        <v>2.8810975609756095E-2</v>
      </c>
      <c r="AF649" s="1">
        <f>(Table2[[#This Row],[Current Week High]]/Table2[[#This Row],[Close Price]])-1</f>
        <v>2.6818787968587943E-2</v>
      </c>
      <c r="AG649" s="1">
        <f>(Table2[[#This Row],[Close Price]]/Table2[[#This Row],[Current Month Low]])-1</f>
        <v>2.8810975609756095E-2</v>
      </c>
      <c r="AH649" s="1">
        <f>(Table2[[#This Row],[Current Month High]]/Table2[[#This Row],[Close Price]])-1</f>
        <v>5.4230256334271809E-2</v>
      </c>
      <c r="AI649">
        <v>21.6476515039265</v>
      </c>
      <c r="AJ649">
        <v>18.072078376486999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0.04</v>
      </c>
      <c r="AM649" t="s">
        <v>3189</v>
      </c>
      <c r="AN649">
        <v>-3.49</v>
      </c>
      <c r="AO649" t="s">
        <v>3188</v>
      </c>
      <c r="AP649">
        <v>-1.2289299882273E-2</v>
      </c>
      <c r="AQ649">
        <f>(Table2[[#This Row],[Sharpe Ratio]]-AVERAGE(Table2[Sharpe Ratio]))/_xlfn.STDEV.P(Table2[Sharpe Ratio])</f>
        <v>-0.86138584921625927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640</v>
      </c>
      <c r="AT649">
        <f>_xlfn.RANK.AVG(Table2[[#This Row],[6M Return vs Nifty Z-Score]],Table2[6M Return vs Nifty Z-Score])</f>
        <v>567</v>
      </c>
      <c r="AU649">
        <f>_xlfn.RANK.AVG(Table2[[#This Row],[Sharpe Ratio Z-Score]],Table2[Sharpe Ratio Z-Score])</f>
        <v>589</v>
      </c>
      <c r="AV649">
        <f>(Table2[[#This Row],[Rank 1Y]]+Table2[[#This Row],[Rank 6M]]+Table2[[#This Row],[Rank Sharpe]])/3</f>
        <v>598.66666666666663</v>
      </c>
    </row>
    <row r="650" spans="1:48" x14ac:dyDescent="0.3">
      <c r="A650" t="s">
        <v>1402</v>
      </c>
      <c r="B650" t="s">
        <v>1403</v>
      </c>
      <c r="C650" t="s">
        <v>3157</v>
      </c>
      <c r="D650" t="s">
        <v>449</v>
      </c>
      <c r="E650">
        <v>7907.0597957399996</v>
      </c>
      <c r="F650">
        <v>500.1</v>
      </c>
      <c r="G650">
        <v>-22.8858043894956</v>
      </c>
      <c r="H650">
        <f>(Table2[[#This Row],[1Y Return vs Nifty]]-AVERAGE(Table2[1Y Return vs Nifty]))/_xlfn.STDEV.P(Table2[1Y Return vs Nifty])</f>
        <v>-0.83258067962585847</v>
      </c>
      <c r="I650">
        <v>-1.0127741914692101</v>
      </c>
      <c r="J650">
        <f>(Table2[[#This Row],[1M Return vs Nifty]]-AVERAGE(Table2[1M Return vs Nifty]))/_xlfn.STDEV.P(Table2[1M Return vs Nifty])</f>
        <v>6.0589564854341187E-2</v>
      </c>
      <c r="K650">
        <v>-7.77823666816988</v>
      </c>
      <c r="L650">
        <f>(Table2[[#This Row],[6M Return vs Nifty]]-AVERAGE(Table2[6M Return vs Nifty]))/_xlfn.STDEV.P(Table2[6M Return vs Nifty])</f>
        <v>-0.5938367149311593</v>
      </c>
      <c r="M650">
        <v>0.62098865670461501</v>
      </c>
      <c r="N650">
        <f>(Table2[[#This Row],[1W Return vs Nifty]]-AVERAGE(Table2[1W Return vs Nifty]))/_xlfn.STDEV.P(Table2[1W Return vs Nifty])</f>
        <v>0.20798603862187418</v>
      </c>
      <c r="O650">
        <v>504.76</v>
      </c>
      <c r="P650">
        <v>508.89469784892998</v>
      </c>
      <c r="Q650">
        <v>498.307924780159</v>
      </c>
      <c r="R650">
        <v>45.965616167178098</v>
      </c>
      <c r="S650" s="1">
        <f>(Table2[[#This Row],[Close Price]]-Table2[[#This Row],[20D EMA]])/Table2[[#This Row],[20D EMA]]</f>
        <v>-9.2321103098501629E-3</v>
      </c>
      <c r="T650" s="1">
        <f>(Table2[[#This Row],[Close Price]]-Table2[[#This Row],[50D EMA]])/Table2[[#This Row],[50D EMA]]</f>
        <v>-1.7281960071709655E-2</v>
      </c>
      <c r="U650" s="1">
        <f>(Table2[[#This Row],[Close Price]]-Table2[[#This Row],[200D EMA]])/Table2[[#This Row],[200D EMA]]</f>
        <v>3.5963209307410533E-3</v>
      </c>
      <c r="V650">
        <v>0.46210915592540502</v>
      </c>
      <c r="W650">
        <v>497</v>
      </c>
      <c r="X650">
        <v>509.6</v>
      </c>
      <c r="Y650">
        <v>479.6</v>
      </c>
      <c r="Z650">
        <v>521.4</v>
      </c>
      <c r="AA650">
        <v>479.6</v>
      </c>
      <c r="AB650">
        <v>529</v>
      </c>
      <c r="AC650" s="1">
        <f>(Table2[[#This Row],[Close Price]]/Table2[[#This Row],[Day Low]])-1</f>
        <v>6.2374245472838208E-3</v>
      </c>
      <c r="AD650" s="1">
        <f>(Table2[[#This Row],[Day High]]/Table2[[#This Row],[Close Price]])-1</f>
        <v>1.8996200759848092E-2</v>
      </c>
      <c r="AE650" s="1">
        <f>(Table2[[#This Row],[Close Price]]/Table2[[#This Row],[Current Week Low]])-1</f>
        <v>4.2743953294412051E-2</v>
      </c>
      <c r="AF650" s="1">
        <f>(Table2[[#This Row],[Current Week High]]/Table2[[#This Row],[Close Price]])-1</f>
        <v>4.2591481703659229E-2</v>
      </c>
      <c r="AG650" s="1">
        <f>(Table2[[#This Row],[Close Price]]/Table2[[#This Row],[Current Month Low]])-1</f>
        <v>4.2743953294412051E-2</v>
      </c>
      <c r="AH650" s="1">
        <f>(Table2[[#This Row],[Current Month High]]/Table2[[#This Row],[Close Price]])-1</f>
        <v>5.7788442311537569E-2</v>
      </c>
      <c r="AI650">
        <v>26.754649070185899</v>
      </c>
      <c r="AJ650">
        <v>24.1559086395233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-7.0000000000000007E-2</v>
      </c>
      <c r="AM650" t="s">
        <v>3188</v>
      </c>
      <c r="AN650">
        <v>-3.72</v>
      </c>
      <c r="AO650" t="s">
        <v>3188</v>
      </c>
      <c r="AP650">
        <v>-6.0061597735549997E-2</v>
      </c>
      <c r="AQ650">
        <f>(Table2[[#This Row],[Sharpe Ratio]]-AVERAGE(Table2[Sharpe Ratio]))/_xlfn.STDEV.P(Table2[Sharpe Ratio])</f>
        <v>-1.4154141065547243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602</v>
      </c>
      <c r="AT650">
        <f>_xlfn.RANK.AVG(Table2[[#This Row],[6M Return vs Nifty Z-Score]],Table2[6M Return vs Nifty Z-Score])</f>
        <v>520</v>
      </c>
      <c r="AU650">
        <f>_xlfn.RANK.AVG(Table2[[#This Row],[Sharpe Ratio Z-Score]],Table2[Sharpe Ratio Z-Score])</f>
        <v>675</v>
      </c>
      <c r="AV650">
        <f>(Table2[[#This Row],[Rank 1Y]]+Table2[[#This Row],[Rank 6M]]+Table2[[#This Row],[Rank Sharpe]])/3</f>
        <v>599</v>
      </c>
    </row>
    <row r="651" spans="1:48" x14ac:dyDescent="0.3">
      <c r="A651" t="s">
        <v>104</v>
      </c>
      <c r="B651" t="s">
        <v>105</v>
      </c>
      <c r="C651" t="s">
        <v>3152</v>
      </c>
      <c r="D651" t="s">
        <v>106</v>
      </c>
      <c r="E651">
        <v>291166.82688827999</v>
      </c>
      <c r="F651">
        <v>3037.2</v>
      </c>
      <c r="G651">
        <v>-30.014389139860501</v>
      </c>
      <c r="H651">
        <f>(Table2[[#This Row],[1Y Return vs Nifty]]-AVERAGE(Table2[1Y Return vs Nifty]))/_xlfn.STDEV.P(Table2[1Y Return vs Nifty])</f>
        <v>-0.9525273956420911</v>
      </c>
      <c r="I651">
        <v>-8.8128318122101295</v>
      </c>
      <c r="J651">
        <f>(Table2[[#This Row],[1M Return vs Nifty]]-AVERAGE(Table2[1M Return vs Nifty]))/_xlfn.STDEV.P(Table2[1M Return vs Nifty])</f>
        <v>-0.77409129022677148</v>
      </c>
      <c r="K651">
        <v>-3.3142206820823099</v>
      </c>
      <c r="L651">
        <f>(Table2[[#This Row],[6M Return vs Nifty]]-AVERAGE(Table2[6M Return vs Nifty]))/_xlfn.STDEV.P(Table2[6M Return vs Nifty])</f>
        <v>-0.45297169965191003</v>
      </c>
      <c r="M651">
        <v>-2.0592092658068499</v>
      </c>
      <c r="N651">
        <f>(Table2[[#This Row],[1W Return vs Nifty]]-AVERAGE(Table2[1W Return vs Nifty]))/_xlfn.STDEV.P(Table2[1W Return vs Nifty])</f>
        <v>-0.41850716994172654</v>
      </c>
      <c r="O651">
        <v>3170.4</v>
      </c>
      <c r="P651">
        <v>3154.6933589937998</v>
      </c>
      <c r="Q651">
        <v>3060.1083358368601</v>
      </c>
      <c r="R651">
        <v>22.8004078724503</v>
      </c>
      <c r="S651" s="1">
        <f>(Table2[[#This Row],[Close Price]]-Table2[[#This Row],[20D EMA]])/Table2[[#This Row],[20D EMA]]</f>
        <v>-4.2013626040878209E-2</v>
      </c>
      <c r="T651" s="1">
        <f>(Table2[[#This Row],[Close Price]]-Table2[[#This Row],[50D EMA]])/Table2[[#This Row],[50D EMA]]</f>
        <v>-3.7243987171949711E-2</v>
      </c>
      <c r="U651" s="1">
        <f>(Table2[[#This Row],[Close Price]]-Table2[[#This Row],[200D EMA]])/Table2[[#This Row],[200D EMA]]</f>
        <v>-7.4861192228331437E-3</v>
      </c>
      <c r="V651">
        <v>0.86075897632161802</v>
      </c>
      <c r="W651">
        <v>3026</v>
      </c>
      <c r="X651">
        <v>3064</v>
      </c>
      <c r="Y651">
        <v>3026</v>
      </c>
      <c r="Z651">
        <v>3146.7</v>
      </c>
      <c r="AA651">
        <v>3026</v>
      </c>
      <c r="AB651">
        <v>3328.95</v>
      </c>
      <c r="AC651" s="1">
        <f>(Table2[[#This Row],[Close Price]]/Table2[[#This Row],[Day Low]])-1</f>
        <v>3.7012557832121207E-3</v>
      </c>
      <c r="AD651" s="1">
        <f>(Table2[[#This Row],[Day High]]/Table2[[#This Row],[Close Price]])-1</f>
        <v>8.8239167654418083E-3</v>
      </c>
      <c r="AE651" s="1">
        <f>(Table2[[#This Row],[Close Price]]/Table2[[#This Row],[Current Week Low]])-1</f>
        <v>3.7012557832121207E-3</v>
      </c>
      <c r="AF651" s="1">
        <f>(Table2[[#This Row],[Current Week High]]/Table2[[#This Row],[Close Price]])-1</f>
        <v>3.6052943500592738E-2</v>
      </c>
      <c r="AG651" s="1">
        <f>(Table2[[#This Row],[Close Price]]/Table2[[#This Row],[Current Month Low]])-1</f>
        <v>3.7012557832121207E-3</v>
      </c>
      <c r="AH651" s="1">
        <f>(Table2[[#This Row],[Current Month High]]/Table2[[#This Row],[Close Price]])-1</f>
        <v>9.6058870011852981E-2</v>
      </c>
      <c r="AI651">
        <v>12.7008428816014</v>
      </c>
      <c r="AJ651">
        <v>13.7485487434927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0.03</v>
      </c>
      <c r="AM651" t="s">
        <v>3189</v>
      </c>
      <c r="AN651">
        <v>-6.5</v>
      </c>
      <c r="AO651" t="s">
        <v>3188</v>
      </c>
      <c r="AP651">
        <v>-6.7086207279069998E-2</v>
      </c>
      <c r="AQ651">
        <f>(Table2[[#This Row],[Sharpe Ratio]]-AVERAGE(Table2[Sharpe Ratio]))/_xlfn.STDEV.P(Table2[Sharpe Ratio])</f>
        <v>-1.4968804031065985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-4.094977958569098</v>
      </c>
      <c r="AS651">
        <f>_xlfn.RANK.AVG(Table2[[#This Row],[1Y Return vs Nifty Z-Score]],Table2[1Y Return vs Nifty Z-Score])</f>
        <v>645</v>
      </c>
      <c r="AT651">
        <f>_xlfn.RANK.AVG(Table2[[#This Row],[6M Return vs Nifty Z-Score]],Table2[6M Return vs Nifty Z-Score])</f>
        <v>478</v>
      </c>
      <c r="AU651">
        <f>_xlfn.RANK.AVG(Table2[[#This Row],[Sharpe Ratio Z-Score]],Table2[Sharpe Ratio Z-Score])</f>
        <v>681</v>
      </c>
      <c r="AV651">
        <f>(Table2[[#This Row],[Rank 1Y]]+Table2[[#This Row],[Rank 6M]]+Table2[[#This Row],[Rank Sharpe]])/3</f>
        <v>601.33333333333337</v>
      </c>
    </row>
    <row r="652" spans="1:48" x14ac:dyDescent="0.3">
      <c r="A652" t="s">
        <v>2065</v>
      </c>
      <c r="B652" t="s">
        <v>2066</v>
      </c>
      <c r="C652" t="s">
        <v>3145</v>
      </c>
      <c r="D652" t="s">
        <v>195</v>
      </c>
      <c r="E652">
        <v>3152.0774161969998</v>
      </c>
      <c r="F652">
        <v>229.99</v>
      </c>
      <c r="G652">
        <v>-23.792060017223498</v>
      </c>
      <c r="H652">
        <f>(Table2[[#This Row],[1Y Return vs Nifty]]-AVERAGE(Table2[1Y Return vs Nifty]))/_xlfn.STDEV.P(Table2[1Y Return vs Nifty])</f>
        <v>-0.84782948289099835</v>
      </c>
      <c r="I652">
        <v>-13.3905034647601</v>
      </c>
      <c r="J652">
        <f>(Table2[[#This Row],[1M Return vs Nifty]]-AVERAGE(Table2[1M Return vs Nifty]))/_xlfn.STDEV.P(Table2[1M Return vs Nifty])</f>
        <v>-1.2639459906678225</v>
      </c>
      <c r="K652">
        <v>-9.0625622963249199</v>
      </c>
      <c r="L652">
        <f>(Table2[[#This Row],[6M Return vs Nifty]]-AVERAGE(Table2[6M Return vs Nifty]))/_xlfn.STDEV.P(Table2[6M Return vs Nifty])</f>
        <v>-0.63436447061067081</v>
      </c>
      <c r="M652">
        <v>-2.3902574252262898</v>
      </c>
      <c r="N652">
        <f>(Table2[[#This Row],[1W Return vs Nifty]]-AVERAGE(Table2[1W Return vs Nifty]))/_xlfn.STDEV.P(Table2[1W Return vs Nifty])</f>
        <v>-0.49588929976198132</v>
      </c>
      <c r="O652">
        <v>245.13</v>
      </c>
      <c r="P652">
        <v>254.98069936457</v>
      </c>
      <c r="Q652">
        <v>245.96538035650499</v>
      </c>
      <c r="R652">
        <v>26.269900971726301</v>
      </c>
      <c r="S652" s="1">
        <f>(Table2[[#This Row],[Close Price]]-Table2[[#This Row],[20D EMA]])/Table2[[#This Row],[20D EMA]]</f>
        <v>-6.1763146085750363E-2</v>
      </c>
      <c r="T652" s="1">
        <f>(Table2[[#This Row],[Close Price]]-Table2[[#This Row],[50D EMA]])/Table2[[#This Row],[50D EMA]]</f>
        <v>-9.8010160874327304E-2</v>
      </c>
      <c r="U652" s="1">
        <f>(Table2[[#This Row],[Close Price]]-Table2[[#This Row],[200D EMA]])/Table2[[#This Row],[200D EMA]]</f>
        <v>-6.494971094448368E-2</v>
      </c>
      <c r="V652">
        <v>0.61549147002846105</v>
      </c>
      <c r="W652">
        <v>228.1</v>
      </c>
      <c r="X652">
        <v>235</v>
      </c>
      <c r="Y652">
        <v>227.28</v>
      </c>
      <c r="Z652">
        <v>241.3</v>
      </c>
      <c r="AA652">
        <v>227.28</v>
      </c>
      <c r="AB652">
        <v>250</v>
      </c>
      <c r="AC652" s="1">
        <f>(Table2[[#This Row],[Close Price]]/Table2[[#This Row],[Day Low]])-1</f>
        <v>8.2858395440597032E-3</v>
      </c>
      <c r="AD652" s="1">
        <f>(Table2[[#This Row],[Day High]]/Table2[[#This Row],[Close Price]])-1</f>
        <v>2.1783555806774269E-2</v>
      </c>
      <c r="AE652" s="1">
        <f>(Table2[[#This Row],[Close Price]]/Table2[[#This Row],[Current Week Low]])-1</f>
        <v>1.1923618444209749E-2</v>
      </c>
      <c r="AF652" s="1">
        <f>(Table2[[#This Row],[Current Week High]]/Table2[[#This Row],[Close Price]])-1</f>
        <v>4.9176051132657994E-2</v>
      </c>
      <c r="AG652" s="1">
        <f>(Table2[[#This Row],[Close Price]]/Table2[[#This Row],[Current Month Low]])-1</f>
        <v>1.1923618444209749E-2</v>
      </c>
      <c r="AH652" s="1">
        <f>(Table2[[#This Row],[Current Month High]]/Table2[[#This Row],[Close Price]])-1</f>
        <v>8.7003782773164007E-2</v>
      </c>
      <c r="AI652">
        <v>25.635897212922298</v>
      </c>
      <c r="AJ652">
        <v>15.138923654568201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-0.16</v>
      </c>
      <c r="AM652" t="s">
        <v>3188</v>
      </c>
      <c r="AN652">
        <v>-8.52</v>
      </c>
      <c r="AO652" t="s">
        <v>3188</v>
      </c>
      <c r="AP652">
        <v>-5.1893644347550998E-2</v>
      </c>
      <c r="AQ652">
        <f>(Table2[[#This Row],[Sharpe Ratio]]-AVERAGE(Table2[Sharpe Ratio]))/_xlfn.STDEV.P(Table2[Sharpe Ratio])</f>
        <v>-1.3206881422422398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609</v>
      </c>
      <c r="AT652">
        <f>_xlfn.RANK.AVG(Table2[[#This Row],[6M Return vs Nifty Z-Score]],Table2[6M Return vs Nifty Z-Score])</f>
        <v>533</v>
      </c>
      <c r="AU652">
        <f>_xlfn.RANK.AVG(Table2[[#This Row],[Sharpe Ratio Z-Score]],Table2[Sharpe Ratio Z-Score])</f>
        <v>662</v>
      </c>
      <c r="AV652">
        <f>(Table2[[#This Row],[Rank 1Y]]+Table2[[#This Row],[Rank 6M]]+Table2[[#This Row],[Rank Sharpe]])/3</f>
        <v>601.33333333333337</v>
      </c>
    </row>
    <row r="653" spans="1:48" x14ac:dyDescent="0.3">
      <c r="A653" t="s">
        <v>1601</v>
      </c>
      <c r="B653" t="s">
        <v>1602</v>
      </c>
      <c r="C653" t="s">
        <v>3155</v>
      </c>
      <c r="D653" t="s">
        <v>1603</v>
      </c>
      <c r="E653">
        <v>6029.9102710500001</v>
      </c>
      <c r="F653">
        <v>461.9</v>
      </c>
      <c r="G653">
        <v>-15.6526522735582</v>
      </c>
      <c r="H653">
        <f>(Table2[[#This Row],[1Y Return vs Nifty]]-AVERAGE(Table2[1Y Return vs Nifty]))/_xlfn.STDEV.P(Table2[1Y Return vs Nifty])</f>
        <v>-0.71087449626202226</v>
      </c>
      <c r="I653">
        <v>-7.1718711247221503</v>
      </c>
      <c r="J653">
        <f>(Table2[[#This Row],[1M Return vs Nifty]]-AVERAGE(Table2[1M Return vs Nifty]))/_xlfn.STDEV.P(Table2[1M Return vs Nifty])</f>
        <v>-0.59849278360229707</v>
      </c>
      <c r="K653">
        <v>-24.430298382611099</v>
      </c>
      <c r="L653">
        <f>(Table2[[#This Row],[6M Return vs Nifty]]-AVERAGE(Table2[6M Return vs Nifty]))/_xlfn.STDEV.P(Table2[6M Return vs Nifty])</f>
        <v>-1.1193036790160296</v>
      </c>
      <c r="M653">
        <v>-2.2385048495457198</v>
      </c>
      <c r="N653">
        <f>(Table2[[#This Row],[1W Return vs Nifty]]-AVERAGE(Table2[1W Return vs Nifty]))/_xlfn.STDEV.P(Table2[1W Return vs Nifty])</f>
        <v>-0.46041730821710897</v>
      </c>
      <c r="O653">
        <v>482.16</v>
      </c>
      <c r="P653">
        <v>495.44562673033698</v>
      </c>
      <c r="Q653">
        <v>501.350217399386</v>
      </c>
      <c r="R653">
        <v>32.595338695513199</v>
      </c>
      <c r="S653" s="1">
        <f>(Table2[[#This Row],[Close Price]]-Table2[[#This Row],[20D EMA]])/Table2[[#This Row],[20D EMA]]</f>
        <v>-4.2019246723079572E-2</v>
      </c>
      <c r="T653" s="1">
        <f>(Table2[[#This Row],[Close Price]]-Table2[[#This Row],[50D EMA]])/Table2[[#This Row],[50D EMA]]</f>
        <v>-6.7707988365381916E-2</v>
      </c>
      <c r="U653" s="1">
        <f>(Table2[[#This Row],[Close Price]]-Table2[[#This Row],[200D EMA]])/Table2[[#This Row],[200D EMA]]</f>
        <v>-7.8687943138876032E-2</v>
      </c>
      <c r="V653">
        <v>0.20698478929278399</v>
      </c>
      <c r="W653">
        <v>460.25</v>
      </c>
      <c r="X653">
        <v>468</v>
      </c>
      <c r="Y653">
        <v>445.8</v>
      </c>
      <c r="Z653">
        <v>474.7</v>
      </c>
      <c r="AA653">
        <v>445.8</v>
      </c>
      <c r="AB653">
        <v>495.7</v>
      </c>
      <c r="AC653" s="1">
        <f>(Table2[[#This Row],[Close Price]]/Table2[[#This Row],[Day Low]])-1</f>
        <v>3.5850081477457607E-3</v>
      </c>
      <c r="AD653" s="1">
        <f>(Table2[[#This Row],[Day High]]/Table2[[#This Row],[Close Price]])-1</f>
        <v>1.3206321714656966E-2</v>
      </c>
      <c r="AE653" s="1">
        <f>(Table2[[#This Row],[Close Price]]/Table2[[#This Row],[Current Week Low]])-1</f>
        <v>3.6114849708389407E-2</v>
      </c>
      <c r="AF653" s="1">
        <f>(Table2[[#This Row],[Current Week High]]/Table2[[#This Row],[Close Price]])-1</f>
        <v>2.771162589305054E-2</v>
      </c>
      <c r="AG653" s="1">
        <f>(Table2[[#This Row],[Close Price]]/Table2[[#This Row],[Current Month Low]])-1</f>
        <v>3.6114849708389407E-2</v>
      </c>
      <c r="AH653" s="1">
        <f>(Table2[[#This Row],[Current Month High]]/Table2[[#This Row],[Close Price]])-1</f>
        <v>7.3176012123836287E-2</v>
      </c>
      <c r="AI653">
        <v>44.912318683697698</v>
      </c>
      <c r="AJ653">
        <v>18.117887738140801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-0.18</v>
      </c>
      <c r="AM653" t="s">
        <v>3188</v>
      </c>
      <c r="AN653">
        <v>-7.02</v>
      </c>
      <c r="AO653" t="s">
        <v>3188</v>
      </c>
      <c r="AP653">
        <v>-4.1483655313099997E-3</v>
      </c>
      <c r="AQ653">
        <f>(Table2[[#This Row],[Sharpe Ratio]]-AVERAGE(Table2[Sharpe Ratio]))/_xlfn.STDEV.P(Table2[Sharpe Ratio])</f>
        <v>-0.76697323198307987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559</v>
      </c>
      <c r="AT653">
        <f>_xlfn.RANK.AVG(Table2[[#This Row],[6M Return vs Nifty Z-Score]],Table2[6M Return vs Nifty Z-Score])</f>
        <v>676</v>
      </c>
      <c r="AU653">
        <f>_xlfn.RANK.AVG(Table2[[#This Row],[Sharpe Ratio Z-Score]],Table2[Sharpe Ratio Z-Score])</f>
        <v>570</v>
      </c>
      <c r="AV653">
        <f>(Table2[[#This Row],[Rank 1Y]]+Table2[[#This Row],[Rank 6M]]+Table2[[#This Row],[Rank Sharpe]])/3</f>
        <v>601.66666666666663</v>
      </c>
    </row>
    <row r="654" spans="1:48" x14ac:dyDescent="0.3">
      <c r="A654" t="s">
        <v>1761</v>
      </c>
      <c r="B654" t="s">
        <v>1762</v>
      </c>
      <c r="C654" t="s">
        <v>3147</v>
      </c>
      <c r="D654" t="s">
        <v>51</v>
      </c>
      <c r="E654">
        <v>4653.8572999999997</v>
      </c>
      <c r="F654">
        <v>509.9</v>
      </c>
      <c r="G654">
        <v>-27.383145338521601</v>
      </c>
      <c r="H654">
        <f>(Table2[[#This Row],[1Y Return vs Nifty]]-AVERAGE(Table2[1Y Return vs Nifty]))/_xlfn.STDEV.P(Table2[1Y Return vs Nifty])</f>
        <v>-0.9082536633290238</v>
      </c>
      <c r="I654">
        <v>-6.5622870725009701</v>
      </c>
      <c r="J654">
        <f>(Table2[[#This Row],[1M Return vs Nifty]]-AVERAGE(Table2[1M Return vs Nifty]))/_xlfn.STDEV.P(Table2[1M Return vs Nifty])</f>
        <v>-0.53326145292612015</v>
      </c>
      <c r="K654">
        <v>-8.5841373025960994</v>
      </c>
      <c r="L654">
        <f>(Table2[[#This Row],[6M Return vs Nifty]]-AVERAGE(Table2[6M Return vs Nifty]))/_xlfn.STDEV.P(Table2[6M Return vs Nifty])</f>
        <v>-0.6192674493944339</v>
      </c>
      <c r="M654">
        <v>-1.7121790874129501</v>
      </c>
      <c r="N654">
        <f>(Table2[[#This Row],[1W Return vs Nifty]]-AVERAGE(Table2[1W Return vs Nifty]))/_xlfn.STDEV.P(Table2[1W Return vs Nifty])</f>
        <v>-0.33738926140806558</v>
      </c>
      <c r="O654">
        <v>520.70000000000005</v>
      </c>
      <c r="P654">
        <v>526.87473216064598</v>
      </c>
      <c r="Q654">
        <v>514.117044491873</v>
      </c>
      <c r="R654">
        <v>36.751065722031697</v>
      </c>
      <c r="S654" s="1">
        <f>(Table2[[#This Row],[Close Price]]-Table2[[#This Row],[20D EMA]])/Table2[[#This Row],[20D EMA]]</f>
        <v>-2.0741309775302606E-2</v>
      </c>
      <c r="T654" s="1">
        <f>(Table2[[#This Row],[Close Price]]-Table2[[#This Row],[50D EMA]])/Table2[[#This Row],[50D EMA]]</f>
        <v>-3.2217776113564585E-2</v>
      </c>
      <c r="U654" s="1">
        <f>(Table2[[#This Row],[Close Price]]-Table2[[#This Row],[200D EMA]])/Table2[[#This Row],[200D EMA]]</f>
        <v>-8.2024988999167235E-3</v>
      </c>
      <c r="V654">
        <v>0.489799271058382</v>
      </c>
      <c r="W654">
        <v>505</v>
      </c>
      <c r="X654">
        <v>514.45000000000005</v>
      </c>
      <c r="Y654">
        <v>499.45</v>
      </c>
      <c r="Z654">
        <v>522.70000000000005</v>
      </c>
      <c r="AA654">
        <v>499.45</v>
      </c>
      <c r="AB654">
        <v>529</v>
      </c>
      <c r="AC654" s="1">
        <f>(Table2[[#This Row],[Close Price]]/Table2[[#This Row],[Day Low]])-1</f>
        <v>9.7029702970297116E-3</v>
      </c>
      <c r="AD654" s="1">
        <f>(Table2[[#This Row],[Day High]]/Table2[[#This Row],[Close Price]])-1</f>
        <v>8.9233182977055403E-3</v>
      </c>
      <c r="AE654" s="1">
        <f>(Table2[[#This Row],[Close Price]]/Table2[[#This Row],[Current Week Low]])-1</f>
        <v>2.0923015316848481E-2</v>
      </c>
      <c r="AF654" s="1">
        <f>(Table2[[#This Row],[Current Week High]]/Table2[[#This Row],[Close Price]])-1</f>
        <v>2.5102961364973586E-2</v>
      </c>
      <c r="AG654" s="1">
        <f>(Table2[[#This Row],[Close Price]]/Table2[[#This Row],[Current Month Low]])-1</f>
        <v>2.0923015316848481E-2</v>
      </c>
      <c r="AH654" s="1">
        <f>(Table2[[#This Row],[Current Month High]]/Table2[[#This Row],[Close Price]])-1</f>
        <v>3.7458325161796369E-2</v>
      </c>
      <c r="AI654">
        <v>24.534222396548302</v>
      </c>
      <c r="AJ654">
        <v>18.2925414685071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-0.15</v>
      </c>
      <c r="AM654" t="s">
        <v>3188</v>
      </c>
      <c r="AN654">
        <v>-3.77</v>
      </c>
      <c r="AO654" t="s">
        <v>3188</v>
      </c>
      <c r="AP654">
        <v>-4.2800192212876002E-2</v>
      </c>
      <c r="AQ654">
        <f>(Table2[[#This Row],[Sharpe Ratio]]-AVERAGE(Table2[Sharpe Ratio]))/_xlfn.STDEV.P(Table2[Sharpe Ratio])</f>
        <v>-1.2152289186805425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630</v>
      </c>
      <c r="AT654">
        <f>_xlfn.RANK.AVG(Table2[[#This Row],[6M Return vs Nifty Z-Score]],Table2[6M Return vs Nifty Z-Score])</f>
        <v>526</v>
      </c>
      <c r="AU654">
        <f>_xlfn.RANK.AVG(Table2[[#This Row],[Sharpe Ratio Z-Score]],Table2[Sharpe Ratio Z-Score])</f>
        <v>650</v>
      </c>
      <c r="AV654">
        <f>(Table2[[#This Row],[Rank 1Y]]+Table2[[#This Row],[Rank 6M]]+Table2[[#This Row],[Rank Sharpe]])/3</f>
        <v>602</v>
      </c>
    </row>
    <row r="655" spans="1:48" x14ac:dyDescent="0.3">
      <c r="A655" t="s">
        <v>2063</v>
      </c>
      <c r="B655" t="s">
        <v>2064</v>
      </c>
      <c r="C655" t="s">
        <v>3150</v>
      </c>
      <c r="D655" t="s">
        <v>119</v>
      </c>
      <c r="E655">
        <v>3157.2931552499999</v>
      </c>
      <c r="F655">
        <v>1084.55</v>
      </c>
      <c r="G655">
        <v>-22.576525125123901</v>
      </c>
      <c r="H655">
        <f>(Table2[[#This Row],[1Y Return vs Nifty]]-AVERAGE(Table2[1Y Return vs Nifty]))/_xlfn.STDEV.P(Table2[1Y Return vs Nifty])</f>
        <v>-0.8273766968729841</v>
      </c>
      <c r="I655">
        <v>-2.4540698244158898</v>
      </c>
      <c r="J655">
        <f>(Table2[[#This Row],[1M Return vs Nifty]]-AVERAGE(Table2[1M Return vs Nifty]))/_xlfn.STDEV.P(Table2[1M Return vs Nifty])</f>
        <v>-9.3642869036106718E-2</v>
      </c>
      <c r="K655">
        <v>-15.7979455392482</v>
      </c>
      <c r="L655">
        <f>(Table2[[#This Row],[6M Return vs Nifty]]-AVERAGE(Table2[6M Return vs Nifty]))/_xlfn.STDEV.P(Table2[6M Return vs Nifty])</f>
        <v>-0.84690400146874323</v>
      </c>
      <c r="M655">
        <v>-4.8241071479708602</v>
      </c>
      <c r="N655">
        <f>(Table2[[#This Row],[1W Return vs Nifty]]-AVERAGE(Table2[1W Return vs Nifty]))/_xlfn.STDEV.P(Table2[1W Return vs Nifty])</f>
        <v>-1.0647988975035836</v>
      </c>
      <c r="O655">
        <v>1121.0899999999999</v>
      </c>
      <c r="P655">
        <v>1126.7068626842899</v>
      </c>
      <c r="Q655">
        <v>1126.1274071841301</v>
      </c>
      <c r="R655">
        <v>33.523679689941503</v>
      </c>
      <c r="S655" s="1">
        <f>(Table2[[#This Row],[Close Price]]-Table2[[#This Row],[20D EMA]])/Table2[[#This Row],[20D EMA]]</f>
        <v>-3.2593279754524584E-2</v>
      </c>
      <c r="T655" s="1">
        <f>(Table2[[#This Row],[Close Price]]-Table2[[#This Row],[50D EMA]])/Table2[[#This Row],[50D EMA]]</f>
        <v>-3.7415998855154391E-2</v>
      </c>
      <c r="U655" s="1">
        <f>(Table2[[#This Row],[Close Price]]-Table2[[#This Row],[200D EMA]])/Table2[[#This Row],[200D EMA]]</f>
        <v>-3.6920695579280877E-2</v>
      </c>
      <c r="V655">
        <v>0.77033300383881997</v>
      </c>
      <c r="W655">
        <v>1078</v>
      </c>
      <c r="X655">
        <v>1097.8</v>
      </c>
      <c r="Y655">
        <v>1065</v>
      </c>
      <c r="Z655">
        <v>1147.75</v>
      </c>
      <c r="AA655">
        <v>1065</v>
      </c>
      <c r="AB655">
        <v>1198</v>
      </c>
      <c r="AC655" s="1">
        <f>(Table2[[#This Row],[Close Price]]/Table2[[#This Row],[Day Low]])-1</f>
        <v>6.0760667903525523E-3</v>
      </c>
      <c r="AD655" s="1">
        <f>(Table2[[#This Row],[Day High]]/Table2[[#This Row],[Close Price]])-1</f>
        <v>1.2217048545479781E-2</v>
      </c>
      <c r="AE655" s="1">
        <f>(Table2[[#This Row],[Close Price]]/Table2[[#This Row],[Current Week Low]])-1</f>
        <v>1.8356807511737072E-2</v>
      </c>
      <c r="AF655" s="1">
        <f>(Table2[[#This Row],[Current Week High]]/Table2[[#This Row],[Close Price]])-1</f>
        <v>5.8273016458439075E-2</v>
      </c>
      <c r="AG655" s="1">
        <f>(Table2[[#This Row],[Close Price]]/Table2[[#This Row],[Current Month Low]])-1</f>
        <v>1.8356807511737072E-2</v>
      </c>
      <c r="AH655" s="1">
        <f>(Table2[[#This Row],[Current Month High]]/Table2[[#This Row],[Close Price]])-1</f>
        <v>0.104605596791296</v>
      </c>
      <c r="AI655">
        <v>25.305426213636999</v>
      </c>
      <c r="AJ655">
        <v>13.565445026178001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-0.13</v>
      </c>
      <c r="AM655" t="s">
        <v>3188</v>
      </c>
      <c r="AN655">
        <v>-9.9700000000000006</v>
      </c>
      <c r="AO655" t="s">
        <v>3188</v>
      </c>
      <c r="AP655">
        <v>-1.5478510853427E-2</v>
      </c>
      <c r="AQ655">
        <f>(Table2[[#This Row],[Sharpe Ratio]]-AVERAGE(Table2[Sharpe Ratio]))/_xlfn.STDEV.P(Table2[Sharpe Ratio])</f>
        <v>-0.89837199131182865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598</v>
      </c>
      <c r="AT655">
        <f>_xlfn.RANK.AVG(Table2[[#This Row],[6M Return vs Nifty Z-Score]],Table2[6M Return vs Nifty Z-Score])</f>
        <v>608</v>
      </c>
      <c r="AU655">
        <f>_xlfn.RANK.AVG(Table2[[#This Row],[Sharpe Ratio Z-Score]],Table2[Sharpe Ratio Z-Score])</f>
        <v>600</v>
      </c>
      <c r="AV655">
        <f>(Table2[[#This Row],[Rank 1Y]]+Table2[[#This Row],[Rank 6M]]+Table2[[#This Row],[Rank Sharpe]])/3</f>
        <v>602</v>
      </c>
    </row>
    <row r="656" spans="1:48" x14ac:dyDescent="0.3">
      <c r="A656" t="s">
        <v>447</v>
      </c>
      <c r="B656" t="s">
        <v>448</v>
      </c>
      <c r="C656" t="s">
        <v>3155</v>
      </c>
      <c r="D656" t="s">
        <v>449</v>
      </c>
      <c r="E656">
        <v>50970.631822705</v>
      </c>
      <c r="F656">
        <v>1897.45</v>
      </c>
      <c r="G656">
        <v>-27.935200900392299</v>
      </c>
      <c r="H656">
        <f>(Table2[[#This Row],[1Y Return vs Nifty]]-AVERAGE(Table2[1Y Return vs Nifty]))/_xlfn.STDEV.P(Table2[1Y Return vs Nifty])</f>
        <v>-0.91754263919502543</v>
      </c>
      <c r="I656">
        <v>-2.82603430555515</v>
      </c>
      <c r="J656">
        <f>(Table2[[#This Row],[1M Return vs Nifty]]-AVERAGE(Table2[1M Return vs Nifty]))/_xlfn.STDEV.P(Table2[1M Return vs Nifty])</f>
        <v>-0.13344663027391521</v>
      </c>
      <c r="K656">
        <v>-13.1154301761984</v>
      </c>
      <c r="L656">
        <f>(Table2[[#This Row],[6M Return vs Nifty]]-AVERAGE(Table2[6M Return vs Nifty]))/_xlfn.STDEV.P(Table2[6M Return vs Nifty])</f>
        <v>-0.76225543193393464</v>
      </c>
      <c r="M656">
        <v>-0.69353128160298105</v>
      </c>
      <c r="N656">
        <f>(Table2[[#This Row],[1W Return vs Nifty]]-AVERAGE(Table2[1W Return vs Nifty]))/_xlfn.STDEV.P(Table2[1W Return vs Nifty])</f>
        <v>-9.9281498209682142E-2</v>
      </c>
      <c r="O656">
        <v>1932.24</v>
      </c>
      <c r="P656">
        <v>1980.1236472135099</v>
      </c>
      <c r="Q656">
        <v>2014.8046372675101</v>
      </c>
      <c r="R656">
        <v>34.437294970575401</v>
      </c>
      <c r="S656" s="1">
        <f>(Table2[[#This Row],[Close Price]]-Table2[[#This Row],[20D EMA]])/Table2[[#This Row],[20D EMA]]</f>
        <v>-1.8005009729640191E-2</v>
      </c>
      <c r="T656" s="1">
        <f>(Table2[[#This Row],[Close Price]]-Table2[[#This Row],[50D EMA]])/Table2[[#This Row],[50D EMA]]</f>
        <v>-4.1751759961985574E-2</v>
      </c>
      <c r="U656" s="1">
        <f>(Table2[[#This Row],[Close Price]]-Table2[[#This Row],[200D EMA]])/Table2[[#This Row],[200D EMA]]</f>
        <v>-5.8246161983559405E-2</v>
      </c>
      <c r="V656">
        <v>0.89593312645158796</v>
      </c>
      <c r="W656">
        <v>1882</v>
      </c>
      <c r="X656">
        <v>1904</v>
      </c>
      <c r="Y656">
        <v>1849.1</v>
      </c>
      <c r="Z656">
        <v>1922.45</v>
      </c>
      <c r="AA656">
        <v>1849.1</v>
      </c>
      <c r="AB656">
        <v>2001.7</v>
      </c>
      <c r="AC656" s="1">
        <f>(Table2[[#This Row],[Close Price]]/Table2[[#This Row],[Day Low]])-1</f>
        <v>8.2093517534538307E-3</v>
      </c>
      <c r="AD656" s="1">
        <f>(Table2[[#This Row],[Day High]]/Table2[[#This Row],[Close Price]])-1</f>
        <v>3.4520013702601382E-3</v>
      </c>
      <c r="AE656" s="1">
        <f>(Table2[[#This Row],[Close Price]]/Table2[[#This Row],[Current Week Low]])-1</f>
        <v>2.6147855713590573E-2</v>
      </c>
      <c r="AF656" s="1">
        <f>(Table2[[#This Row],[Current Week High]]/Table2[[#This Row],[Close Price]])-1</f>
        <v>1.3175577749084288E-2</v>
      </c>
      <c r="AG656" s="1">
        <f>(Table2[[#This Row],[Close Price]]/Table2[[#This Row],[Current Month Low]])-1</f>
        <v>2.6147855713590573E-2</v>
      </c>
      <c r="AH656" s="1">
        <f>(Table2[[#This Row],[Current Month High]]/Table2[[#This Row],[Close Price]])-1</f>
        <v>5.4942159213681618E-2</v>
      </c>
      <c r="AI656">
        <v>29.331471185011399</v>
      </c>
      <c r="AJ656">
        <v>9.0488505747126506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-0.2</v>
      </c>
      <c r="AM656" t="s">
        <v>3188</v>
      </c>
      <c r="AN656">
        <v>-5.55</v>
      </c>
      <c r="AO656" t="s">
        <v>3188</v>
      </c>
      <c r="AP656">
        <v>-1.3236793026719E-2</v>
      </c>
      <c r="AQ656">
        <f>(Table2[[#This Row],[Sharpe Ratio]]-AVERAGE(Table2[Sharpe Ratio]))/_xlfn.STDEV.P(Table2[Sharpe Ratio])</f>
        <v>-0.87237418344438877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633</v>
      </c>
      <c r="AT656">
        <f>_xlfn.RANK.AVG(Table2[[#This Row],[6M Return vs Nifty Z-Score]],Table2[6M Return vs Nifty Z-Score])</f>
        <v>582</v>
      </c>
      <c r="AU656">
        <f>_xlfn.RANK.AVG(Table2[[#This Row],[Sharpe Ratio Z-Score]],Table2[Sharpe Ratio Z-Score])</f>
        <v>593</v>
      </c>
      <c r="AV656">
        <f>(Table2[[#This Row],[Rank 1Y]]+Table2[[#This Row],[Rank 6M]]+Table2[[#This Row],[Rank Sharpe]])/3</f>
        <v>602.66666666666663</v>
      </c>
    </row>
    <row r="657" spans="1:48" x14ac:dyDescent="0.3">
      <c r="A657" t="s">
        <v>507</v>
      </c>
      <c r="B657" t="s">
        <v>508</v>
      </c>
      <c r="C657" t="s">
        <v>3142</v>
      </c>
      <c r="D657" t="s">
        <v>21</v>
      </c>
      <c r="E657">
        <v>42781.803173799999</v>
      </c>
      <c r="F657">
        <v>1054.5999999999999</v>
      </c>
      <c r="G657">
        <v>-45.689959653340999</v>
      </c>
      <c r="H657">
        <f>(Table2[[#This Row],[1Y Return vs Nifty]]-AVERAGE(Table2[1Y Return vs Nifty]))/_xlfn.STDEV.P(Table2[1Y Return vs Nifty])</f>
        <v>-1.2162870717372141</v>
      </c>
      <c r="I657">
        <v>-2.9509228418168401</v>
      </c>
      <c r="J657">
        <f>(Table2[[#This Row],[1M Return vs Nifty]]-AVERAGE(Table2[1M Return vs Nifty]))/_xlfn.STDEV.P(Table2[1M Return vs Nifty])</f>
        <v>-0.14681089952745877</v>
      </c>
      <c r="K657">
        <v>-12.9934047706714</v>
      </c>
      <c r="L657">
        <f>(Table2[[#This Row],[6M Return vs Nifty]]-AVERAGE(Table2[6M Return vs Nifty]))/_xlfn.STDEV.P(Table2[6M Return vs Nifty])</f>
        <v>-0.7584048385069424</v>
      </c>
      <c r="M657">
        <v>-6.5683967386143405E-2</v>
      </c>
      <c r="N657">
        <f>(Table2[[#This Row],[1W Return vs Nifty]]-AVERAGE(Table2[1W Return vs Nifty]))/_xlfn.STDEV.P(Table2[1W Return vs Nifty])</f>
        <v>4.7477095649373885E-2</v>
      </c>
      <c r="O657">
        <v>1068.67</v>
      </c>
      <c r="P657">
        <v>1059.2217776847299</v>
      </c>
      <c r="Q657">
        <v>1080.6007629691601</v>
      </c>
      <c r="R657">
        <v>43.876082591002202</v>
      </c>
      <c r="S657" s="1">
        <f>(Table2[[#This Row],[Close Price]]-Table2[[#This Row],[20D EMA]])/Table2[[#This Row],[20D EMA]]</f>
        <v>-1.3165897798197912E-2</v>
      </c>
      <c r="T657" s="1">
        <f>(Table2[[#This Row],[Close Price]]-Table2[[#This Row],[50D EMA]])/Table2[[#This Row],[50D EMA]]</f>
        <v>-4.3633710919656126E-3</v>
      </c>
      <c r="U657" s="1">
        <f>(Table2[[#This Row],[Close Price]]-Table2[[#This Row],[200D EMA]])/Table2[[#This Row],[200D EMA]]</f>
        <v>-2.4061396086486227E-2</v>
      </c>
      <c r="V657">
        <v>0.59687372753537504</v>
      </c>
      <c r="W657">
        <v>1051.7</v>
      </c>
      <c r="X657">
        <v>1068.5</v>
      </c>
      <c r="Y657">
        <v>1016.5</v>
      </c>
      <c r="Z657">
        <v>1089.1500000000001</v>
      </c>
      <c r="AA657">
        <v>1016.5</v>
      </c>
      <c r="AB657">
        <v>1112</v>
      </c>
      <c r="AC657" s="1">
        <f>(Table2[[#This Row],[Close Price]]/Table2[[#This Row],[Day Low]])-1</f>
        <v>2.7574403346961596E-3</v>
      </c>
      <c r="AD657" s="1">
        <f>(Table2[[#This Row],[Day High]]/Table2[[#This Row],[Close Price]])-1</f>
        <v>1.3180352740375545E-2</v>
      </c>
      <c r="AE657" s="1">
        <f>(Table2[[#This Row],[Close Price]]/Table2[[#This Row],[Current Week Low]])-1</f>
        <v>3.7481554353172575E-2</v>
      </c>
      <c r="AF657" s="1">
        <f>(Table2[[#This Row],[Current Week High]]/Table2[[#This Row],[Close Price]])-1</f>
        <v>3.2761236487768075E-2</v>
      </c>
      <c r="AG657" s="1">
        <f>(Table2[[#This Row],[Close Price]]/Table2[[#This Row],[Current Month Low]])-1</f>
        <v>3.7481554353172575E-2</v>
      </c>
      <c r="AH657" s="1">
        <f>(Table2[[#This Row],[Current Month High]]/Table2[[#This Row],[Close Price]])-1</f>
        <v>5.442821923003982E-2</v>
      </c>
      <c r="AI657">
        <v>32.751754219609303</v>
      </c>
      <c r="AJ657">
        <v>8.7104422224512703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</v>
      </c>
      <c r="AM657" t="s">
        <v>3190</v>
      </c>
      <c r="AN657">
        <v>-4</v>
      </c>
      <c r="AO657" t="s">
        <v>3188</v>
      </c>
      <c r="AQ657">
        <f>(Table2[[#This Row],[Sharpe Ratio]]-AVERAGE(Table2[Sharpe Ratio]))/_xlfn.STDEV.P(Table2[Sharpe Ratio])</f>
        <v>-0.71886351506777824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701</v>
      </c>
      <c r="AT657">
        <f>_xlfn.RANK.AVG(Table2[[#This Row],[6M Return vs Nifty Z-Score]],Table2[6M Return vs Nifty Z-Score])</f>
        <v>581</v>
      </c>
      <c r="AU657">
        <f>_xlfn.RANK.AVG(Table2[[#This Row],[Sharpe Ratio Z-Score]],Table2[Sharpe Ratio Z-Score])</f>
        <v>530</v>
      </c>
      <c r="AV657">
        <f>(Table2[[#This Row],[Rank 1Y]]+Table2[[#This Row],[Rank 6M]]+Table2[[#This Row],[Rank Sharpe]])/3</f>
        <v>604</v>
      </c>
    </row>
    <row r="658" spans="1:48" x14ac:dyDescent="0.3">
      <c r="A658" t="s">
        <v>2015</v>
      </c>
      <c r="B658" t="s">
        <v>2016</v>
      </c>
      <c r="C658" t="s">
        <v>3149</v>
      </c>
      <c r="D658" t="s">
        <v>182</v>
      </c>
      <c r="E658">
        <v>3359.5429896000001</v>
      </c>
      <c r="F658">
        <v>214.08</v>
      </c>
      <c r="G658">
        <v>-51.352470750537499</v>
      </c>
      <c r="H658">
        <f>(Table2[[#This Row],[1Y Return vs Nifty]]-AVERAGE(Table2[1Y Return vs Nifty]))/_xlfn.STDEV.P(Table2[1Y Return vs Nifty])</f>
        <v>-1.3115653961591029</v>
      </c>
      <c r="I658">
        <v>-6.0534983863521301</v>
      </c>
      <c r="J658">
        <f>(Table2[[#This Row],[1M Return vs Nifty]]-AVERAGE(Table2[1M Return vs Nifty]))/_xlfn.STDEV.P(Table2[1M Return vs Nifty])</f>
        <v>-0.47881619158842631</v>
      </c>
      <c r="K658">
        <v>-15.7787042565497</v>
      </c>
      <c r="L658">
        <f>(Table2[[#This Row],[6M Return vs Nifty]]-AVERAGE(Table2[6M Return vs Nifty]))/_xlfn.STDEV.P(Table2[6M Return vs Nifty])</f>
        <v>-0.8462968299017587</v>
      </c>
      <c r="M658">
        <v>0.698118635721655</v>
      </c>
      <c r="N658">
        <f>(Table2[[#This Row],[1W Return vs Nifty]]-AVERAGE(Table2[1W Return vs Nifty]))/_xlfn.STDEV.P(Table2[1W Return vs Nifty])</f>
        <v>0.22601508327748276</v>
      </c>
      <c r="O658">
        <v>214.79</v>
      </c>
      <c r="P658">
        <v>218.64179429341601</v>
      </c>
      <c r="Q658">
        <v>227.48245731077</v>
      </c>
      <c r="R658">
        <v>50.738560888150701</v>
      </c>
      <c r="S658" s="1">
        <f>(Table2[[#This Row],[Close Price]]-Table2[[#This Row],[20D EMA]])/Table2[[#This Row],[20D EMA]]</f>
        <v>-3.3055542623026193E-3</v>
      </c>
      <c r="T658" s="1">
        <f>(Table2[[#This Row],[Close Price]]-Table2[[#This Row],[50D EMA]])/Table2[[#This Row],[50D EMA]]</f>
        <v>-2.0864237362112473E-2</v>
      </c>
      <c r="U658" s="1">
        <f>(Table2[[#This Row],[Close Price]]-Table2[[#This Row],[200D EMA]])/Table2[[#This Row],[200D EMA]]</f>
        <v>-5.8916443356599256E-2</v>
      </c>
      <c r="V658">
        <v>0.67956779359905695</v>
      </c>
      <c r="W658">
        <v>209.01</v>
      </c>
      <c r="X658">
        <v>215.3</v>
      </c>
      <c r="Y658">
        <v>202.75</v>
      </c>
      <c r="Z658">
        <v>216.7</v>
      </c>
      <c r="AA658">
        <v>202.75</v>
      </c>
      <c r="AB658">
        <v>217.99</v>
      </c>
      <c r="AC658" s="1">
        <f>(Table2[[#This Row],[Close Price]]/Table2[[#This Row],[Day Low]])-1</f>
        <v>2.4257212573561171E-2</v>
      </c>
      <c r="AD658" s="1">
        <f>(Table2[[#This Row],[Day High]]/Table2[[#This Row],[Close Price]])-1</f>
        <v>5.6988041853511806E-3</v>
      </c>
      <c r="AE658" s="1">
        <f>(Table2[[#This Row],[Close Price]]/Table2[[#This Row],[Current Week Low]])-1</f>
        <v>5.5881627620222085E-2</v>
      </c>
      <c r="AF658" s="1">
        <f>(Table2[[#This Row],[Current Week High]]/Table2[[#This Row],[Close Price]])-1</f>
        <v>1.2238415545590353E-2</v>
      </c>
      <c r="AG658" s="1">
        <f>(Table2[[#This Row],[Close Price]]/Table2[[#This Row],[Current Month Low]])-1</f>
        <v>5.5881627620222085E-2</v>
      </c>
      <c r="AH658" s="1">
        <f>(Table2[[#This Row],[Current Month High]]/Table2[[#This Row],[Close Price]])-1</f>
        <v>1.8264200298953703E-2</v>
      </c>
      <c r="AI658">
        <v>39.667414050822103</v>
      </c>
      <c r="AJ658">
        <v>12.348464969824199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-0.11</v>
      </c>
      <c r="AM658" t="s">
        <v>3188</v>
      </c>
      <c r="AN658">
        <v>-2.2200000000000002</v>
      </c>
      <c r="AO658" t="s">
        <v>3188</v>
      </c>
      <c r="AP658">
        <v>5.2080527343429999E-3</v>
      </c>
      <c r="AQ658">
        <f>(Table2[[#This Row],[Sharpe Ratio]]-AVERAGE(Table2[Sharpe Ratio]))/_xlfn.STDEV.P(Table2[Sharpe Ratio])</f>
        <v>-0.65846431908610636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715</v>
      </c>
      <c r="AT658">
        <f>_xlfn.RANK.AVG(Table2[[#This Row],[6M Return vs Nifty Z-Score]],Table2[6M Return vs Nifty Z-Score])</f>
        <v>607</v>
      </c>
      <c r="AU658">
        <f>_xlfn.RANK.AVG(Table2[[#This Row],[Sharpe Ratio Z-Score]],Table2[Sharpe Ratio Z-Score])</f>
        <v>494</v>
      </c>
      <c r="AV658">
        <f>(Table2[[#This Row],[Rank 1Y]]+Table2[[#This Row],[Rank 6M]]+Table2[[#This Row],[Rank Sharpe]])/3</f>
        <v>605.33333333333337</v>
      </c>
    </row>
    <row r="659" spans="1:48" x14ac:dyDescent="0.3">
      <c r="A659" t="s">
        <v>899</v>
      </c>
      <c r="B659" t="s">
        <v>900</v>
      </c>
      <c r="C659" t="s">
        <v>3143</v>
      </c>
      <c r="D659" t="s">
        <v>54</v>
      </c>
      <c r="E659">
        <v>17146.621541774999</v>
      </c>
      <c r="F659">
        <v>1075.25</v>
      </c>
      <c r="G659">
        <v>-47.693074620814301</v>
      </c>
      <c r="H659">
        <f>(Table2[[#This Row],[1Y Return vs Nifty]]-AVERAGE(Table2[1Y Return vs Nifty]))/_xlfn.STDEV.P(Table2[1Y Return vs Nifty])</f>
        <v>-1.2499918070479763</v>
      </c>
      <c r="I659">
        <v>-7.9926957650187598</v>
      </c>
      <c r="J659">
        <f>(Table2[[#This Row],[1M Return vs Nifty]]-AVERAGE(Table2[1M Return vs Nifty]))/_xlfn.STDEV.P(Table2[1M Return vs Nifty])</f>
        <v>-0.68632887994248548</v>
      </c>
      <c r="K659">
        <v>-36.6379793881908</v>
      </c>
      <c r="L659">
        <f>(Table2[[#This Row],[6M Return vs Nifty]]-AVERAGE(Table2[6M Return vs Nifty]))/_xlfn.STDEV.P(Table2[6M Return vs Nifty])</f>
        <v>-1.5045252321499236</v>
      </c>
      <c r="M659">
        <v>-4.1814599667215901</v>
      </c>
      <c r="N659">
        <f>(Table2[[#This Row],[1W Return vs Nifty]]-AVERAGE(Table2[1W Return vs Nifty]))/_xlfn.STDEV.P(Table2[1W Return vs Nifty])</f>
        <v>-0.91458085159974178</v>
      </c>
      <c r="O659">
        <v>1177.6400000000001</v>
      </c>
      <c r="P659">
        <v>1221.04429479842</v>
      </c>
      <c r="Q659">
        <v>1333.15060541559</v>
      </c>
      <c r="R659">
        <v>12.650527061565001</v>
      </c>
      <c r="S659" s="1">
        <f>(Table2[[#This Row],[Close Price]]-Table2[[#This Row],[20D EMA]])/Table2[[#This Row],[20D EMA]]</f>
        <v>-8.6945076593865772E-2</v>
      </c>
      <c r="T659" s="1">
        <f>(Table2[[#This Row],[Close Price]]-Table2[[#This Row],[50D EMA]])/Table2[[#This Row],[50D EMA]]</f>
        <v>-0.11940131526718192</v>
      </c>
      <c r="U659" s="1">
        <f>(Table2[[#This Row],[Close Price]]-Table2[[#This Row],[200D EMA]])/Table2[[#This Row],[200D EMA]]</f>
        <v>-0.19345196586787231</v>
      </c>
      <c r="V659">
        <v>1.05916872110511</v>
      </c>
      <c r="W659">
        <v>1068.0999999999999</v>
      </c>
      <c r="X659">
        <v>1114.2</v>
      </c>
      <c r="Y659">
        <v>1068.0999999999999</v>
      </c>
      <c r="Z659">
        <v>1170</v>
      </c>
      <c r="AA659">
        <v>1068.0999999999999</v>
      </c>
      <c r="AB659">
        <v>1207.5</v>
      </c>
      <c r="AC659" s="1">
        <f>(Table2[[#This Row],[Close Price]]/Table2[[#This Row],[Day Low]])-1</f>
        <v>6.6941297631308849E-3</v>
      </c>
      <c r="AD659" s="1">
        <f>(Table2[[#This Row],[Day High]]/Table2[[#This Row],[Close Price]])-1</f>
        <v>3.6224133922343693E-2</v>
      </c>
      <c r="AE659" s="1">
        <f>(Table2[[#This Row],[Close Price]]/Table2[[#This Row],[Current Week Low]])-1</f>
        <v>6.6941297631308849E-3</v>
      </c>
      <c r="AF659" s="1">
        <f>(Table2[[#This Row],[Current Week High]]/Table2[[#This Row],[Close Price]])-1</f>
        <v>8.811904208323651E-2</v>
      </c>
      <c r="AG659" s="1">
        <f>(Table2[[#This Row],[Close Price]]/Table2[[#This Row],[Current Month Low]])-1</f>
        <v>6.6941297631308849E-3</v>
      </c>
      <c r="AH659" s="1">
        <f>(Table2[[#This Row],[Current Month High]]/Table2[[#This Row],[Close Price]])-1</f>
        <v>0.12299465240641716</v>
      </c>
      <c r="AI659">
        <v>67.030923041153201</v>
      </c>
      <c r="AJ659">
        <v>0.66941297631308805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-0.19</v>
      </c>
      <c r="AM659" t="s">
        <v>3188</v>
      </c>
      <c r="AN659">
        <v>-11.52</v>
      </c>
      <c r="AO659" t="s">
        <v>3188</v>
      </c>
      <c r="AP659">
        <v>4.4998357072876999E-2</v>
      </c>
      <c r="AQ659">
        <f>(Table2[[#This Row],[Sharpe Ratio]]-AVERAGE(Table2[Sharpe Ratio]))/_xlfn.STDEV.P(Table2[Sharpe Ratio])</f>
        <v>-0.19700539912056919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704</v>
      </c>
      <c r="AT659">
        <f>_xlfn.RANK.AVG(Table2[[#This Row],[6M Return vs Nifty Z-Score]],Table2[6M Return vs Nifty Z-Score])</f>
        <v>719</v>
      </c>
      <c r="AU659">
        <f>_xlfn.RANK.AVG(Table2[[#This Row],[Sharpe Ratio Z-Score]],Table2[Sharpe Ratio Z-Score])</f>
        <v>397</v>
      </c>
      <c r="AV659">
        <f>(Table2[[#This Row],[Rank 1Y]]+Table2[[#This Row],[Rank 6M]]+Table2[[#This Row],[Rank Sharpe]])/3</f>
        <v>606.66666666666663</v>
      </c>
    </row>
    <row r="660" spans="1:48" x14ac:dyDescent="0.3">
      <c r="A660" t="s">
        <v>373</v>
      </c>
      <c r="B660" t="s">
        <v>374</v>
      </c>
      <c r="C660" t="s">
        <v>3152</v>
      </c>
      <c r="D660" t="s">
        <v>106</v>
      </c>
      <c r="E660">
        <v>66631.073180594904</v>
      </c>
      <c r="F660">
        <v>571.54999999999995</v>
      </c>
      <c r="G660">
        <v>-24.102019305209001</v>
      </c>
      <c r="H660">
        <f>(Table2[[#This Row],[1Y Return vs Nifty]]-AVERAGE(Table2[1Y Return vs Nifty]))/_xlfn.STDEV.P(Table2[1Y Return vs Nifty])</f>
        <v>-0.85304490783080666</v>
      </c>
      <c r="I660">
        <v>-6.4307333235650797</v>
      </c>
      <c r="J660">
        <f>(Table2[[#This Row],[1M Return vs Nifty]]-AVERAGE(Table2[1M Return vs Nifty]))/_xlfn.STDEV.P(Table2[1M Return vs Nifty])</f>
        <v>-0.51918394209351371</v>
      </c>
      <c r="K660">
        <v>-7.0563563830210301</v>
      </c>
      <c r="L660">
        <f>(Table2[[#This Row],[6M Return vs Nifty]]-AVERAGE(Table2[6M Return vs Nifty]))/_xlfn.STDEV.P(Table2[6M Return vs Nifty])</f>
        <v>-0.57105729888197887</v>
      </c>
      <c r="M660">
        <v>-2.4807749246092099</v>
      </c>
      <c r="N660">
        <f>(Table2[[#This Row],[1W Return vs Nifty]]-AVERAGE(Table2[1W Return vs Nifty]))/_xlfn.STDEV.P(Table2[1W Return vs Nifty])</f>
        <v>-0.51704766203935404</v>
      </c>
      <c r="O660">
        <v>592.33000000000004</v>
      </c>
      <c r="P660">
        <v>581.46118907281402</v>
      </c>
      <c r="Q660">
        <v>554.74259577085695</v>
      </c>
      <c r="R660">
        <v>26.502728366057401</v>
      </c>
      <c r="S660" s="1">
        <f>(Table2[[#This Row],[Close Price]]-Table2[[#This Row],[20D EMA]])/Table2[[#This Row],[20D EMA]]</f>
        <v>-3.5081795620684558E-2</v>
      </c>
      <c r="T660" s="1">
        <f>(Table2[[#This Row],[Close Price]]-Table2[[#This Row],[50D EMA]])/Table2[[#This Row],[50D EMA]]</f>
        <v>-1.7045314905055391E-2</v>
      </c>
      <c r="U660" s="1">
        <f>(Table2[[#This Row],[Close Price]]-Table2[[#This Row],[200D EMA]])/Table2[[#This Row],[200D EMA]]</f>
        <v>3.0297663019346548E-2</v>
      </c>
      <c r="V660">
        <v>1.19732158185666</v>
      </c>
      <c r="W660">
        <v>565.85</v>
      </c>
      <c r="X660">
        <v>574.75</v>
      </c>
      <c r="Y660">
        <v>561.20000000000005</v>
      </c>
      <c r="Z660">
        <v>585</v>
      </c>
      <c r="AA660">
        <v>561.20000000000005</v>
      </c>
      <c r="AB660">
        <v>624</v>
      </c>
      <c r="AC660" s="1">
        <f>(Table2[[#This Row],[Close Price]]/Table2[[#This Row],[Day Low]])-1</f>
        <v>1.0073340991428648E-2</v>
      </c>
      <c r="AD660" s="1">
        <f>(Table2[[#This Row],[Day High]]/Table2[[#This Row],[Close Price]])-1</f>
        <v>5.5988102528212735E-3</v>
      </c>
      <c r="AE660" s="1">
        <f>(Table2[[#This Row],[Close Price]]/Table2[[#This Row],[Current Week Low]])-1</f>
        <v>1.8442622950819443E-2</v>
      </c>
      <c r="AF660" s="1">
        <f>(Table2[[#This Row],[Current Week High]]/Table2[[#This Row],[Close Price]])-1</f>
        <v>2.3532499343889457E-2</v>
      </c>
      <c r="AG660" s="1">
        <f>(Table2[[#This Row],[Close Price]]/Table2[[#This Row],[Current Month Low]])-1</f>
        <v>1.8442622950819443E-2</v>
      </c>
      <c r="AH660" s="1">
        <f>(Table2[[#This Row],[Current Month High]]/Table2[[#This Row],[Close Price]])-1</f>
        <v>9.1767999300148784E-2</v>
      </c>
      <c r="AI660">
        <v>10.139095442218499</v>
      </c>
      <c r="AJ660">
        <v>30.1936218678815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0.06</v>
      </c>
      <c r="AM660" t="s">
        <v>3189</v>
      </c>
      <c r="AN660">
        <v>-6.61</v>
      </c>
      <c r="AO660" t="s">
        <v>3188</v>
      </c>
      <c r="AP660">
        <v>-8.1484415987942996E-2</v>
      </c>
      <c r="AQ660">
        <f>(Table2[[#This Row],[Sharpe Ratio]]-AVERAGE(Table2[Sharpe Ratio]))/_xlfn.STDEV.P(Table2[Sharpe Ratio])</f>
        <v>-1.6638603232325302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-4.1241941340781834</v>
      </c>
      <c r="AS660">
        <f>_xlfn.RANK.AVG(Table2[[#This Row],[1Y Return vs Nifty Z-Score]],Table2[1Y Return vs Nifty Z-Score])</f>
        <v>613</v>
      </c>
      <c r="AT660">
        <f>_xlfn.RANK.AVG(Table2[[#This Row],[6M Return vs Nifty Z-Score]],Table2[6M Return vs Nifty Z-Score])</f>
        <v>513</v>
      </c>
      <c r="AU660">
        <f>_xlfn.RANK.AVG(Table2[[#This Row],[Sharpe Ratio Z-Score]],Table2[Sharpe Ratio Z-Score])</f>
        <v>696</v>
      </c>
      <c r="AV660">
        <f>(Table2[[#This Row],[Rank 1Y]]+Table2[[#This Row],[Rank 6M]]+Table2[[#This Row],[Rank Sharpe]])/3</f>
        <v>607.33333333333337</v>
      </c>
    </row>
    <row r="661" spans="1:48" x14ac:dyDescent="0.3">
      <c r="A661" t="s">
        <v>1106</v>
      </c>
      <c r="B661" t="s">
        <v>1107</v>
      </c>
      <c r="C661" t="s">
        <v>3157</v>
      </c>
      <c r="D661" t="s">
        <v>444</v>
      </c>
      <c r="E661">
        <v>11644.44289317</v>
      </c>
      <c r="F661">
        <v>2277.15</v>
      </c>
      <c r="G661">
        <v>-26.444886546695599</v>
      </c>
      <c r="H661">
        <f>(Table2[[#This Row],[1Y Return vs Nifty]]-AVERAGE(Table2[1Y Return vs Nifty]))/_xlfn.STDEV.P(Table2[1Y Return vs Nifty])</f>
        <v>-0.89246636966640358</v>
      </c>
      <c r="I661">
        <v>0.34720870598287401</v>
      </c>
      <c r="J661">
        <f>(Table2[[#This Row],[1M Return vs Nifty]]-AVERAGE(Table2[1M Return vs Nifty]))/_xlfn.STDEV.P(Table2[1M Return vs Nifty])</f>
        <v>0.20612075743457856</v>
      </c>
      <c r="K661">
        <v>-2.87891890997175</v>
      </c>
      <c r="L661">
        <f>(Table2[[#This Row],[6M Return vs Nifty]]-AVERAGE(Table2[6M Return vs Nifty]))/_xlfn.STDEV.P(Table2[6M Return vs Nifty])</f>
        <v>-0.43923546058588908</v>
      </c>
      <c r="M661">
        <v>-1.24473297311594</v>
      </c>
      <c r="N661">
        <f>(Table2[[#This Row],[1W Return vs Nifty]]-AVERAGE(Table2[1W Return vs Nifty]))/_xlfn.STDEV.P(Table2[1W Return vs Nifty])</f>
        <v>-0.22812426514909295</v>
      </c>
      <c r="O661">
        <v>2286.7199999999998</v>
      </c>
      <c r="P661">
        <v>2222.2408736647399</v>
      </c>
      <c r="Q661">
        <v>2177.5618809449402</v>
      </c>
      <c r="R661">
        <v>46.645704038088397</v>
      </c>
      <c r="S661" s="1">
        <f>(Table2[[#This Row],[Close Price]]-Table2[[#This Row],[20D EMA]])/Table2[[#This Row],[20D EMA]]</f>
        <v>-4.1850335852223752E-3</v>
      </c>
      <c r="T661" s="1">
        <f>(Table2[[#This Row],[Close Price]]-Table2[[#This Row],[50D EMA]])/Table2[[#This Row],[50D EMA]]</f>
        <v>2.4708899465388977E-2</v>
      </c>
      <c r="U661" s="1">
        <f>(Table2[[#This Row],[Close Price]]-Table2[[#This Row],[200D EMA]])/Table2[[#This Row],[200D EMA]]</f>
        <v>4.5733772218608193E-2</v>
      </c>
      <c r="V661">
        <v>0.80968753637000102</v>
      </c>
      <c r="W661">
        <v>2262.5</v>
      </c>
      <c r="X661">
        <v>2309.9499999999998</v>
      </c>
      <c r="Y661">
        <v>2178.6</v>
      </c>
      <c r="Z661">
        <v>2349</v>
      </c>
      <c r="AA661">
        <v>2178.6</v>
      </c>
      <c r="AB661">
        <v>2443.15</v>
      </c>
      <c r="AC661" s="1">
        <f>(Table2[[#This Row],[Close Price]]/Table2[[#This Row],[Day Low]])-1</f>
        <v>6.4751381215470971E-3</v>
      </c>
      <c r="AD661" s="1">
        <f>(Table2[[#This Row],[Day High]]/Table2[[#This Row],[Close Price]])-1</f>
        <v>1.440396987462389E-2</v>
      </c>
      <c r="AE661" s="1">
        <f>(Table2[[#This Row],[Close Price]]/Table2[[#This Row],[Current Week Low]])-1</f>
        <v>4.5235472321674575E-2</v>
      </c>
      <c r="AF661" s="1">
        <f>(Table2[[#This Row],[Current Week High]]/Table2[[#This Row],[Close Price]])-1</f>
        <v>3.1552598643040497E-2</v>
      </c>
      <c r="AG661" s="1">
        <f>(Table2[[#This Row],[Close Price]]/Table2[[#This Row],[Current Month Low]])-1</f>
        <v>4.5235472321674575E-2</v>
      </c>
      <c r="AH661" s="1">
        <f>(Table2[[#This Row],[Current Month High]]/Table2[[#This Row],[Close Price]])-1</f>
        <v>7.2898140219133545E-2</v>
      </c>
      <c r="AI661">
        <v>20.106273192367599</v>
      </c>
      <c r="AJ661">
        <v>25.948561946902601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0.11</v>
      </c>
      <c r="AM661" t="s">
        <v>3189</v>
      </c>
      <c r="AN661">
        <v>-4.33</v>
      </c>
      <c r="AO661" t="s">
        <v>3188</v>
      </c>
      <c r="AP661">
        <v>-0.121961616444678</v>
      </c>
      <c r="AQ661">
        <f>(Table2[[#This Row],[Sharpe Ratio]]-AVERAGE(Table2[Sharpe Ratio]))/_xlfn.STDEV.P(Table2[Sharpe Ratio])</f>
        <v>-2.1332853632391902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-3.4869907012059973</v>
      </c>
      <c r="AS661">
        <f>_xlfn.RANK.AVG(Table2[[#This Row],[1Y Return vs Nifty Z-Score]],Table2[1Y Return vs Nifty Z-Score])</f>
        <v>627</v>
      </c>
      <c r="AT661">
        <f>_xlfn.RANK.AVG(Table2[[#This Row],[6M Return vs Nifty Z-Score]],Table2[6M Return vs Nifty Z-Score])</f>
        <v>474</v>
      </c>
      <c r="AU661">
        <f>_xlfn.RANK.AVG(Table2[[#This Row],[Sharpe Ratio Z-Score]],Table2[Sharpe Ratio Z-Score])</f>
        <v>725</v>
      </c>
      <c r="AV661">
        <f>(Table2[[#This Row],[Rank 1Y]]+Table2[[#This Row],[Rank 6M]]+Table2[[#This Row],[Rank Sharpe]])/3</f>
        <v>608.66666666666663</v>
      </c>
    </row>
    <row r="662" spans="1:48" x14ac:dyDescent="0.3">
      <c r="A662" t="s">
        <v>1439</v>
      </c>
      <c r="B662" t="s">
        <v>1440</v>
      </c>
      <c r="C662" t="s">
        <v>3160</v>
      </c>
      <c r="D662" t="s">
        <v>624</v>
      </c>
      <c r="E662">
        <v>7517.4693016000001</v>
      </c>
      <c r="F662">
        <v>43.85</v>
      </c>
      <c r="G662">
        <v>-29.952882701901601</v>
      </c>
      <c r="H662">
        <f>(Table2[[#This Row],[1Y Return vs Nifty]]-AVERAGE(Table2[1Y Return vs Nifty]))/_xlfn.STDEV.P(Table2[1Y Return vs Nifty])</f>
        <v>-0.95149247840320328</v>
      </c>
      <c r="I662">
        <v>-14.6932801806913</v>
      </c>
      <c r="J662">
        <f>(Table2[[#This Row],[1M Return vs Nifty]]-AVERAGE(Table2[1M Return vs Nifty]))/_xlfn.STDEV.P(Table2[1M Return vs Nifty])</f>
        <v>-1.4033555740459933</v>
      </c>
      <c r="K662">
        <v>-17.008509992717801</v>
      </c>
      <c r="L662">
        <f>(Table2[[#This Row],[6M Return vs Nifty]]-AVERAGE(Table2[6M Return vs Nifty]))/_xlfn.STDEV.P(Table2[6M Return vs Nifty])</f>
        <v>-0.88510417386193552</v>
      </c>
      <c r="M662">
        <v>-4.2887014310605602</v>
      </c>
      <c r="N662">
        <f>(Table2[[#This Row],[1W Return vs Nifty]]-AVERAGE(Table2[1W Return vs Nifty]))/_xlfn.STDEV.P(Table2[1W Return vs Nifty])</f>
        <v>-0.93964842161778883</v>
      </c>
      <c r="O662">
        <v>44.26</v>
      </c>
      <c r="P662">
        <v>45.4570638805031</v>
      </c>
      <c r="Q662">
        <v>46.341331682925798</v>
      </c>
      <c r="R662">
        <v>52.109830826638202</v>
      </c>
      <c r="S662" s="1">
        <f>(Table2[[#This Row],[Close Price]]-Table2[[#This Row],[20D EMA]])/Table2[[#This Row],[20D EMA]]</f>
        <v>-9.2634432896519792E-3</v>
      </c>
      <c r="T662" s="1">
        <f>(Table2[[#This Row],[Close Price]]-Table2[[#This Row],[50D EMA]])/Table2[[#This Row],[50D EMA]]</f>
        <v>-3.5353446600240736E-2</v>
      </c>
      <c r="U662" s="1">
        <f>(Table2[[#This Row],[Close Price]]-Table2[[#This Row],[200D EMA]])/Table2[[#This Row],[200D EMA]]</f>
        <v>-5.3760468084341081E-2</v>
      </c>
      <c r="V662">
        <v>0.63419232350185295</v>
      </c>
      <c r="W662">
        <v>41.7</v>
      </c>
      <c r="X662">
        <v>44.15</v>
      </c>
      <c r="Y662">
        <v>39.86</v>
      </c>
      <c r="Z662">
        <v>44.15</v>
      </c>
      <c r="AA662">
        <v>39.86</v>
      </c>
      <c r="AB662">
        <v>45.69</v>
      </c>
      <c r="AC662" s="1">
        <f>(Table2[[#This Row],[Close Price]]/Table2[[#This Row],[Day Low]])-1</f>
        <v>5.155875299760182E-2</v>
      </c>
      <c r="AD662" s="1">
        <f>(Table2[[#This Row],[Day High]]/Table2[[#This Row],[Close Price]])-1</f>
        <v>6.8415051311288E-3</v>
      </c>
      <c r="AE662" s="1">
        <f>(Table2[[#This Row],[Close Price]]/Table2[[#This Row],[Current Week Low]])-1</f>
        <v>0.10010035122930261</v>
      </c>
      <c r="AF662" s="1">
        <f>(Table2[[#This Row],[Current Week High]]/Table2[[#This Row],[Close Price]])-1</f>
        <v>6.8415051311288E-3</v>
      </c>
      <c r="AG662" s="1">
        <f>(Table2[[#This Row],[Close Price]]/Table2[[#This Row],[Current Month Low]])-1</f>
        <v>0.10010035122930261</v>
      </c>
      <c r="AH662" s="1">
        <f>(Table2[[#This Row],[Current Month High]]/Table2[[#This Row],[Close Price]])-1</f>
        <v>4.1961231470923455E-2</v>
      </c>
      <c r="AI662">
        <v>56.670467502850599</v>
      </c>
      <c r="AJ662">
        <v>13.4540750323415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0.02</v>
      </c>
      <c r="AM662" t="s">
        <v>3189</v>
      </c>
      <c r="AN662">
        <v>-2.84</v>
      </c>
      <c r="AO662" t="s">
        <v>3188</v>
      </c>
      <c r="AP662">
        <v>-1.7764128194989999E-3</v>
      </c>
      <c r="AQ662">
        <f>(Table2[[#This Row],[Sharpe Ratio]]-AVERAGE(Table2[Sharpe Ratio]))/_xlfn.STDEV.P(Table2[Sharpe Ratio])</f>
        <v>-0.73946505493348569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644</v>
      </c>
      <c r="AT662">
        <f>_xlfn.RANK.AVG(Table2[[#This Row],[6M Return vs Nifty Z-Score]],Table2[6M Return vs Nifty Z-Score])</f>
        <v>620</v>
      </c>
      <c r="AU662">
        <f>_xlfn.RANK.AVG(Table2[[#This Row],[Sharpe Ratio Z-Score]],Table2[Sharpe Ratio Z-Score])</f>
        <v>562</v>
      </c>
      <c r="AV662">
        <f>(Table2[[#This Row],[Rank 1Y]]+Table2[[#This Row],[Rank 6M]]+Table2[[#This Row],[Rank Sharpe]])/3</f>
        <v>608.66666666666663</v>
      </c>
    </row>
    <row r="663" spans="1:48" x14ac:dyDescent="0.3">
      <c r="A663" t="s">
        <v>1599</v>
      </c>
      <c r="B663" t="s">
        <v>1600</v>
      </c>
      <c r="C663" t="s">
        <v>3153</v>
      </c>
      <c r="D663" t="s">
        <v>430</v>
      </c>
      <c r="E663">
        <v>6034.2820694399998</v>
      </c>
      <c r="F663">
        <v>61.4</v>
      </c>
      <c r="G663">
        <v>-33.713708520292599</v>
      </c>
      <c r="H663">
        <f>(Table2[[#This Row],[1Y Return vs Nifty]]-AVERAGE(Table2[1Y Return vs Nifty]))/_xlfn.STDEV.P(Table2[1Y Return vs Nifty])</f>
        <v>-1.0147727398045945</v>
      </c>
      <c r="I663">
        <v>-14.2311849459863</v>
      </c>
      <c r="J663">
        <f>(Table2[[#This Row],[1M Return vs Nifty]]-AVERAGE(Table2[1M Return vs Nifty]))/_xlfn.STDEV.P(Table2[1M Return vs Nifty])</f>
        <v>-1.3539069591271924</v>
      </c>
      <c r="K663">
        <v>-25.373981730282601</v>
      </c>
      <c r="L663">
        <f>(Table2[[#This Row],[6M Return vs Nifty]]-AVERAGE(Table2[6M Return vs Nifty]))/_xlfn.STDEV.P(Table2[6M Return vs Nifty])</f>
        <v>-1.1490822393085578</v>
      </c>
      <c r="M663">
        <v>-3.9419320580195798</v>
      </c>
      <c r="N663">
        <f>(Table2[[#This Row],[1W Return vs Nifty]]-AVERAGE(Table2[1W Return vs Nifty]))/_xlfn.STDEV.P(Table2[1W Return vs Nifty])</f>
        <v>-0.858591476038016</v>
      </c>
      <c r="O663">
        <v>64.31</v>
      </c>
      <c r="P663">
        <v>65.351939957724895</v>
      </c>
      <c r="Q663">
        <v>68.124587986571797</v>
      </c>
      <c r="R663">
        <v>33.936656812078098</v>
      </c>
      <c r="S663" s="1">
        <f>(Table2[[#This Row],[Close Price]]-Table2[[#This Row],[20D EMA]])/Table2[[#This Row],[20D EMA]]</f>
        <v>-4.5249572383766187E-2</v>
      </c>
      <c r="T663" s="1">
        <f>(Table2[[#This Row],[Close Price]]-Table2[[#This Row],[50D EMA]])/Table2[[#This Row],[50D EMA]]</f>
        <v>-6.047165486259997E-2</v>
      </c>
      <c r="U663" s="1">
        <f>(Table2[[#This Row],[Close Price]]-Table2[[#This Row],[200D EMA]])/Table2[[#This Row],[200D EMA]]</f>
        <v>-9.8710145416179215E-2</v>
      </c>
      <c r="V663">
        <v>0.45032256809902199</v>
      </c>
      <c r="W663">
        <v>60.96</v>
      </c>
      <c r="X663">
        <v>61.93</v>
      </c>
      <c r="Y663">
        <v>59.15</v>
      </c>
      <c r="Z663">
        <v>63.89</v>
      </c>
      <c r="AA663">
        <v>59.15</v>
      </c>
      <c r="AB663">
        <v>66.099999999999994</v>
      </c>
      <c r="AC663" s="1">
        <f>(Table2[[#This Row],[Close Price]]/Table2[[#This Row],[Day Low]])-1</f>
        <v>7.2178477690287846E-3</v>
      </c>
      <c r="AD663" s="1">
        <f>(Table2[[#This Row],[Day High]]/Table2[[#This Row],[Close Price]])-1</f>
        <v>8.6319218241042162E-3</v>
      </c>
      <c r="AE663" s="1">
        <f>(Table2[[#This Row],[Close Price]]/Table2[[#This Row],[Current Week Low]])-1</f>
        <v>3.8038884192730382E-2</v>
      </c>
      <c r="AF663" s="1">
        <f>(Table2[[#This Row],[Current Week High]]/Table2[[#This Row],[Close Price]])-1</f>
        <v>4.0553745928338714E-2</v>
      </c>
      <c r="AG663" s="1">
        <f>(Table2[[#This Row],[Close Price]]/Table2[[#This Row],[Current Month Low]])-1</f>
        <v>3.8038884192730382E-2</v>
      </c>
      <c r="AH663" s="1">
        <f>(Table2[[#This Row],[Current Month High]]/Table2[[#This Row],[Close Price]])-1</f>
        <v>7.654723127035834E-2</v>
      </c>
      <c r="AI663">
        <v>59.609120521172599</v>
      </c>
      <c r="AJ663">
        <v>4.7245437489339803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-0.03</v>
      </c>
      <c r="AM663" t="s">
        <v>3188</v>
      </c>
      <c r="AN663">
        <v>-9.61</v>
      </c>
      <c r="AO663" t="s">
        <v>3188</v>
      </c>
      <c r="AP663">
        <v>9.5491397430399992E-3</v>
      </c>
      <c r="AQ663">
        <f>(Table2[[#This Row],[Sharpe Ratio]]-AVERAGE(Table2[Sharpe Ratio]))/_xlfn.STDEV.P(Table2[Sharpe Ratio])</f>
        <v>-0.60811955907958992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663</v>
      </c>
      <c r="AT663">
        <f>_xlfn.RANK.AVG(Table2[[#This Row],[6M Return vs Nifty Z-Score]],Table2[6M Return vs Nifty Z-Score])</f>
        <v>684</v>
      </c>
      <c r="AU663">
        <f>_xlfn.RANK.AVG(Table2[[#This Row],[Sharpe Ratio Z-Score]],Table2[Sharpe Ratio Z-Score])</f>
        <v>485</v>
      </c>
      <c r="AV663">
        <f>(Table2[[#This Row],[Rank 1Y]]+Table2[[#This Row],[Rank 6M]]+Table2[[#This Row],[Rank Sharpe]])/3</f>
        <v>610.66666666666663</v>
      </c>
    </row>
    <row r="664" spans="1:48" x14ac:dyDescent="0.3">
      <c r="A664" t="s">
        <v>345</v>
      </c>
      <c r="B664" t="s">
        <v>346</v>
      </c>
      <c r="C664" t="s">
        <v>3154</v>
      </c>
      <c r="D664" t="s">
        <v>125</v>
      </c>
      <c r="E664">
        <v>71136</v>
      </c>
      <c r="F664">
        <v>889.2</v>
      </c>
      <c r="G664">
        <v>0.18942419761857399</v>
      </c>
      <c r="H664">
        <f>(Table2[[#This Row],[1Y Return vs Nifty]]-AVERAGE(Table2[1Y Return vs Nifty]))/_xlfn.STDEV.P(Table2[1Y Return vs Nifty])</f>
        <v>-0.444313164084774</v>
      </c>
      <c r="I664">
        <v>-4.9629138537302797</v>
      </c>
      <c r="J664">
        <f>(Table2[[#This Row],[1M Return vs Nifty]]-AVERAGE(Table2[1M Return vs Nifty]))/_xlfn.STDEV.P(Table2[1M Return vs Nifty])</f>
        <v>-0.36211320367632238</v>
      </c>
      <c r="K664">
        <v>-25.641459961879399</v>
      </c>
      <c r="L664">
        <f>(Table2[[#This Row],[6M Return vs Nifty]]-AVERAGE(Table2[6M Return vs Nifty]))/_xlfn.STDEV.P(Table2[6M Return vs Nifty])</f>
        <v>-1.157522694113867</v>
      </c>
      <c r="M664">
        <v>-0.29474370305772302</v>
      </c>
      <c r="N664">
        <f>(Table2[[#This Row],[1W Return vs Nifty]]-AVERAGE(Table2[1W Return vs Nifty]))/_xlfn.STDEV.P(Table2[1W Return vs Nifty])</f>
        <v>-6.06535640175978E-3</v>
      </c>
      <c r="O664">
        <v>899.74</v>
      </c>
      <c r="P664">
        <v>923.84501623069002</v>
      </c>
      <c r="Q664">
        <v>921.63400051601604</v>
      </c>
      <c r="R664">
        <v>46.838909963054199</v>
      </c>
      <c r="S664" s="1">
        <f>(Table2[[#This Row],[Close Price]]-Table2[[#This Row],[20D EMA]])/Table2[[#This Row],[20D EMA]]</f>
        <v>-1.1714495298641788E-2</v>
      </c>
      <c r="T664" s="1">
        <f>(Table2[[#This Row],[Close Price]]-Table2[[#This Row],[50D EMA]])/Table2[[#This Row],[50D EMA]]</f>
        <v>-3.7500896386325144E-2</v>
      </c>
      <c r="U664" s="1">
        <f>(Table2[[#This Row],[Close Price]]-Table2[[#This Row],[200D EMA]])/Table2[[#This Row],[200D EMA]]</f>
        <v>-3.5191844591081108E-2</v>
      </c>
      <c r="V664">
        <v>1.07906325820525</v>
      </c>
      <c r="W664">
        <v>878.05</v>
      </c>
      <c r="X664">
        <v>894.65</v>
      </c>
      <c r="Y664">
        <v>843.3</v>
      </c>
      <c r="Z664">
        <v>894.65</v>
      </c>
      <c r="AA664">
        <v>843.3</v>
      </c>
      <c r="AB664">
        <v>934</v>
      </c>
      <c r="AC664" s="1">
        <f>(Table2[[#This Row],[Close Price]]/Table2[[#This Row],[Day Low]])-1</f>
        <v>1.2698593474175901E-2</v>
      </c>
      <c r="AD664" s="1">
        <f>(Table2[[#This Row],[Day High]]/Table2[[#This Row],[Close Price]])-1</f>
        <v>6.1291048133151893E-3</v>
      </c>
      <c r="AE664" s="1">
        <f>(Table2[[#This Row],[Close Price]]/Table2[[#This Row],[Current Week Low]])-1</f>
        <v>5.4429028815368374E-2</v>
      </c>
      <c r="AF664" s="1">
        <f>(Table2[[#This Row],[Current Week High]]/Table2[[#This Row],[Close Price]])-1</f>
        <v>6.1291048133151893E-3</v>
      </c>
      <c r="AG664" s="1">
        <f>(Table2[[#This Row],[Close Price]]/Table2[[#This Row],[Current Month Low]])-1</f>
        <v>5.4429028815368374E-2</v>
      </c>
      <c r="AH664" s="1">
        <f>(Table2[[#This Row],[Current Month High]]/Table2[[#This Row],[Close Price]])-1</f>
        <v>5.0382366171839887E-2</v>
      </c>
      <c r="AI664">
        <v>28.0814215024741</v>
      </c>
      <c r="AJ664">
        <v>39.910313901345297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-0.12</v>
      </c>
      <c r="AM664" t="s">
        <v>3188</v>
      </c>
      <c r="AN664">
        <v>-2.4700000000000002</v>
      </c>
      <c r="AO664" t="s">
        <v>3188</v>
      </c>
      <c r="AP664">
        <v>-7.4236452234149999E-2</v>
      </c>
      <c r="AQ664">
        <f>(Table2[[#This Row],[Sharpe Ratio]]-AVERAGE(Table2[Sharpe Ratio]))/_xlfn.STDEV.P(Table2[Sharpe Ratio])</f>
        <v>-1.5798037275021066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457</v>
      </c>
      <c r="AT664">
        <f>_xlfn.RANK.AVG(Table2[[#This Row],[6M Return vs Nifty Z-Score]],Table2[6M Return vs Nifty Z-Score])</f>
        <v>689</v>
      </c>
      <c r="AU664">
        <f>_xlfn.RANK.AVG(Table2[[#This Row],[Sharpe Ratio Z-Score]],Table2[Sharpe Ratio Z-Score])</f>
        <v>688</v>
      </c>
      <c r="AV664">
        <f>(Table2[[#This Row],[Rank 1Y]]+Table2[[#This Row],[Rank 6M]]+Table2[[#This Row],[Rank Sharpe]])/3</f>
        <v>611.33333333333337</v>
      </c>
    </row>
    <row r="665" spans="1:48" x14ac:dyDescent="0.3">
      <c r="A665" t="s">
        <v>1427</v>
      </c>
      <c r="B665" t="s">
        <v>1428</v>
      </c>
      <c r="C665" t="s">
        <v>3152</v>
      </c>
      <c r="D665" t="s">
        <v>452</v>
      </c>
      <c r="E665">
        <v>7773.6800172949997</v>
      </c>
      <c r="F665">
        <v>547.45000000000005</v>
      </c>
      <c r="G665">
        <v>-43.748380244287603</v>
      </c>
      <c r="H665">
        <f>(Table2[[#This Row],[1Y Return vs Nifty]]-AVERAGE(Table2[1Y Return vs Nifty]))/_xlfn.STDEV.P(Table2[1Y Return vs Nifty])</f>
        <v>-1.1836177436509103</v>
      </c>
      <c r="I665">
        <v>10.340437784189801</v>
      </c>
      <c r="J665">
        <f>(Table2[[#This Row],[1M Return vs Nifty]]-AVERAGE(Table2[1M Return vs Nifty]))/_xlfn.STDEV.P(Table2[1M Return vs Nifty])</f>
        <v>1.2754919592369161</v>
      </c>
      <c r="K665">
        <v>-7.10944943004609</v>
      </c>
      <c r="L665">
        <f>(Table2[[#This Row],[6M Return vs Nifty]]-AVERAGE(Table2[6M Return vs Nifty]))/_xlfn.STDEV.P(Table2[6M Return vs Nifty])</f>
        <v>-0.57273268555257217</v>
      </c>
      <c r="M665">
        <v>4.9547212084173404</v>
      </c>
      <c r="N665">
        <f>(Table2[[#This Row],[1W Return vs Nifty]]-AVERAGE(Table2[1W Return vs Nifty]))/_xlfn.STDEV.P(Table2[1W Return vs Nifty])</f>
        <v>1.2209910814863576</v>
      </c>
      <c r="O665">
        <v>534.48</v>
      </c>
      <c r="P665">
        <v>511.17938566094301</v>
      </c>
      <c r="Q665">
        <v>522.36130026572403</v>
      </c>
      <c r="R665">
        <v>53.030403489628299</v>
      </c>
      <c r="S665" s="1">
        <f>(Table2[[#This Row],[Close Price]]-Table2[[#This Row],[20D EMA]])/Table2[[#This Row],[20D EMA]]</f>
        <v>2.4266576859751584E-2</v>
      </c>
      <c r="T665" s="1">
        <f>(Table2[[#This Row],[Close Price]]-Table2[[#This Row],[50D EMA]])/Table2[[#This Row],[50D EMA]]</f>
        <v>7.0954767262689941E-2</v>
      </c>
      <c r="U665" s="1">
        <f>(Table2[[#This Row],[Close Price]]-Table2[[#This Row],[200D EMA]])/Table2[[#This Row],[200D EMA]]</f>
        <v>4.8029399807209022E-2</v>
      </c>
      <c r="V665">
        <v>1.6571375222673801</v>
      </c>
      <c r="W665">
        <v>545</v>
      </c>
      <c r="X665">
        <v>560</v>
      </c>
      <c r="Y665">
        <v>518.04999999999995</v>
      </c>
      <c r="Z665">
        <v>566.95000000000005</v>
      </c>
      <c r="AA665">
        <v>516.35</v>
      </c>
      <c r="AB665">
        <v>568</v>
      </c>
      <c r="AC665" s="1">
        <f>(Table2[[#This Row],[Close Price]]/Table2[[#This Row],[Day Low]])-1</f>
        <v>4.4954128440368724E-3</v>
      </c>
      <c r="AD665" s="1">
        <f>(Table2[[#This Row],[Day High]]/Table2[[#This Row],[Close Price]])-1</f>
        <v>2.2924467987944119E-2</v>
      </c>
      <c r="AE665" s="1">
        <f>(Table2[[#This Row],[Close Price]]/Table2[[#This Row],[Current Week Low]])-1</f>
        <v>5.6751278834089591E-2</v>
      </c>
      <c r="AF665" s="1">
        <f>(Table2[[#This Row],[Current Week High]]/Table2[[#This Row],[Close Price]])-1</f>
        <v>3.5619691296008726E-2</v>
      </c>
      <c r="AG665" s="1">
        <f>(Table2[[#This Row],[Close Price]]/Table2[[#This Row],[Current Month Low]])-1</f>
        <v>6.023046383267161E-2</v>
      </c>
      <c r="AH665" s="1">
        <f>(Table2[[#This Row],[Current Month High]]/Table2[[#This Row],[Close Price]])-1</f>
        <v>3.7537674673486121E-2</v>
      </c>
      <c r="AI665">
        <v>27.390629281212799</v>
      </c>
      <c r="AJ665">
        <v>27.759626604434001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0.16</v>
      </c>
      <c r="AM665" t="s">
        <v>3189</v>
      </c>
      <c r="AN665">
        <v>-5.57</v>
      </c>
      <c r="AO665" t="s">
        <v>3188</v>
      </c>
      <c r="AP665">
        <v>-3.1487644013488997E-2</v>
      </c>
      <c r="AQ665">
        <f>(Table2[[#This Row],[Sharpe Ratio]]-AVERAGE(Table2[Sharpe Ratio]))/_xlfn.STDEV.P(Table2[Sharpe Ratio])</f>
        <v>-1.0840342379429098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695</v>
      </c>
      <c r="AT665">
        <f>_xlfn.RANK.AVG(Table2[[#This Row],[6M Return vs Nifty Z-Score]],Table2[6M Return vs Nifty Z-Score])</f>
        <v>515</v>
      </c>
      <c r="AU665">
        <f>_xlfn.RANK.AVG(Table2[[#This Row],[Sharpe Ratio Z-Score]],Table2[Sharpe Ratio Z-Score])</f>
        <v>626</v>
      </c>
      <c r="AV665">
        <f>(Table2[[#This Row],[Rank 1Y]]+Table2[[#This Row],[Rank 6M]]+Table2[[#This Row],[Rank Sharpe]])/3</f>
        <v>612</v>
      </c>
    </row>
    <row r="666" spans="1:48" x14ac:dyDescent="0.3">
      <c r="A666" t="s">
        <v>2419</v>
      </c>
      <c r="B666" t="s">
        <v>2420</v>
      </c>
      <c r="C666" t="s">
        <v>3151</v>
      </c>
      <c r="D666" t="s">
        <v>80</v>
      </c>
      <c r="E666">
        <v>2146.9473859999998</v>
      </c>
      <c r="F666">
        <v>83.11</v>
      </c>
      <c r="G666">
        <v>-56.110762942183797</v>
      </c>
      <c r="H666">
        <f>(Table2[[#This Row],[1Y Return vs Nifty]]-AVERAGE(Table2[1Y Return vs Nifty]))/_xlfn.STDEV.P(Table2[1Y Return vs Nifty])</f>
        <v>-1.3916291875314983</v>
      </c>
      <c r="I666">
        <v>-8.1837995541456099</v>
      </c>
      <c r="J666">
        <f>(Table2[[#This Row],[1M Return vs Nifty]]-AVERAGE(Table2[1M Return vs Nifty]))/_xlfn.STDEV.P(Table2[1M Return vs Nifty])</f>
        <v>-0.70677881529853848</v>
      </c>
      <c r="K666">
        <v>-24.5609525463518</v>
      </c>
      <c r="L666">
        <f>(Table2[[#This Row],[6M Return vs Nifty]]-AVERAGE(Table2[6M Return vs Nifty]))/_xlfn.STDEV.P(Table2[6M Return vs Nifty])</f>
        <v>-1.1234265586896217</v>
      </c>
      <c r="M666">
        <v>3.3416743614528302E-2</v>
      </c>
      <c r="N666">
        <f>(Table2[[#This Row],[1W Return vs Nifty]]-AVERAGE(Table2[1W Return vs Nifty]))/_xlfn.STDEV.P(Table2[1W Return vs Nifty])</f>
        <v>7.0641773856260803E-2</v>
      </c>
      <c r="O666">
        <v>84.55</v>
      </c>
      <c r="P666">
        <v>87.731901154357701</v>
      </c>
      <c r="Q666">
        <v>95.265473455250401</v>
      </c>
      <c r="R666">
        <v>42.1514234881584</v>
      </c>
      <c r="S666" s="1">
        <f>(Table2[[#This Row],[Close Price]]-Table2[[#This Row],[20D EMA]])/Table2[[#This Row],[20D EMA]]</f>
        <v>-1.703134240094616E-2</v>
      </c>
      <c r="T666" s="1">
        <f>(Table2[[#This Row],[Close Price]]-Table2[[#This Row],[50D EMA]])/Table2[[#This Row],[50D EMA]]</f>
        <v>-5.2682104155315324E-2</v>
      </c>
      <c r="U666" s="1">
        <f>(Table2[[#This Row],[Close Price]]-Table2[[#This Row],[200D EMA]])/Table2[[#This Row],[200D EMA]]</f>
        <v>-0.12759579115470687</v>
      </c>
      <c r="V666">
        <v>0.50789532182782304</v>
      </c>
      <c r="W666">
        <v>82.9</v>
      </c>
      <c r="X666">
        <v>84.5</v>
      </c>
      <c r="Y666">
        <v>80</v>
      </c>
      <c r="Z666">
        <v>87.5</v>
      </c>
      <c r="AA666">
        <v>80</v>
      </c>
      <c r="AB666">
        <v>87.5</v>
      </c>
      <c r="AC666" s="1">
        <f>(Table2[[#This Row],[Close Price]]/Table2[[#This Row],[Day Low]])-1</f>
        <v>2.5331724969841485E-3</v>
      </c>
      <c r="AD666" s="1">
        <f>(Table2[[#This Row],[Day High]]/Table2[[#This Row],[Close Price]])-1</f>
        <v>1.6724822524365246E-2</v>
      </c>
      <c r="AE666" s="1">
        <f>(Table2[[#This Row],[Close Price]]/Table2[[#This Row],[Current Week Low]])-1</f>
        <v>3.8874999999999993E-2</v>
      </c>
      <c r="AF666" s="1">
        <f>(Table2[[#This Row],[Current Week High]]/Table2[[#This Row],[Close Price]])-1</f>
        <v>5.2821561785585391E-2</v>
      </c>
      <c r="AG666" s="1">
        <f>(Table2[[#This Row],[Close Price]]/Table2[[#This Row],[Current Month Low]])-1</f>
        <v>3.8874999999999993E-2</v>
      </c>
      <c r="AH666" s="1">
        <f>(Table2[[#This Row],[Current Month High]]/Table2[[#This Row],[Close Price]])-1</f>
        <v>5.2821561785585391E-2</v>
      </c>
      <c r="AI666">
        <v>87.703044158344298</v>
      </c>
      <c r="AJ666">
        <v>3.88749999999999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-0.14000000000000001</v>
      </c>
      <c r="AM666" t="s">
        <v>3188</v>
      </c>
      <c r="AN666">
        <v>-2.5</v>
      </c>
      <c r="AO666" t="s">
        <v>3188</v>
      </c>
      <c r="AP666">
        <v>2.4546286091128001E-2</v>
      </c>
      <c r="AQ666">
        <f>(Table2[[#This Row],[Sharpe Ratio]]-AVERAGE(Table2[Sharpe Ratio]))/_xlfn.STDEV.P(Table2[Sharpe Ratio])</f>
        <v>-0.43419359718007949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720</v>
      </c>
      <c r="AT666">
        <f>_xlfn.RANK.AVG(Table2[[#This Row],[6M Return vs Nifty Z-Score]],Table2[6M Return vs Nifty Z-Score])</f>
        <v>678</v>
      </c>
      <c r="AU666">
        <f>_xlfn.RANK.AVG(Table2[[#This Row],[Sharpe Ratio Z-Score]],Table2[Sharpe Ratio Z-Score])</f>
        <v>444</v>
      </c>
      <c r="AV666">
        <f>(Table2[[#This Row],[Rank 1Y]]+Table2[[#This Row],[Rank 6M]]+Table2[[#This Row],[Rank Sharpe]])/3</f>
        <v>614</v>
      </c>
    </row>
    <row r="667" spans="1:48" x14ac:dyDescent="0.3">
      <c r="A667" t="s">
        <v>2160</v>
      </c>
      <c r="B667" t="s">
        <v>2161</v>
      </c>
      <c r="C667" t="s">
        <v>3147</v>
      </c>
      <c r="D667" t="s">
        <v>167</v>
      </c>
      <c r="E667">
        <v>2865.5246273150001</v>
      </c>
      <c r="F667">
        <v>182.77</v>
      </c>
      <c r="G667">
        <v>-10.4788643436739</v>
      </c>
      <c r="H667">
        <f>(Table2[[#This Row],[1Y Return vs Nifty]]-AVERAGE(Table2[1Y Return vs Nifty]))/_xlfn.STDEV.P(Table2[1Y Return vs Nifty])</f>
        <v>-0.62381950662718921</v>
      </c>
      <c r="I667">
        <v>-10.405804921308301</v>
      </c>
      <c r="J667">
        <f>(Table2[[#This Row],[1M Return vs Nifty]]-AVERAGE(Table2[1M Return vs Nifty]))/_xlfn.STDEV.P(Table2[1M Return vs Nifty])</f>
        <v>-0.94455466645718722</v>
      </c>
      <c r="K667">
        <v>-31.923621705119398</v>
      </c>
      <c r="L667">
        <f>(Table2[[#This Row],[6M Return vs Nifty]]-AVERAGE(Table2[6M Return vs Nifty]))/_xlfn.STDEV.P(Table2[6M Return vs Nifty])</f>
        <v>-1.3557605168963542</v>
      </c>
      <c r="M667">
        <v>1.5898652149895101</v>
      </c>
      <c r="N667">
        <f>(Table2[[#This Row],[1W Return vs Nifty]]-AVERAGE(Table2[1W Return vs Nifty]))/_xlfn.STDEV.P(Table2[1W Return vs Nifty])</f>
        <v>0.43445982945788131</v>
      </c>
      <c r="O667">
        <v>183.12</v>
      </c>
      <c r="P667">
        <v>185.97521600090101</v>
      </c>
      <c r="Q667">
        <v>185.76587442286601</v>
      </c>
      <c r="R667">
        <v>52.608399981758701</v>
      </c>
      <c r="S667" s="1">
        <f>(Table2[[#This Row],[Close Price]]-Table2[[#This Row],[20D EMA]])/Table2[[#This Row],[20D EMA]]</f>
        <v>-1.9113149847094491E-3</v>
      </c>
      <c r="T667" s="1">
        <f>(Table2[[#This Row],[Close Price]]-Table2[[#This Row],[50D EMA]])/Table2[[#This Row],[50D EMA]]</f>
        <v>-1.7234640560307105E-2</v>
      </c>
      <c r="U667" s="1">
        <f>(Table2[[#This Row],[Close Price]]-Table2[[#This Row],[200D EMA]])/Table2[[#This Row],[200D EMA]]</f>
        <v>-1.6127151621219575E-2</v>
      </c>
      <c r="V667">
        <v>0.37506704073348601</v>
      </c>
      <c r="W667">
        <v>181.29</v>
      </c>
      <c r="X667">
        <v>187.3</v>
      </c>
      <c r="Y667">
        <v>161.21</v>
      </c>
      <c r="Z667">
        <v>187.3</v>
      </c>
      <c r="AA667">
        <v>161.21</v>
      </c>
      <c r="AB667">
        <v>187.3</v>
      </c>
      <c r="AC667" s="1">
        <f>(Table2[[#This Row],[Close Price]]/Table2[[#This Row],[Day Low]])-1</f>
        <v>8.163715593800136E-3</v>
      </c>
      <c r="AD667" s="1">
        <f>(Table2[[#This Row],[Day High]]/Table2[[#This Row],[Close Price]])-1</f>
        <v>2.478524922033154E-2</v>
      </c>
      <c r="AE667" s="1">
        <f>(Table2[[#This Row],[Close Price]]/Table2[[#This Row],[Current Week Low]])-1</f>
        <v>0.13373860182370811</v>
      </c>
      <c r="AF667" s="1">
        <f>(Table2[[#This Row],[Current Week High]]/Table2[[#This Row],[Close Price]])-1</f>
        <v>2.478524922033154E-2</v>
      </c>
      <c r="AG667" s="1">
        <f>(Table2[[#This Row],[Close Price]]/Table2[[#This Row],[Current Month Low]])-1</f>
        <v>0.13373860182370811</v>
      </c>
      <c r="AH667" s="1">
        <f>(Table2[[#This Row],[Current Month High]]/Table2[[#This Row],[Close Price]])-1</f>
        <v>2.478524922033154E-2</v>
      </c>
      <c r="AI667">
        <v>54.839415659024901</v>
      </c>
      <c r="AJ667">
        <v>37.421052631578902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-0.03</v>
      </c>
      <c r="AM667" t="s">
        <v>3188</v>
      </c>
      <c r="AN667">
        <v>-1.47</v>
      </c>
      <c r="AO667" t="s">
        <v>3188</v>
      </c>
      <c r="AP667">
        <v>-2.0056505761218001E-2</v>
      </c>
      <c r="AQ667">
        <f>(Table2[[#This Row],[Sharpe Ratio]]-AVERAGE(Table2[Sharpe Ratio]))/_xlfn.STDEV.P(Table2[Sharpe Ratio])</f>
        <v>-0.95146423629149601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528</v>
      </c>
      <c r="AT667">
        <f>_xlfn.RANK.AVG(Table2[[#This Row],[6M Return vs Nifty Z-Score]],Table2[6M Return vs Nifty Z-Score])</f>
        <v>709</v>
      </c>
      <c r="AU667">
        <f>_xlfn.RANK.AVG(Table2[[#This Row],[Sharpe Ratio Z-Score]],Table2[Sharpe Ratio Z-Score])</f>
        <v>610</v>
      </c>
      <c r="AV667">
        <f>(Table2[[#This Row],[Rank 1Y]]+Table2[[#This Row],[Rank 6M]]+Table2[[#This Row],[Rank Sharpe]])/3</f>
        <v>615.66666666666663</v>
      </c>
    </row>
    <row r="668" spans="1:48" x14ac:dyDescent="0.3">
      <c r="A668" t="s">
        <v>1447</v>
      </c>
      <c r="B668" t="s">
        <v>1448</v>
      </c>
      <c r="C668" t="s">
        <v>3155</v>
      </c>
      <c r="D668" t="s">
        <v>138</v>
      </c>
      <c r="E668">
        <v>7402.6341014850004</v>
      </c>
      <c r="F668">
        <v>416.85</v>
      </c>
      <c r="G668">
        <v>-59.627164015241803</v>
      </c>
      <c r="H668">
        <f>(Table2[[#This Row],[1Y Return vs Nifty]]-AVERAGE(Table2[1Y Return vs Nifty]))/_xlfn.STDEV.P(Table2[1Y Return vs Nifty])</f>
        <v>-1.4507967187708057</v>
      </c>
      <c r="I668">
        <v>-2.3997019122449101</v>
      </c>
      <c r="J668">
        <f>(Table2[[#This Row],[1M Return vs Nifty]]-AVERAGE(Table2[1M Return vs Nifty]))/_xlfn.STDEV.P(Table2[1M Return vs Nifty])</f>
        <v>-8.7824981832404558E-2</v>
      </c>
      <c r="K668">
        <v>-24.355779598637199</v>
      </c>
      <c r="L668">
        <f>(Table2[[#This Row],[6M Return vs Nifty]]-AVERAGE(Table2[6M Return vs Nifty]))/_xlfn.STDEV.P(Table2[6M Return vs Nifty])</f>
        <v>-1.1169521888610234</v>
      </c>
      <c r="M668">
        <v>-2.7848449884059101</v>
      </c>
      <c r="N668">
        <f>(Table2[[#This Row],[1W Return vs Nifty]]-AVERAGE(Table2[1W Return vs Nifty]))/_xlfn.STDEV.P(Table2[1W Return vs Nifty])</f>
        <v>-0.58812369276682674</v>
      </c>
      <c r="O668">
        <v>426.78</v>
      </c>
      <c r="P668">
        <v>437.87315235964701</v>
      </c>
      <c r="Q668">
        <v>468.74184350601701</v>
      </c>
      <c r="R668">
        <v>41.504049710258997</v>
      </c>
      <c r="S668" s="1">
        <f>(Table2[[#This Row],[Close Price]]-Table2[[#This Row],[20D EMA]])/Table2[[#This Row],[20D EMA]]</f>
        <v>-2.3267257134823447E-2</v>
      </c>
      <c r="T668" s="1">
        <f>(Table2[[#This Row],[Close Price]]-Table2[[#This Row],[50D EMA]])/Table2[[#This Row],[50D EMA]]</f>
        <v>-4.8011969325718384E-2</v>
      </c>
      <c r="U668" s="1">
        <f>(Table2[[#This Row],[Close Price]]-Table2[[#This Row],[200D EMA]])/Table2[[#This Row],[200D EMA]]</f>
        <v>-0.11070452579587313</v>
      </c>
      <c r="V668">
        <v>0.62559872403482997</v>
      </c>
      <c r="W668">
        <v>411.65</v>
      </c>
      <c r="X668">
        <v>419</v>
      </c>
      <c r="Y668">
        <v>400.7</v>
      </c>
      <c r="Z668">
        <v>421.4</v>
      </c>
      <c r="AA668">
        <v>400.7</v>
      </c>
      <c r="AB668">
        <v>431.25</v>
      </c>
      <c r="AC668" s="1">
        <f>(Table2[[#This Row],[Close Price]]/Table2[[#This Row],[Day Low]])-1</f>
        <v>1.2632090368031257E-2</v>
      </c>
      <c r="AD668" s="1">
        <f>(Table2[[#This Row],[Day High]]/Table2[[#This Row],[Close Price]])-1</f>
        <v>5.1577305985366362E-3</v>
      </c>
      <c r="AE668" s="1">
        <f>(Table2[[#This Row],[Close Price]]/Table2[[#This Row],[Current Week Low]])-1</f>
        <v>4.0304467182430859E-2</v>
      </c>
      <c r="AF668" s="1">
        <f>(Table2[[#This Row],[Current Week High]]/Table2[[#This Row],[Close Price]])-1</f>
        <v>1.0915197313182023E-2</v>
      </c>
      <c r="AG668" s="1">
        <f>(Table2[[#This Row],[Close Price]]/Table2[[#This Row],[Current Month Low]])-1</f>
        <v>4.0304467182430859E-2</v>
      </c>
      <c r="AH668" s="1">
        <f>(Table2[[#This Row],[Current Month High]]/Table2[[#This Row],[Close Price]])-1</f>
        <v>3.4544800287873212E-2</v>
      </c>
      <c r="AI668">
        <v>69.173563632001901</v>
      </c>
      <c r="AJ668">
        <v>7.9642579642579703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-0.18</v>
      </c>
      <c r="AM668" t="s">
        <v>3188</v>
      </c>
      <c r="AN668">
        <v>-5.29</v>
      </c>
      <c r="AO668" t="s">
        <v>3188</v>
      </c>
      <c r="AP668">
        <v>2.2201097980223999E-2</v>
      </c>
      <c r="AQ668">
        <f>(Table2[[#This Row],[Sharpe Ratio]]-AVERAGE(Table2[Sharpe Ratio]))/_xlfn.STDEV.P(Table2[Sharpe Ratio])</f>
        <v>-0.46139137791496421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724</v>
      </c>
      <c r="AT668">
        <f>_xlfn.RANK.AVG(Table2[[#This Row],[6M Return vs Nifty Z-Score]],Table2[6M Return vs Nifty Z-Score])</f>
        <v>674</v>
      </c>
      <c r="AU668">
        <f>_xlfn.RANK.AVG(Table2[[#This Row],[Sharpe Ratio Z-Score]],Table2[Sharpe Ratio Z-Score])</f>
        <v>452</v>
      </c>
      <c r="AV668">
        <f>(Table2[[#This Row],[Rank 1Y]]+Table2[[#This Row],[Rank 6M]]+Table2[[#This Row],[Rank Sharpe]])/3</f>
        <v>616.66666666666663</v>
      </c>
    </row>
    <row r="669" spans="1:48" x14ac:dyDescent="0.3">
      <c r="A669" t="s">
        <v>1668</v>
      </c>
      <c r="B669" t="s">
        <v>1669</v>
      </c>
      <c r="C669" t="s">
        <v>3154</v>
      </c>
      <c r="D669" t="s">
        <v>527</v>
      </c>
      <c r="E669">
        <v>5328.2522726699999</v>
      </c>
      <c r="F669">
        <v>106.95</v>
      </c>
      <c r="G669">
        <v>-40.278374869149602</v>
      </c>
      <c r="H669">
        <f>(Table2[[#This Row],[1Y Return vs Nifty]]-AVERAGE(Table2[1Y Return vs Nifty]))/_xlfn.STDEV.P(Table2[1Y Return vs Nifty])</f>
        <v>-1.1252308739030021</v>
      </c>
      <c r="I669">
        <v>-0.73391610426217302</v>
      </c>
      <c r="J669">
        <f>(Table2[[#This Row],[1M Return vs Nifty]]-AVERAGE(Table2[1M Return vs Nifty]))/_xlfn.STDEV.P(Table2[1M Return vs Nifty])</f>
        <v>9.0430050398618983E-2</v>
      </c>
      <c r="K669">
        <v>-1.95645467295711</v>
      </c>
      <c r="L669">
        <f>(Table2[[#This Row],[6M Return vs Nifty]]-AVERAGE(Table2[6M Return vs Nifty]))/_xlfn.STDEV.P(Table2[6M Return vs Nifty])</f>
        <v>-0.41012648354669273</v>
      </c>
      <c r="M669">
        <v>-2.5699117148584398</v>
      </c>
      <c r="N669">
        <f>(Table2[[#This Row],[1W Return vs Nifty]]-AVERAGE(Table2[1W Return vs Nifty]))/_xlfn.STDEV.P(Table2[1W Return vs Nifty])</f>
        <v>-0.53788328513093997</v>
      </c>
      <c r="O669">
        <v>108.35</v>
      </c>
      <c r="P669">
        <v>108.35314932140901</v>
      </c>
      <c r="Q669">
        <v>108.659723131798</v>
      </c>
      <c r="R669">
        <v>41.211294649399498</v>
      </c>
      <c r="S669" s="1">
        <f>(Table2[[#This Row],[Close Price]]-Table2[[#This Row],[20D EMA]])/Table2[[#This Row],[20D EMA]]</f>
        <v>-1.2921089063220965E-2</v>
      </c>
      <c r="T669" s="1">
        <f>(Table2[[#This Row],[Close Price]]-Table2[[#This Row],[50D EMA]])/Table2[[#This Row],[50D EMA]]</f>
        <v>-1.2949778849960585E-2</v>
      </c>
      <c r="U669" s="1">
        <f>(Table2[[#This Row],[Close Price]]-Table2[[#This Row],[200D EMA]])/Table2[[#This Row],[200D EMA]]</f>
        <v>-1.5734653858120035E-2</v>
      </c>
      <c r="V669">
        <v>0.816352571369792</v>
      </c>
      <c r="W669">
        <v>105.73</v>
      </c>
      <c r="X669">
        <v>107.2</v>
      </c>
      <c r="Y669">
        <v>105.05</v>
      </c>
      <c r="Z669">
        <v>112</v>
      </c>
      <c r="AA669">
        <v>105.05</v>
      </c>
      <c r="AB669">
        <v>114.1</v>
      </c>
      <c r="AC669" s="1">
        <f>(Table2[[#This Row],[Close Price]]/Table2[[#This Row],[Day Low]])-1</f>
        <v>1.1538825309751255E-2</v>
      </c>
      <c r="AD669" s="1">
        <f>(Table2[[#This Row],[Day High]]/Table2[[#This Row],[Close Price]])-1</f>
        <v>2.3375409069659181E-3</v>
      </c>
      <c r="AE669" s="1">
        <f>(Table2[[#This Row],[Close Price]]/Table2[[#This Row],[Current Week Low]])-1</f>
        <v>1.8086625416468438E-2</v>
      </c>
      <c r="AF669" s="1">
        <f>(Table2[[#This Row],[Current Week High]]/Table2[[#This Row],[Close Price]])-1</f>
        <v>4.7218326320710657E-2</v>
      </c>
      <c r="AG669" s="1">
        <f>(Table2[[#This Row],[Close Price]]/Table2[[#This Row],[Current Month Low]])-1</f>
        <v>1.8086625416468438E-2</v>
      </c>
      <c r="AH669" s="1">
        <f>(Table2[[#This Row],[Current Month High]]/Table2[[#This Row],[Close Price]])-1</f>
        <v>6.6853669939223925E-2</v>
      </c>
      <c r="AI669">
        <v>25.011687704534801</v>
      </c>
      <c r="AJ669">
        <v>16.885245901639301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-0.05</v>
      </c>
      <c r="AM669" t="s">
        <v>3188</v>
      </c>
      <c r="AN669">
        <v>-4.6900000000000004</v>
      </c>
      <c r="AO669" t="s">
        <v>3188</v>
      </c>
      <c r="AP669">
        <v>-8.9147848432355001E-2</v>
      </c>
      <c r="AQ669">
        <f>(Table2[[#This Row],[Sharpe Ratio]]-AVERAGE(Table2[Sharpe Ratio]))/_xlfn.STDEV.P(Table2[Sharpe Ratio])</f>
        <v>-1.7527352217238827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683</v>
      </c>
      <c r="AT669">
        <f>_xlfn.RANK.AVG(Table2[[#This Row],[6M Return vs Nifty Z-Score]],Table2[6M Return vs Nifty Z-Score])</f>
        <v>462</v>
      </c>
      <c r="AU669">
        <f>_xlfn.RANK.AVG(Table2[[#This Row],[Sharpe Ratio Z-Score]],Table2[Sharpe Ratio Z-Score])</f>
        <v>706</v>
      </c>
      <c r="AV669">
        <f>(Table2[[#This Row],[Rank 1Y]]+Table2[[#This Row],[Rank 6M]]+Table2[[#This Row],[Rank Sharpe]])/3</f>
        <v>617</v>
      </c>
    </row>
    <row r="670" spans="1:48" x14ac:dyDescent="0.3">
      <c r="A670" t="s">
        <v>909</v>
      </c>
      <c r="B670" t="s">
        <v>910</v>
      </c>
      <c r="C670" t="s">
        <v>3157</v>
      </c>
      <c r="D670" t="s">
        <v>444</v>
      </c>
      <c r="E670">
        <v>16789.523786400001</v>
      </c>
      <c r="F670">
        <v>3385.7</v>
      </c>
      <c r="G670">
        <v>-34.561278791138903</v>
      </c>
      <c r="H670">
        <f>(Table2[[#This Row],[1Y Return vs Nifty]]-AVERAGE(Table2[1Y Return vs Nifty]))/_xlfn.STDEV.P(Table2[1Y Return vs Nifty])</f>
        <v>-1.0290340937957634</v>
      </c>
      <c r="I670">
        <v>0.15059417227296901</v>
      </c>
      <c r="J670">
        <f>(Table2[[#This Row],[1M Return vs Nifty]]-AVERAGE(Table2[1M Return vs Nifty]))/_xlfn.STDEV.P(Table2[1M Return vs Nifty])</f>
        <v>0.18508111963985555</v>
      </c>
      <c r="K670">
        <v>-7.0134140677721204</v>
      </c>
      <c r="L670">
        <f>(Table2[[#This Row],[6M Return vs Nifty]]-AVERAGE(Table2[6M Return vs Nifty]))/_xlfn.STDEV.P(Table2[6M Return vs Nifty])</f>
        <v>-0.56970222535345283</v>
      </c>
      <c r="M670">
        <v>-1.9219241538415599</v>
      </c>
      <c r="N670">
        <f>(Table2[[#This Row],[1W Return vs Nifty]]-AVERAGE(Table2[1W Return vs Nifty]))/_xlfn.STDEV.P(Table2[1W Return vs Nifty])</f>
        <v>-0.38641693154524487</v>
      </c>
      <c r="O670">
        <v>3376.92</v>
      </c>
      <c r="P670">
        <v>3387.0825275632601</v>
      </c>
      <c r="Q670">
        <v>3483.3662531247301</v>
      </c>
      <c r="R670">
        <v>50.520134983843597</v>
      </c>
      <c r="S670" s="1">
        <f>(Table2[[#This Row],[Close Price]]-Table2[[#This Row],[20D EMA]])/Table2[[#This Row],[20D EMA]]</f>
        <v>2.6000023690225843E-3</v>
      </c>
      <c r="T670" s="1">
        <f>(Table2[[#This Row],[Close Price]]-Table2[[#This Row],[50D EMA]])/Table2[[#This Row],[50D EMA]]</f>
        <v>-4.0817652124198534E-4</v>
      </c>
      <c r="U670" s="1">
        <f>(Table2[[#This Row],[Close Price]]-Table2[[#This Row],[200D EMA]])/Table2[[#This Row],[200D EMA]]</f>
        <v>-2.8037893815248224E-2</v>
      </c>
      <c r="V670">
        <v>0.92775784729132105</v>
      </c>
      <c r="W670">
        <v>3372.85</v>
      </c>
      <c r="X670">
        <v>3429.4</v>
      </c>
      <c r="Y670">
        <v>3308.05</v>
      </c>
      <c r="Z670">
        <v>3445.8</v>
      </c>
      <c r="AA670">
        <v>3308.05</v>
      </c>
      <c r="AB670">
        <v>3612.85</v>
      </c>
      <c r="AC670" s="1">
        <f>(Table2[[#This Row],[Close Price]]/Table2[[#This Row],[Day Low]])-1</f>
        <v>3.8098344130335082E-3</v>
      </c>
      <c r="AD670" s="1">
        <f>(Table2[[#This Row],[Day High]]/Table2[[#This Row],[Close Price]])-1</f>
        <v>1.2907227456655956E-2</v>
      </c>
      <c r="AE670" s="1">
        <f>(Table2[[#This Row],[Close Price]]/Table2[[#This Row],[Current Week Low]])-1</f>
        <v>2.3473043031392971E-2</v>
      </c>
      <c r="AF670" s="1">
        <f>(Table2[[#This Row],[Current Week High]]/Table2[[#This Row],[Close Price]])-1</f>
        <v>1.7751129751602424E-2</v>
      </c>
      <c r="AG670" s="1">
        <f>(Table2[[#This Row],[Close Price]]/Table2[[#This Row],[Current Month Low]])-1</f>
        <v>2.3473043031392971E-2</v>
      </c>
      <c r="AH670" s="1">
        <f>(Table2[[#This Row],[Current Month High]]/Table2[[#This Row],[Close Price]])-1</f>
        <v>6.709100038396798E-2</v>
      </c>
      <c r="AI670">
        <v>17.536993826978101</v>
      </c>
      <c r="AJ670">
        <v>17.724577965541801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-0.06</v>
      </c>
      <c r="AM670" t="s">
        <v>3188</v>
      </c>
      <c r="AN670">
        <v>0.08</v>
      </c>
      <c r="AO670" t="s">
        <v>3189</v>
      </c>
      <c r="AP670">
        <v>-5.8538761814473997E-2</v>
      </c>
      <c r="AQ670">
        <f>(Table2[[#This Row],[Sharpe Ratio]]-AVERAGE(Table2[Sharpe Ratio]))/_xlfn.STDEV.P(Table2[Sharpe Ratio])</f>
        <v>-1.3977533665552084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667</v>
      </c>
      <c r="AT670">
        <f>_xlfn.RANK.AVG(Table2[[#This Row],[6M Return vs Nifty Z-Score]],Table2[6M Return vs Nifty Z-Score])</f>
        <v>512</v>
      </c>
      <c r="AU670">
        <f>_xlfn.RANK.AVG(Table2[[#This Row],[Sharpe Ratio Z-Score]],Table2[Sharpe Ratio Z-Score])</f>
        <v>673</v>
      </c>
      <c r="AV670">
        <f>(Table2[[#This Row],[Rank 1Y]]+Table2[[#This Row],[Rank 6M]]+Table2[[#This Row],[Rank Sharpe]])/3</f>
        <v>617.33333333333337</v>
      </c>
    </row>
    <row r="671" spans="1:48" x14ac:dyDescent="0.3">
      <c r="A671" t="s">
        <v>1626</v>
      </c>
      <c r="B671" t="s">
        <v>1627</v>
      </c>
      <c r="C671" t="s">
        <v>3157</v>
      </c>
      <c r="D671" t="s">
        <v>258</v>
      </c>
      <c r="E671">
        <v>5818.1075553419996</v>
      </c>
      <c r="F671">
        <v>172.98</v>
      </c>
      <c r="G671">
        <v>-23.167982860399601</v>
      </c>
      <c r="H671">
        <f>(Table2[[#This Row],[1Y Return vs Nifty]]-AVERAGE(Table2[1Y Return vs Nifty]))/_xlfn.STDEV.P(Table2[1Y Return vs Nifty])</f>
        <v>-0.83732866005965834</v>
      </c>
      <c r="I671">
        <v>0.56756264832068404</v>
      </c>
      <c r="J671">
        <f>(Table2[[#This Row],[1M Return vs Nifty]]-AVERAGE(Table2[1M Return vs Nifty]))/_xlfn.STDEV.P(Table2[1M Return vs Nifty])</f>
        <v>0.22970073926983411</v>
      </c>
      <c r="K671">
        <v>-12.969674627988899</v>
      </c>
      <c r="L671">
        <f>(Table2[[#This Row],[6M Return vs Nifty]]-AVERAGE(Table2[6M Return vs Nifty]))/_xlfn.STDEV.P(Table2[6M Return vs Nifty])</f>
        <v>-0.75765601795567927</v>
      </c>
      <c r="M671">
        <v>0.80838439835671505</v>
      </c>
      <c r="N671">
        <f>(Table2[[#This Row],[1W Return vs Nifty]]-AVERAGE(Table2[1W Return vs Nifty]))/_xlfn.STDEV.P(Table2[1W Return vs Nifty])</f>
        <v>0.25178957957409193</v>
      </c>
      <c r="O671">
        <v>173.28</v>
      </c>
      <c r="P671">
        <v>171.401213621582</v>
      </c>
      <c r="Q671">
        <v>167.74554564086699</v>
      </c>
      <c r="R671">
        <v>49.933043414324999</v>
      </c>
      <c r="S671" s="1">
        <f>(Table2[[#This Row],[Close Price]]-Table2[[#This Row],[20D EMA]])/Table2[[#This Row],[20D EMA]]</f>
        <v>-1.7313019390582374E-3</v>
      </c>
      <c r="T671" s="1">
        <f>(Table2[[#This Row],[Close Price]]-Table2[[#This Row],[50D EMA]])/Table2[[#This Row],[50D EMA]]</f>
        <v>9.2110571743302672E-3</v>
      </c>
      <c r="U671" s="1">
        <f>(Table2[[#This Row],[Close Price]]-Table2[[#This Row],[200D EMA]])/Table2[[#This Row],[200D EMA]]</f>
        <v>3.1204729396151269E-2</v>
      </c>
      <c r="V671">
        <v>0.91687641439991996</v>
      </c>
      <c r="W671">
        <v>172.15</v>
      </c>
      <c r="X671">
        <v>175.9</v>
      </c>
      <c r="Y671">
        <v>159.69999999999999</v>
      </c>
      <c r="Z671">
        <v>180.85</v>
      </c>
      <c r="AA671">
        <v>159.69999999999999</v>
      </c>
      <c r="AB671">
        <v>184.3</v>
      </c>
      <c r="AC671" s="1">
        <f>(Table2[[#This Row],[Close Price]]/Table2[[#This Row],[Day Low]])-1</f>
        <v>4.821376706360736E-3</v>
      </c>
      <c r="AD671" s="1">
        <f>(Table2[[#This Row],[Day High]]/Table2[[#This Row],[Close Price]])-1</f>
        <v>1.6880564227078398E-2</v>
      </c>
      <c r="AE671" s="1">
        <f>(Table2[[#This Row],[Close Price]]/Table2[[#This Row],[Current Week Low]])-1</f>
        <v>8.3155917345022035E-2</v>
      </c>
      <c r="AF671" s="1">
        <f>(Table2[[#This Row],[Current Week High]]/Table2[[#This Row],[Close Price]])-1</f>
        <v>4.5496589201063697E-2</v>
      </c>
      <c r="AG671" s="1">
        <f>(Table2[[#This Row],[Close Price]]/Table2[[#This Row],[Current Month Low]])-1</f>
        <v>8.3155917345022035E-2</v>
      </c>
      <c r="AH671" s="1">
        <f>(Table2[[#This Row],[Current Month High]]/Table2[[#This Row],[Close Price]])-1</f>
        <v>6.5441091455659794E-2</v>
      </c>
      <c r="AI671">
        <v>26.951092611862599</v>
      </c>
      <c r="AJ671">
        <v>33.010380622837303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0.1</v>
      </c>
      <c r="AM671" t="s">
        <v>3189</v>
      </c>
      <c r="AN671">
        <v>-3.17</v>
      </c>
      <c r="AO671" t="s">
        <v>3188</v>
      </c>
      <c r="AP671">
        <v>-5.4638414620815999E-2</v>
      </c>
      <c r="AQ671">
        <f>(Table2[[#This Row],[Sharpe Ratio]]-AVERAGE(Table2[Sharpe Ratio]))/_xlfn.STDEV.P(Table2[Sharpe Ratio])</f>
        <v>-1.3525199853736274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-2.4660143445450395</v>
      </c>
      <c r="AS671">
        <f>_xlfn.RANK.AVG(Table2[[#This Row],[1Y Return vs Nifty Z-Score]],Table2[1Y Return vs Nifty Z-Score])</f>
        <v>604</v>
      </c>
      <c r="AT671">
        <f>_xlfn.RANK.AVG(Table2[[#This Row],[6M Return vs Nifty Z-Score]],Table2[6M Return vs Nifty Z-Score])</f>
        <v>580</v>
      </c>
      <c r="AU671">
        <f>_xlfn.RANK.AVG(Table2[[#This Row],[Sharpe Ratio Z-Score]],Table2[Sharpe Ratio Z-Score])</f>
        <v>668</v>
      </c>
      <c r="AV671">
        <f>(Table2[[#This Row],[Rank 1Y]]+Table2[[#This Row],[Rank 6M]]+Table2[[#This Row],[Rank Sharpe]])/3</f>
        <v>617.33333333333337</v>
      </c>
    </row>
    <row r="672" spans="1:48" x14ac:dyDescent="0.3">
      <c r="A672" t="s">
        <v>1431</v>
      </c>
      <c r="B672" t="s">
        <v>1432</v>
      </c>
      <c r="C672" t="s">
        <v>3157</v>
      </c>
      <c r="D672" t="s">
        <v>444</v>
      </c>
      <c r="E672">
        <v>7699.5418435199999</v>
      </c>
      <c r="F672">
        <v>278.39999999999998</v>
      </c>
      <c r="G672">
        <v>-33.885416881698902</v>
      </c>
      <c r="H672">
        <f>(Table2[[#This Row],[1Y Return vs Nifty]]-AVERAGE(Table2[1Y Return vs Nifty]))/_xlfn.STDEV.P(Table2[1Y Return vs Nifty])</f>
        <v>-1.0176619323700837</v>
      </c>
      <c r="I672">
        <v>-11.4980674084978</v>
      </c>
      <c r="J672">
        <f>(Table2[[#This Row],[1M Return vs Nifty]]-AVERAGE(Table2[1M Return vs Nifty]))/_xlfn.STDEV.P(Table2[1M Return vs Nifty])</f>
        <v>-1.0614372115753288</v>
      </c>
      <c r="K672">
        <v>-2.30723366353459</v>
      </c>
      <c r="L672">
        <f>(Table2[[#This Row],[6M Return vs Nifty]]-AVERAGE(Table2[6M Return vs Nifty]))/_xlfn.STDEV.P(Table2[6M Return vs Nifty])</f>
        <v>-0.42119554961216704</v>
      </c>
      <c r="M672">
        <v>-0.93112173013608701</v>
      </c>
      <c r="N672">
        <f>(Table2[[#This Row],[1W Return vs Nifty]]-AVERAGE(Table2[1W Return vs Nifty]))/_xlfn.STDEV.P(Table2[1W Return vs Nifty])</f>
        <v>-0.15481799466591872</v>
      </c>
      <c r="O672">
        <v>285.70999999999998</v>
      </c>
      <c r="P672">
        <v>283.69837719948299</v>
      </c>
      <c r="Q672">
        <v>270.55359871290199</v>
      </c>
      <c r="R672">
        <v>44.145010227052801</v>
      </c>
      <c r="S672" s="1">
        <f>(Table2[[#This Row],[Close Price]]-Table2[[#This Row],[20D EMA]])/Table2[[#This Row],[20D EMA]]</f>
        <v>-2.5585383780756719E-2</v>
      </c>
      <c r="T672" s="1">
        <f>(Table2[[#This Row],[Close Price]]-Table2[[#This Row],[50D EMA]])/Table2[[#This Row],[50D EMA]]</f>
        <v>-1.8676092728431262E-2</v>
      </c>
      <c r="U672" s="1">
        <f>(Table2[[#This Row],[Close Price]]-Table2[[#This Row],[200D EMA]])/Table2[[#This Row],[200D EMA]]</f>
        <v>2.9001282276138563E-2</v>
      </c>
      <c r="V672">
        <v>0.44070671719796001</v>
      </c>
      <c r="W672">
        <v>277.39999999999998</v>
      </c>
      <c r="X672">
        <v>284.60000000000002</v>
      </c>
      <c r="Y672">
        <v>261.39999999999998</v>
      </c>
      <c r="Z672">
        <v>284.95</v>
      </c>
      <c r="AA672">
        <v>261.39999999999998</v>
      </c>
      <c r="AB672">
        <v>293.95</v>
      </c>
      <c r="AC672" s="1">
        <f>(Table2[[#This Row],[Close Price]]/Table2[[#This Row],[Day Low]])-1</f>
        <v>3.6049026676279183E-3</v>
      </c>
      <c r="AD672" s="1">
        <f>(Table2[[#This Row],[Day High]]/Table2[[#This Row],[Close Price]])-1</f>
        <v>2.227011494252884E-2</v>
      </c>
      <c r="AE672" s="1">
        <f>(Table2[[#This Row],[Close Price]]/Table2[[#This Row],[Current Week Low]])-1</f>
        <v>6.5034429992348874E-2</v>
      </c>
      <c r="AF672" s="1">
        <f>(Table2[[#This Row],[Current Week High]]/Table2[[#This Row],[Close Price]])-1</f>
        <v>2.3527298850574807E-2</v>
      </c>
      <c r="AG672" s="1">
        <f>(Table2[[#This Row],[Close Price]]/Table2[[#This Row],[Current Month Low]])-1</f>
        <v>6.5034429992348874E-2</v>
      </c>
      <c r="AH672" s="1">
        <f>(Table2[[#This Row],[Current Month High]]/Table2[[#This Row],[Close Price]])-1</f>
        <v>5.5854885057471382E-2</v>
      </c>
      <c r="AI672">
        <v>16.918103448275801</v>
      </c>
      <c r="AJ672">
        <v>26.545454545454501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0.04</v>
      </c>
      <c r="AM672" t="s">
        <v>3189</v>
      </c>
      <c r="AN672">
        <v>-7.43</v>
      </c>
      <c r="AO672" t="s">
        <v>3188</v>
      </c>
      <c r="AP672">
        <v>-0.109956571287775</v>
      </c>
      <c r="AQ672">
        <f>(Table2[[#This Row],[Sharpe Ratio]]-AVERAGE(Table2[Sharpe Ratio]))/_xlfn.STDEV.P(Table2[Sharpe Ratio])</f>
        <v>-1.9940596080122557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-4.6491722962357542</v>
      </c>
      <c r="AS672">
        <f>_xlfn.RANK.AVG(Table2[[#This Row],[1Y Return vs Nifty Z-Score]],Table2[1Y Return vs Nifty Z-Score])</f>
        <v>664</v>
      </c>
      <c r="AT672">
        <f>_xlfn.RANK.AVG(Table2[[#This Row],[6M Return vs Nifty Z-Score]],Table2[6M Return vs Nifty Z-Score])</f>
        <v>469</v>
      </c>
      <c r="AU672">
        <f>_xlfn.RANK.AVG(Table2[[#This Row],[Sharpe Ratio Z-Score]],Table2[Sharpe Ratio Z-Score])</f>
        <v>721</v>
      </c>
      <c r="AV672">
        <f>(Table2[[#This Row],[Rank 1Y]]+Table2[[#This Row],[Rank 6M]]+Table2[[#This Row],[Rank Sharpe]])/3</f>
        <v>618</v>
      </c>
    </row>
    <row r="673" spans="1:48" x14ac:dyDescent="0.3">
      <c r="A673" t="s">
        <v>1701</v>
      </c>
      <c r="B673" t="s">
        <v>1702</v>
      </c>
      <c r="C673" t="s">
        <v>3153</v>
      </c>
      <c r="D673" t="s">
        <v>1167</v>
      </c>
      <c r="E673">
        <v>5051.9877329999999</v>
      </c>
      <c r="F673">
        <v>3013.8</v>
      </c>
      <c r="G673">
        <v>-9.4826856307544301</v>
      </c>
      <c r="H673">
        <f>(Table2[[#This Row],[1Y Return vs Nifty]]-AVERAGE(Table2[1Y Return vs Nifty]))/_xlfn.STDEV.P(Table2[1Y Return vs Nifty])</f>
        <v>-0.6070576430365443</v>
      </c>
      <c r="I673">
        <v>-4.9535568659066698</v>
      </c>
      <c r="J673">
        <f>(Table2[[#This Row],[1M Return vs Nifty]]-AVERAGE(Table2[1M Return vs Nifty]))/_xlfn.STDEV.P(Table2[1M Return vs Nifty])</f>
        <v>-0.36111191638110718</v>
      </c>
      <c r="K673">
        <v>-20.2060207653332</v>
      </c>
      <c r="L673">
        <f>(Table2[[#This Row],[6M Return vs Nifty]]-AVERAGE(Table2[6M Return vs Nifty]))/_xlfn.STDEV.P(Table2[6M Return vs Nifty])</f>
        <v>-0.98600376858645944</v>
      </c>
      <c r="M673">
        <v>-0.14060345673990399</v>
      </c>
      <c r="N673">
        <f>(Table2[[#This Row],[1W Return vs Nifty]]-AVERAGE(Table2[1W Return vs Nifty]))/_xlfn.STDEV.P(Table2[1W Return vs Nifty])</f>
        <v>2.9964750432270534E-2</v>
      </c>
      <c r="O673">
        <v>3069.86</v>
      </c>
      <c r="P673">
        <v>3093.1140391651902</v>
      </c>
      <c r="Q673">
        <v>3007.7914284902199</v>
      </c>
      <c r="R673">
        <v>42.369382298764201</v>
      </c>
      <c r="S673" s="1">
        <f>(Table2[[#This Row],[Close Price]]-Table2[[#This Row],[20D EMA]])/Table2[[#This Row],[20D EMA]]</f>
        <v>-1.8261419087515374E-2</v>
      </c>
      <c r="T673" s="1">
        <f>(Table2[[#This Row],[Close Price]]-Table2[[#This Row],[50D EMA]])/Table2[[#This Row],[50D EMA]]</f>
        <v>-2.5642132220445493E-2</v>
      </c>
      <c r="U673" s="1">
        <f>(Table2[[#This Row],[Close Price]]-Table2[[#This Row],[200D EMA]])/Table2[[#This Row],[200D EMA]]</f>
        <v>1.9976689383666168E-3</v>
      </c>
      <c r="V673">
        <v>0.64965282297314997</v>
      </c>
      <c r="W673">
        <v>2993.35</v>
      </c>
      <c r="X673">
        <v>3060.7</v>
      </c>
      <c r="Y673">
        <v>2902.3</v>
      </c>
      <c r="Z673">
        <v>3087</v>
      </c>
      <c r="AA673">
        <v>2902.3</v>
      </c>
      <c r="AB673">
        <v>3140</v>
      </c>
      <c r="AC673" s="1">
        <f>(Table2[[#This Row],[Close Price]]/Table2[[#This Row],[Day Low]])-1</f>
        <v>6.8318105133045037E-3</v>
      </c>
      <c r="AD673" s="1">
        <f>(Table2[[#This Row],[Day High]]/Table2[[#This Row],[Close Price]])-1</f>
        <v>1.556174928661469E-2</v>
      </c>
      <c r="AE673" s="1">
        <f>(Table2[[#This Row],[Close Price]]/Table2[[#This Row],[Current Week Low]])-1</f>
        <v>3.8417806567205393E-2</v>
      </c>
      <c r="AF673" s="1">
        <f>(Table2[[#This Row],[Current Week High]]/Table2[[#This Row],[Close Price]])-1</f>
        <v>2.4288273939876426E-2</v>
      </c>
      <c r="AG673" s="1">
        <f>(Table2[[#This Row],[Close Price]]/Table2[[#This Row],[Current Month Low]])-1</f>
        <v>3.8417806567205393E-2</v>
      </c>
      <c r="AH673" s="1">
        <f>(Table2[[#This Row],[Current Month High]]/Table2[[#This Row],[Close Price]])-1</f>
        <v>4.1874046054814373E-2</v>
      </c>
      <c r="AI673">
        <v>22.768597783529</v>
      </c>
      <c r="AJ673">
        <v>31.0347826086956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</v>
      </c>
      <c r="AM673">
        <v>0</v>
      </c>
      <c r="AN673">
        <v>-2.33</v>
      </c>
      <c r="AO673" t="s">
        <v>3188</v>
      </c>
      <c r="AP673">
        <v>-7.9440544573136998E-2</v>
      </c>
      <c r="AQ673">
        <f>(Table2[[#This Row],[Sharpe Ratio]]-AVERAGE(Table2[Sharpe Ratio]))/_xlfn.STDEV.P(Table2[Sharpe Ratio])</f>
        <v>-1.6401569937078193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520</v>
      </c>
      <c r="AT673">
        <f>_xlfn.RANK.AVG(Table2[[#This Row],[6M Return vs Nifty Z-Score]],Table2[6M Return vs Nifty Z-Score])</f>
        <v>644</v>
      </c>
      <c r="AU673">
        <f>_xlfn.RANK.AVG(Table2[[#This Row],[Sharpe Ratio Z-Score]],Table2[Sharpe Ratio Z-Score])</f>
        <v>692</v>
      </c>
      <c r="AV673">
        <f>(Table2[[#This Row],[Rank 1Y]]+Table2[[#This Row],[Rank 6M]]+Table2[[#This Row],[Rank Sharpe]])/3</f>
        <v>618.66666666666663</v>
      </c>
    </row>
    <row r="674" spans="1:48" x14ac:dyDescent="0.3">
      <c r="A674" t="s">
        <v>977</v>
      </c>
      <c r="B674" t="s">
        <v>978</v>
      </c>
      <c r="C674" t="s">
        <v>3150</v>
      </c>
      <c r="D674" t="s">
        <v>119</v>
      </c>
      <c r="E674">
        <v>15054.52225145</v>
      </c>
      <c r="F674">
        <v>51.37</v>
      </c>
      <c r="G674">
        <v>-26.551948153181399</v>
      </c>
      <c r="H674">
        <f>(Table2[[#This Row],[1Y Return vs Nifty]]-AVERAGE(Table2[1Y Return vs Nifty]))/_xlfn.STDEV.P(Table2[1Y Return vs Nifty])</f>
        <v>-0.89426780551364327</v>
      </c>
      <c r="I674">
        <v>-4.4883108323411198</v>
      </c>
      <c r="J674">
        <f>(Table2[[#This Row],[1M Return vs Nifty]]-AVERAGE(Table2[1M Return vs Nifty]))/_xlfn.STDEV.P(Table2[1M Return vs Nifty])</f>
        <v>-0.31132613581366797</v>
      </c>
      <c r="K674">
        <v>-29.3234047642127</v>
      </c>
      <c r="L674">
        <f>(Table2[[#This Row],[6M Return vs Nifty]]-AVERAGE(Table2[6M Return vs Nifty]))/_xlfn.STDEV.P(Table2[6M Return vs Nifty])</f>
        <v>-1.2737089292112471</v>
      </c>
      <c r="M674">
        <v>-2.7163376862511899</v>
      </c>
      <c r="N674">
        <f>(Table2[[#This Row],[1W Return vs Nifty]]-AVERAGE(Table2[1W Return vs Nifty]))/_xlfn.STDEV.P(Table2[1W Return vs Nifty])</f>
        <v>-0.57211018899665389</v>
      </c>
      <c r="O674">
        <v>52.08</v>
      </c>
      <c r="P674">
        <v>53.559218490645598</v>
      </c>
      <c r="Q674">
        <v>54.958340102712803</v>
      </c>
      <c r="R674">
        <v>44.644005010820699</v>
      </c>
      <c r="S674" s="1">
        <f>(Table2[[#This Row],[Close Price]]-Table2[[#This Row],[20D EMA]])/Table2[[#This Row],[20D EMA]]</f>
        <v>-1.3632872503840262E-2</v>
      </c>
      <c r="T674" s="1">
        <f>(Table2[[#This Row],[Close Price]]-Table2[[#This Row],[50D EMA]])/Table2[[#This Row],[50D EMA]]</f>
        <v>-4.0874728055039854E-2</v>
      </c>
      <c r="U674" s="1">
        <f>(Table2[[#This Row],[Close Price]]-Table2[[#This Row],[200D EMA]])/Table2[[#This Row],[200D EMA]]</f>
        <v>-6.5292002924514841E-2</v>
      </c>
      <c r="V674">
        <v>1.07674878265249</v>
      </c>
      <c r="W674">
        <v>50.75</v>
      </c>
      <c r="X674">
        <v>51.65</v>
      </c>
      <c r="Y674">
        <v>49.75</v>
      </c>
      <c r="Z674">
        <v>52.09</v>
      </c>
      <c r="AA674">
        <v>49.75</v>
      </c>
      <c r="AB674">
        <v>54.87</v>
      </c>
      <c r="AC674" s="1">
        <f>(Table2[[#This Row],[Close Price]]/Table2[[#This Row],[Day Low]])-1</f>
        <v>1.2216748768472785E-2</v>
      </c>
      <c r="AD674" s="1">
        <f>(Table2[[#This Row],[Day High]]/Table2[[#This Row],[Close Price]])-1</f>
        <v>5.4506521315942358E-3</v>
      </c>
      <c r="AE674" s="1">
        <f>(Table2[[#This Row],[Close Price]]/Table2[[#This Row],[Current Week Low]])-1</f>
        <v>3.2562814070351775E-2</v>
      </c>
      <c r="AF674" s="1">
        <f>(Table2[[#This Row],[Current Week High]]/Table2[[#This Row],[Close Price]])-1</f>
        <v>1.4015962624099876E-2</v>
      </c>
      <c r="AG674" s="1">
        <f>(Table2[[#This Row],[Close Price]]/Table2[[#This Row],[Current Month Low]])-1</f>
        <v>3.2562814070351775E-2</v>
      </c>
      <c r="AH674" s="1">
        <f>(Table2[[#This Row],[Current Month High]]/Table2[[#This Row],[Close Price]])-1</f>
        <v>6.8133151644929058E-2</v>
      </c>
      <c r="AI674">
        <v>43.468950749464597</v>
      </c>
      <c r="AJ674">
        <v>31.213282247765001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-0.16</v>
      </c>
      <c r="AM674" t="s">
        <v>3188</v>
      </c>
      <c r="AN674">
        <v>-2.82</v>
      </c>
      <c r="AO674" t="s">
        <v>3188</v>
      </c>
      <c r="AQ674">
        <f>(Table2[[#This Row],[Sharpe Ratio]]-AVERAGE(Table2[Sharpe Ratio]))/_xlfn.STDEV.P(Table2[Sharpe Ratio])</f>
        <v>-0.71886351506777824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628</v>
      </c>
      <c r="AT674">
        <f>_xlfn.RANK.AVG(Table2[[#This Row],[6M Return vs Nifty Z-Score]],Table2[6M Return vs Nifty Z-Score])</f>
        <v>700</v>
      </c>
      <c r="AU674">
        <f>_xlfn.RANK.AVG(Table2[[#This Row],[Sharpe Ratio Z-Score]],Table2[Sharpe Ratio Z-Score])</f>
        <v>530</v>
      </c>
      <c r="AV674">
        <f>(Table2[[#This Row],[Rank 1Y]]+Table2[[#This Row],[Rank 6M]]+Table2[[#This Row],[Rank Sharpe]])/3</f>
        <v>619.33333333333337</v>
      </c>
    </row>
    <row r="675" spans="1:48" x14ac:dyDescent="0.3">
      <c r="A675" t="s">
        <v>796</v>
      </c>
      <c r="B675" t="s">
        <v>797</v>
      </c>
      <c r="C675" t="s">
        <v>3151</v>
      </c>
      <c r="D675" t="s">
        <v>80</v>
      </c>
      <c r="E675">
        <v>20357.769998899999</v>
      </c>
      <c r="F675">
        <v>861.55</v>
      </c>
      <c r="G675">
        <v>-38.400523172263902</v>
      </c>
      <c r="H675">
        <f>(Table2[[#This Row],[1Y Return vs Nifty]]-AVERAGE(Table2[1Y Return vs Nifty]))/_xlfn.STDEV.P(Table2[1Y Return vs Nifty])</f>
        <v>-1.0936338385734552</v>
      </c>
      <c r="I675">
        <v>2.4289846382124201</v>
      </c>
      <c r="J675">
        <f>(Table2[[#This Row],[1M Return vs Nifty]]-AVERAGE(Table2[1M Return vs Nifty]))/_xlfn.STDEV.P(Table2[1M Return vs Nifty])</f>
        <v>0.42889071628464964</v>
      </c>
      <c r="K675">
        <v>-6.8122821578336099</v>
      </c>
      <c r="L675">
        <f>(Table2[[#This Row],[6M Return vs Nifty]]-AVERAGE(Table2[6M Return vs Nifty]))/_xlfn.STDEV.P(Table2[6M Return vs Nifty])</f>
        <v>-0.56335537317932682</v>
      </c>
      <c r="M675">
        <v>-0.67263234225907298</v>
      </c>
      <c r="N675">
        <f>(Table2[[#This Row],[1W Return vs Nifty]]-AVERAGE(Table2[1W Return vs Nifty]))/_xlfn.STDEV.P(Table2[1W Return vs Nifty])</f>
        <v>-9.439639496593652E-2</v>
      </c>
      <c r="O675">
        <v>855.09</v>
      </c>
      <c r="P675">
        <v>840.96039412381299</v>
      </c>
      <c r="Q675">
        <v>843.95513638209502</v>
      </c>
      <c r="R675">
        <v>54.690517107265698</v>
      </c>
      <c r="S675" s="1">
        <f>(Table2[[#This Row],[Close Price]]-Table2[[#This Row],[20D EMA]])/Table2[[#This Row],[20D EMA]]</f>
        <v>7.5547603176272932E-3</v>
      </c>
      <c r="T675" s="1">
        <f>(Table2[[#This Row],[Close Price]]-Table2[[#This Row],[50D EMA]])/Table2[[#This Row],[50D EMA]]</f>
        <v>2.4483443001663639E-2</v>
      </c>
      <c r="U675" s="1">
        <f>(Table2[[#This Row],[Close Price]]-Table2[[#This Row],[200D EMA]])/Table2[[#This Row],[200D EMA]]</f>
        <v>2.0848103008569142E-2</v>
      </c>
      <c r="V675">
        <v>0.58858248165713201</v>
      </c>
      <c r="W675">
        <v>855.5</v>
      </c>
      <c r="X675">
        <v>870.2</v>
      </c>
      <c r="Y675">
        <v>845.1</v>
      </c>
      <c r="Z675">
        <v>876.55</v>
      </c>
      <c r="AA675">
        <v>845.1</v>
      </c>
      <c r="AB675">
        <v>886.8</v>
      </c>
      <c r="AC675" s="1">
        <f>(Table2[[#This Row],[Close Price]]/Table2[[#This Row],[Day Low]])-1</f>
        <v>7.0718877849209605E-3</v>
      </c>
      <c r="AD675" s="1">
        <f>(Table2[[#This Row],[Day High]]/Table2[[#This Row],[Close Price]])-1</f>
        <v>1.0040044106552237E-2</v>
      </c>
      <c r="AE675" s="1">
        <f>(Table2[[#This Row],[Close Price]]/Table2[[#This Row],[Current Week Low]])-1</f>
        <v>1.9465152053011359E-2</v>
      </c>
      <c r="AF675" s="1">
        <f>(Table2[[#This Row],[Current Week High]]/Table2[[#This Row],[Close Price]])-1</f>
        <v>1.7410481109628062E-2</v>
      </c>
      <c r="AG675" s="1">
        <f>(Table2[[#This Row],[Close Price]]/Table2[[#This Row],[Current Month Low]])-1</f>
        <v>1.9465152053011359E-2</v>
      </c>
      <c r="AH675" s="1">
        <f>(Table2[[#This Row],[Current Month High]]/Table2[[#This Row],[Close Price]])-1</f>
        <v>2.9307643201207156E-2</v>
      </c>
      <c r="AI675">
        <v>22.8251407347223</v>
      </c>
      <c r="AJ675">
        <v>23.078571428571401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0.09</v>
      </c>
      <c r="AM675" t="s">
        <v>3189</v>
      </c>
      <c r="AN675">
        <v>1.23</v>
      </c>
      <c r="AO675" t="s">
        <v>3189</v>
      </c>
      <c r="AP675">
        <v>-6.4122873220081006E-2</v>
      </c>
      <c r="AQ675">
        <f>(Table2[[#This Row],[Sharpe Ratio]]-AVERAGE(Table2[Sharpe Ratio]))/_xlfn.STDEV.P(Table2[Sharpe Ratio])</f>
        <v>-1.4625138166456384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676</v>
      </c>
      <c r="AT675">
        <f>_xlfn.RANK.AVG(Table2[[#This Row],[6M Return vs Nifty Z-Score]],Table2[6M Return vs Nifty Z-Score])</f>
        <v>508</v>
      </c>
      <c r="AU675">
        <f>_xlfn.RANK.AVG(Table2[[#This Row],[Sharpe Ratio Z-Score]],Table2[Sharpe Ratio Z-Score])</f>
        <v>677</v>
      </c>
      <c r="AV675">
        <f>(Table2[[#This Row],[Rank 1Y]]+Table2[[#This Row],[Rank 6M]]+Table2[[#This Row],[Rank Sharpe]])/3</f>
        <v>620.33333333333337</v>
      </c>
    </row>
    <row r="676" spans="1:48" x14ac:dyDescent="0.3">
      <c r="A676" t="s">
        <v>1646</v>
      </c>
      <c r="B676" t="s">
        <v>1647</v>
      </c>
      <c r="C676" t="s">
        <v>3155</v>
      </c>
      <c r="D676" t="s">
        <v>283</v>
      </c>
      <c r="E676">
        <v>5560.7188609799996</v>
      </c>
      <c r="F676">
        <v>1807.8</v>
      </c>
      <c r="G676">
        <v>-55.021068455489797</v>
      </c>
      <c r="H676">
        <f>(Table2[[#This Row],[1Y Return vs Nifty]]-AVERAGE(Table2[1Y Return vs Nifty]))/_xlfn.STDEV.P(Table2[1Y Return vs Nifty])</f>
        <v>-1.3732938124581713</v>
      </c>
      <c r="I676">
        <v>-0.58457346238221497</v>
      </c>
      <c r="J676">
        <f>(Table2[[#This Row],[1M Return vs Nifty]]-AVERAGE(Table2[1M Return vs Nifty]))/_xlfn.STDEV.P(Table2[1M Return vs Nifty])</f>
        <v>0.10641114311426421</v>
      </c>
      <c r="K676">
        <v>-12.799852961471901</v>
      </c>
      <c r="L676">
        <f>(Table2[[#This Row],[6M Return vs Nifty]]-AVERAGE(Table2[6M Return vs Nifty]))/_xlfn.STDEV.P(Table2[6M Return vs Nifty])</f>
        <v>-0.7522971814902143</v>
      </c>
      <c r="M676">
        <v>5.5667795270719704</v>
      </c>
      <c r="N676">
        <f>(Table2[[#This Row],[1W Return vs Nifty]]-AVERAGE(Table2[1W Return vs Nifty]))/_xlfn.STDEV.P(Table2[1W Return vs Nifty])</f>
        <v>1.364059015634546</v>
      </c>
      <c r="O676">
        <v>1752.27</v>
      </c>
      <c r="P676">
        <v>1778.9427565450901</v>
      </c>
      <c r="Q676">
        <v>1887.55639415882</v>
      </c>
      <c r="R676">
        <v>65.700793062290799</v>
      </c>
      <c r="S676" s="1">
        <f>(Table2[[#This Row],[Close Price]]-Table2[[#This Row],[20D EMA]])/Table2[[#This Row],[20D EMA]]</f>
        <v>3.1690321696998737E-2</v>
      </c>
      <c r="T676" s="1">
        <f>(Table2[[#This Row],[Close Price]]-Table2[[#This Row],[50D EMA]])/Table2[[#This Row],[50D EMA]]</f>
        <v>1.6221569439903681E-2</v>
      </c>
      <c r="U676" s="1">
        <f>(Table2[[#This Row],[Close Price]]-Table2[[#This Row],[200D EMA]])/Table2[[#This Row],[200D EMA]]</f>
        <v>-4.2253780817162336E-2</v>
      </c>
      <c r="V676">
        <v>0.89115074294250896</v>
      </c>
      <c r="W676">
        <v>1795.5</v>
      </c>
      <c r="X676">
        <v>1830.1</v>
      </c>
      <c r="Y676">
        <v>1624.55</v>
      </c>
      <c r="Z676">
        <v>1841.95</v>
      </c>
      <c r="AA676">
        <v>1624.55</v>
      </c>
      <c r="AB676">
        <v>1841.95</v>
      </c>
      <c r="AC676" s="1">
        <f>(Table2[[#This Row],[Close Price]]/Table2[[#This Row],[Day Low]])-1</f>
        <v>6.8504594820384401E-3</v>
      </c>
      <c r="AD676" s="1">
        <f>(Table2[[#This Row],[Day High]]/Table2[[#This Row],[Close Price]])-1</f>
        <v>1.2335435335767198E-2</v>
      </c>
      <c r="AE676" s="1">
        <f>(Table2[[#This Row],[Close Price]]/Table2[[#This Row],[Current Week Low]])-1</f>
        <v>0.11280046782185837</v>
      </c>
      <c r="AF676" s="1">
        <f>(Table2[[#This Row],[Current Week High]]/Table2[[#This Row],[Close Price]])-1</f>
        <v>1.8890363978316227E-2</v>
      </c>
      <c r="AG676" s="1">
        <f>(Table2[[#This Row],[Close Price]]/Table2[[#This Row],[Current Month Low]])-1</f>
        <v>0.11280046782185837</v>
      </c>
      <c r="AH676" s="1">
        <f>(Table2[[#This Row],[Current Month High]]/Table2[[#This Row],[Close Price]])-1</f>
        <v>1.8890363978316227E-2</v>
      </c>
      <c r="AI676">
        <v>53.991038831729099</v>
      </c>
      <c r="AJ676">
        <v>12.987499999999899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-0.04</v>
      </c>
      <c r="AM676" t="s">
        <v>3188</v>
      </c>
      <c r="AN676">
        <v>3.68</v>
      </c>
      <c r="AO676" t="s">
        <v>3189</v>
      </c>
      <c r="AP676">
        <v>-2.9104236790039998E-3</v>
      </c>
      <c r="AQ676">
        <f>(Table2[[#This Row],[Sharpe Ratio]]-AVERAGE(Table2[Sharpe Ratio]))/_xlfn.STDEV.P(Table2[Sharpe Ratio])</f>
        <v>-0.75261648554341931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719</v>
      </c>
      <c r="AT676">
        <f>_xlfn.RANK.AVG(Table2[[#This Row],[6M Return vs Nifty Z-Score]],Table2[6M Return vs Nifty Z-Score])</f>
        <v>578</v>
      </c>
      <c r="AU676">
        <f>_xlfn.RANK.AVG(Table2[[#This Row],[Sharpe Ratio Z-Score]],Table2[Sharpe Ratio Z-Score])</f>
        <v>569</v>
      </c>
      <c r="AV676">
        <f>(Table2[[#This Row],[Rank 1Y]]+Table2[[#This Row],[Rank 6M]]+Table2[[#This Row],[Rank Sharpe]])/3</f>
        <v>622</v>
      </c>
    </row>
    <row r="677" spans="1:48" x14ac:dyDescent="0.3">
      <c r="A677" t="s">
        <v>52</v>
      </c>
      <c r="B677" t="s">
        <v>53</v>
      </c>
      <c r="C677" t="s">
        <v>3143</v>
      </c>
      <c r="D677" t="s">
        <v>54</v>
      </c>
      <c r="E677">
        <v>451621.06575900002</v>
      </c>
      <c r="F677">
        <v>7302</v>
      </c>
      <c r="G677">
        <v>-35.883386755436803</v>
      </c>
      <c r="H677">
        <f>(Table2[[#This Row],[1Y Return vs Nifty]]-AVERAGE(Table2[1Y Return vs Nifty]))/_xlfn.STDEV.P(Table2[1Y Return vs Nifty])</f>
        <v>-1.0512800955043526</v>
      </c>
      <c r="I677">
        <v>1.09678822942051</v>
      </c>
      <c r="J677">
        <f>(Table2[[#This Row],[1M Return vs Nifty]]-AVERAGE(Table2[1M Return vs Nifty]))/_xlfn.STDEV.P(Table2[1M Return vs Nifty])</f>
        <v>0.28633294406132148</v>
      </c>
      <c r="K677">
        <v>-8.7125040084692298</v>
      </c>
      <c r="L677">
        <f>(Table2[[#This Row],[6M Return vs Nifty]]-AVERAGE(Table2[6M Return vs Nifty]))/_xlfn.STDEV.P(Table2[6M Return vs Nifty])</f>
        <v>-0.62331814680244513</v>
      </c>
      <c r="M677">
        <v>-0.69032345507892801</v>
      </c>
      <c r="N677">
        <f>(Table2[[#This Row],[1W Return vs Nifty]]-AVERAGE(Table2[1W Return vs Nifty]))/_xlfn.STDEV.P(Table2[1W Return vs Nifty])</f>
        <v>-9.8531672417083119E-2</v>
      </c>
      <c r="O677">
        <v>7390.65</v>
      </c>
      <c r="P677">
        <v>7253.1364633823796</v>
      </c>
      <c r="Q677">
        <v>7071.7858840585304</v>
      </c>
      <c r="R677">
        <v>41.260262649429599</v>
      </c>
      <c r="S677" s="1">
        <f>(Table2[[#This Row],[Close Price]]-Table2[[#This Row],[20D EMA]])/Table2[[#This Row],[20D EMA]]</f>
        <v>-1.1994885429562981E-2</v>
      </c>
      <c r="T677" s="1">
        <f>(Table2[[#This Row],[Close Price]]-Table2[[#This Row],[50D EMA]])/Table2[[#This Row],[50D EMA]]</f>
        <v>6.7368836729198552E-3</v>
      </c>
      <c r="U677" s="1">
        <f>(Table2[[#This Row],[Close Price]]-Table2[[#This Row],[200D EMA]])/Table2[[#This Row],[200D EMA]]</f>
        <v>3.2553886630027409E-2</v>
      </c>
      <c r="V677">
        <v>0.81460073949403899</v>
      </c>
      <c r="W677">
        <v>7226.05</v>
      </c>
      <c r="X677">
        <v>7330</v>
      </c>
      <c r="Y677">
        <v>7160.05</v>
      </c>
      <c r="Z677">
        <v>7426.8</v>
      </c>
      <c r="AA677">
        <v>7155</v>
      </c>
      <c r="AB677">
        <v>7814.65</v>
      </c>
      <c r="AC677" s="1">
        <f>(Table2[[#This Row],[Close Price]]/Table2[[#This Row],[Day Low]])-1</f>
        <v>1.051058323703824E-2</v>
      </c>
      <c r="AD677" s="1">
        <f>(Table2[[#This Row],[Day High]]/Table2[[#This Row],[Close Price]])-1</f>
        <v>3.8345658723637488E-3</v>
      </c>
      <c r="AE677" s="1">
        <f>(Table2[[#This Row],[Close Price]]/Table2[[#This Row],[Current Week Low]])-1</f>
        <v>1.9825280549716773E-2</v>
      </c>
      <c r="AF677" s="1">
        <f>(Table2[[#This Row],[Current Week High]]/Table2[[#This Row],[Close Price]])-1</f>
        <v>1.7091207888249915E-2</v>
      </c>
      <c r="AG677" s="1">
        <f>(Table2[[#This Row],[Close Price]]/Table2[[#This Row],[Current Month Low]])-1</f>
        <v>2.0545073375262124E-2</v>
      </c>
      <c r="AH677" s="1">
        <f>(Table2[[#This Row],[Current Month High]]/Table2[[#This Row],[Close Price]])-1</f>
        <v>7.0206792659545325E-2</v>
      </c>
      <c r="AI677">
        <v>11.9282388386743</v>
      </c>
      <c r="AJ677">
        <v>18.006399689712001</v>
      </c>
      <c r="AK677" t="str">
        <f>IF(AND(Table2[[#This Row],[20D EMA]]&gt;Table2[[#This Row],[50D EMA]],Table2[[#This Row],[50D EMA]]&gt;Table2[[#This Row],[200D EMA]]),"Uptrend","Downtrend/NoTrend")</f>
        <v>Uptrend</v>
      </c>
      <c r="AL677">
        <v>0.08</v>
      </c>
      <c r="AM677" t="s">
        <v>3189</v>
      </c>
      <c r="AN677">
        <v>-3.34</v>
      </c>
      <c r="AO677" t="s">
        <v>3188</v>
      </c>
      <c r="AP677">
        <v>-6.1922488643485998E-2</v>
      </c>
      <c r="AQ677">
        <f>(Table2[[#This Row],[Sharpe Ratio]]-AVERAGE(Table2[Sharpe Ratio]))/_xlfn.STDEV.P(Table2[Sharpe Ratio])</f>
        <v>-1.4369953616575717</v>
      </c>
      <c r="AR6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-2.9237923323201311</v>
      </c>
      <c r="AS677">
        <f>_xlfn.RANK.AVG(Table2[[#This Row],[1Y Return vs Nifty Z-Score]],Table2[1Y Return vs Nifty Z-Score])</f>
        <v>669</v>
      </c>
      <c r="AT677">
        <f>_xlfn.RANK.AVG(Table2[[#This Row],[6M Return vs Nifty Z-Score]],Table2[6M Return vs Nifty Z-Score])</f>
        <v>529</v>
      </c>
      <c r="AU677">
        <f>_xlfn.RANK.AVG(Table2[[#This Row],[Sharpe Ratio Z-Score]],Table2[Sharpe Ratio Z-Score])</f>
        <v>676</v>
      </c>
      <c r="AV677">
        <f>(Table2[[#This Row],[Rank 1Y]]+Table2[[#This Row],[Rank 6M]]+Table2[[#This Row],[Rank Sharpe]])/3</f>
        <v>624.66666666666663</v>
      </c>
    </row>
    <row r="678" spans="1:48" x14ac:dyDescent="0.3">
      <c r="A678" t="s">
        <v>1088</v>
      </c>
      <c r="B678" t="s">
        <v>1089</v>
      </c>
      <c r="C678" t="s">
        <v>3143</v>
      </c>
      <c r="D678" t="s">
        <v>24</v>
      </c>
      <c r="E678">
        <v>12421.632749603999</v>
      </c>
      <c r="F678">
        <v>204.41</v>
      </c>
      <c r="G678">
        <v>-42.8825502797512</v>
      </c>
      <c r="H678">
        <f>(Table2[[#This Row],[1Y Return vs Nifty]]-AVERAGE(Table2[1Y Return vs Nifty]))/_xlfn.STDEV.P(Table2[1Y Return vs Nifty])</f>
        <v>-1.1690491491105597</v>
      </c>
      <c r="I678">
        <v>-6.05566898478064</v>
      </c>
      <c r="J678">
        <f>(Table2[[#This Row],[1M Return vs Nifty]]-AVERAGE(Table2[1M Return vs Nifty]))/_xlfn.STDEV.P(Table2[1M Return vs Nifty])</f>
        <v>-0.47904846640490062</v>
      </c>
      <c r="K678">
        <v>-30.5932940610716</v>
      </c>
      <c r="L678">
        <f>(Table2[[#This Row],[6M Return vs Nifty]]-AVERAGE(Table2[6M Return vs Nifty]))/_xlfn.STDEV.P(Table2[6M Return vs Nifty])</f>
        <v>-1.3137811367845367</v>
      </c>
      <c r="M678">
        <v>0.92395634445418096</v>
      </c>
      <c r="N678">
        <f>(Table2[[#This Row],[1W Return vs Nifty]]-AVERAGE(Table2[1W Return vs Nifty]))/_xlfn.STDEV.P(Table2[1W Return vs Nifty])</f>
        <v>0.27880439020520159</v>
      </c>
      <c r="O678">
        <v>204.98</v>
      </c>
      <c r="P678">
        <v>214.97929574276901</v>
      </c>
      <c r="Q678">
        <v>231.933225805316</v>
      </c>
      <c r="R678">
        <v>54.242923604581499</v>
      </c>
      <c r="S678" s="1">
        <f>(Table2[[#This Row],[Close Price]]-Table2[[#This Row],[20D EMA]])/Table2[[#This Row],[20D EMA]]</f>
        <v>-2.7807590984485959E-3</v>
      </c>
      <c r="T678" s="1">
        <f>(Table2[[#This Row],[Close Price]]-Table2[[#This Row],[50D EMA]])/Table2[[#This Row],[50D EMA]]</f>
        <v>-4.9164249544363485E-2</v>
      </c>
      <c r="U678" s="1">
        <f>(Table2[[#This Row],[Close Price]]-Table2[[#This Row],[200D EMA]])/Table2[[#This Row],[200D EMA]]</f>
        <v>-0.11866874920464784</v>
      </c>
      <c r="V678">
        <v>0.78958847356955797</v>
      </c>
      <c r="W678">
        <v>200.39</v>
      </c>
      <c r="X678">
        <v>205</v>
      </c>
      <c r="Y678">
        <v>189.62</v>
      </c>
      <c r="Z678">
        <v>207.2</v>
      </c>
      <c r="AA678">
        <v>189.62</v>
      </c>
      <c r="AB678">
        <v>207.2</v>
      </c>
      <c r="AC678" s="1">
        <f>(Table2[[#This Row],[Close Price]]/Table2[[#This Row],[Day Low]])-1</f>
        <v>2.0060881281501075E-2</v>
      </c>
      <c r="AD678" s="1">
        <f>(Table2[[#This Row],[Day High]]/Table2[[#This Row],[Close Price]])-1</f>
        <v>2.8863558534317768E-3</v>
      </c>
      <c r="AE678" s="1">
        <f>(Table2[[#This Row],[Close Price]]/Table2[[#This Row],[Current Week Low]])-1</f>
        <v>7.7998101466089986E-2</v>
      </c>
      <c r="AF678" s="1">
        <f>(Table2[[#This Row],[Current Week High]]/Table2[[#This Row],[Close Price]])-1</f>
        <v>1.3649038696736948E-2</v>
      </c>
      <c r="AG678" s="1">
        <f>(Table2[[#This Row],[Close Price]]/Table2[[#This Row],[Current Month Low]])-1</f>
        <v>7.7998101466089986E-2</v>
      </c>
      <c r="AH678" s="1">
        <f>(Table2[[#This Row],[Current Month High]]/Table2[[#This Row],[Close Price]])-1</f>
        <v>1.3649038696736948E-2</v>
      </c>
      <c r="AI678">
        <v>47.106305953720401</v>
      </c>
      <c r="AJ678">
        <v>7.7998101466089897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-0.14000000000000001</v>
      </c>
      <c r="AM678" t="s">
        <v>3188</v>
      </c>
      <c r="AN678">
        <v>-3.22</v>
      </c>
      <c r="AO678" t="s">
        <v>3188</v>
      </c>
      <c r="AP678">
        <v>1.2211882140900999E-2</v>
      </c>
      <c r="AQ678">
        <f>(Table2[[#This Row],[Sharpe Ratio]]-AVERAGE(Table2[Sharpe Ratio]))/_xlfn.STDEV.P(Table2[Sharpe Ratio])</f>
        <v>-0.57723901540218381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692</v>
      </c>
      <c r="AT678">
        <f>_xlfn.RANK.AVG(Table2[[#This Row],[6M Return vs Nifty Z-Score]],Table2[6M Return vs Nifty Z-Score])</f>
        <v>704</v>
      </c>
      <c r="AU678">
        <f>_xlfn.RANK.AVG(Table2[[#This Row],[Sharpe Ratio Z-Score]],Table2[Sharpe Ratio Z-Score])</f>
        <v>480</v>
      </c>
      <c r="AV678">
        <f>(Table2[[#This Row],[Rank 1Y]]+Table2[[#This Row],[Rank 6M]]+Table2[[#This Row],[Rank Sharpe]])/3</f>
        <v>625.33333333333337</v>
      </c>
    </row>
    <row r="679" spans="1:48" x14ac:dyDescent="0.3">
      <c r="A679" t="s">
        <v>2217</v>
      </c>
      <c r="B679" t="s">
        <v>2218</v>
      </c>
      <c r="C679" t="s">
        <v>3145</v>
      </c>
      <c r="D679" t="s">
        <v>384</v>
      </c>
      <c r="E679">
        <v>2651.30707188</v>
      </c>
      <c r="F679">
        <v>1882.05</v>
      </c>
      <c r="G679">
        <v>-37.087087972180598</v>
      </c>
      <c r="H679">
        <f>(Table2[[#This Row],[1Y Return vs Nifty]]-AVERAGE(Table2[1Y Return vs Nifty]))/_xlfn.STDEV.P(Table2[1Y Return vs Nifty])</f>
        <v>-1.0715337661934428</v>
      </c>
      <c r="I679">
        <v>-21.470256473914201</v>
      </c>
      <c r="J679">
        <f>(Table2[[#This Row],[1M Return vs Nifty]]-AVERAGE(Table2[1M Return vs Nifty]))/_xlfn.STDEV.P(Table2[1M Return vs Nifty])</f>
        <v>-2.1285569305398706</v>
      </c>
      <c r="K679">
        <v>-6.2626691044723</v>
      </c>
      <c r="L679">
        <f>(Table2[[#This Row],[6M Return vs Nifty]]-AVERAGE(Table2[6M Return vs Nifty]))/_xlfn.STDEV.P(Table2[6M Return vs Nifty])</f>
        <v>-0.54601196504622329</v>
      </c>
      <c r="M679">
        <v>-4.1543745758413104</v>
      </c>
      <c r="N679">
        <f>(Table2[[#This Row],[1W Return vs Nifty]]-AVERAGE(Table2[1W Return vs Nifty]))/_xlfn.STDEV.P(Table2[1W Return vs Nifty])</f>
        <v>-0.90824967236284226</v>
      </c>
      <c r="O679">
        <v>2032.47</v>
      </c>
      <c r="P679">
        <v>2097.1132545761102</v>
      </c>
      <c r="Q679">
        <v>1985.1741372715901</v>
      </c>
      <c r="R679">
        <v>20.174610881412502</v>
      </c>
      <c r="S679" s="1">
        <f>(Table2[[#This Row],[Close Price]]-Table2[[#This Row],[20D EMA]])/Table2[[#This Row],[20D EMA]]</f>
        <v>-7.4008472449777887E-2</v>
      </c>
      <c r="T679" s="1">
        <f>(Table2[[#This Row],[Close Price]]-Table2[[#This Row],[50D EMA]])/Table2[[#This Row],[50D EMA]]</f>
        <v>-0.10255204582147424</v>
      </c>
      <c r="U679" s="1">
        <f>(Table2[[#This Row],[Close Price]]-Table2[[#This Row],[200D EMA]])/Table2[[#This Row],[200D EMA]]</f>
        <v>-5.1947149288033373E-2</v>
      </c>
      <c r="V679">
        <v>0.488354650817796</v>
      </c>
      <c r="W679">
        <v>1871.05</v>
      </c>
      <c r="X679">
        <v>1903.95</v>
      </c>
      <c r="Y679">
        <v>1852</v>
      </c>
      <c r="Z679">
        <v>1943.95</v>
      </c>
      <c r="AA679">
        <v>1852</v>
      </c>
      <c r="AB679">
        <v>2029</v>
      </c>
      <c r="AC679" s="1">
        <f>(Table2[[#This Row],[Close Price]]/Table2[[#This Row],[Day Low]])-1</f>
        <v>5.8790518692712901E-3</v>
      </c>
      <c r="AD679" s="1">
        <f>(Table2[[#This Row],[Day High]]/Table2[[#This Row],[Close Price]])-1</f>
        <v>1.1636247708615599E-2</v>
      </c>
      <c r="AE679" s="1">
        <f>(Table2[[#This Row],[Close Price]]/Table2[[#This Row],[Current Week Low]])-1</f>
        <v>1.6225701943844539E-2</v>
      </c>
      <c r="AF679" s="1">
        <f>(Table2[[#This Row],[Current Week High]]/Table2[[#This Row],[Close Price]])-1</f>
        <v>3.2889668180972942E-2</v>
      </c>
      <c r="AG679" s="1">
        <f>(Table2[[#This Row],[Close Price]]/Table2[[#This Row],[Current Month Low]])-1</f>
        <v>1.6225701943844539E-2</v>
      </c>
      <c r="AH679" s="1">
        <f>(Table2[[#This Row],[Current Month High]]/Table2[[#This Row],[Close Price]])-1</f>
        <v>7.8079753460322587E-2</v>
      </c>
      <c r="AI679">
        <v>36.019234345527401</v>
      </c>
      <c r="AJ679">
        <v>22.929457870672699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-0.02</v>
      </c>
      <c r="AM679" t="s">
        <v>3188</v>
      </c>
      <c r="AN679">
        <v>-12.37</v>
      </c>
      <c r="AO679" t="s">
        <v>3188</v>
      </c>
      <c r="AP679">
        <v>-8.4960909158126999E-2</v>
      </c>
      <c r="AQ679">
        <f>(Table2[[#This Row],[Sharpe Ratio]]-AVERAGE(Table2[Sharpe Ratio]))/_xlfn.STDEV.P(Table2[Sharpe Ratio])</f>
        <v>-1.7041781546804056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672</v>
      </c>
      <c r="AT679">
        <f>_xlfn.RANK.AVG(Table2[[#This Row],[6M Return vs Nifty Z-Score]],Table2[6M Return vs Nifty Z-Score])</f>
        <v>505</v>
      </c>
      <c r="AU679">
        <f>_xlfn.RANK.AVG(Table2[[#This Row],[Sharpe Ratio Z-Score]],Table2[Sharpe Ratio Z-Score])</f>
        <v>700</v>
      </c>
      <c r="AV679">
        <f>(Table2[[#This Row],[Rank 1Y]]+Table2[[#This Row],[Rank 6M]]+Table2[[#This Row],[Rank Sharpe]])/3</f>
        <v>625.66666666666663</v>
      </c>
    </row>
    <row r="680" spans="1:48" x14ac:dyDescent="0.3">
      <c r="A680" t="s">
        <v>1221</v>
      </c>
      <c r="B680" t="s">
        <v>1222</v>
      </c>
      <c r="C680" t="s">
        <v>3144</v>
      </c>
      <c r="D680" t="s">
        <v>21</v>
      </c>
      <c r="E680">
        <v>9842.0139815549992</v>
      </c>
      <c r="F680">
        <v>1563.15</v>
      </c>
      <c r="G680">
        <v>-25.556782078787698</v>
      </c>
      <c r="H680">
        <f>(Table2[[#This Row],[1Y Return vs Nifty]]-AVERAGE(Table2[1Y Return vs Nifty]))/_xlfn.STDEV.P(Table2[1Y Return vs Nifty])</f>
        <v>-0.87752298074205304</v>
      </c>
      <c r="I680">
        <v>-3.6820273242180499</v>
      </c>
      <c r="J680">
        <f>(Table2[[#This Row],[1M Return vs Nifty]]-AVERAGE(Table2[1M Return vs Nifty]))/_xlfn.STDEV.P(Table2[1M Return vs Nifty])</f>
        <v>-0.22504607985505107</v>
      </c>
      <c r="K680">
        <v>-12.1001283160789</v>
      </c>
      <c r="L680">
        <f>(Table2[[#This Row],[6M Return vs Nifty]]-AVERAGE(Table2[6M Return vs Nifty]))/_xlfn.STDEV.P(Table2[6M Return vs Nifty])</f>
        <v>-0.73021690149754781</v>
      </c>
      <c r="M680">
        <v>1.0061762050730501</v>
      </c>
      <c r="N680">
        <f>(Table2[[#This Row],[1W Return vs Nifty]]-AVERAGE(Table2[1W Return vs Nifty]))/_xlfn.STDEV.P(Table2[1W Return vs Nifty])</f>
        <v>0.29802318888201723</v>
      </c>
      <c r="O680">
        <v>1572.51</v>
      </c>
      <c r="P680">
        <v>1591.99249644768</v>
      </c>
      <c r="Q680">
        <v>1582.63889539049</v>
      </c>
      <c r="R680">
        <v>49.254583314706302</v>
      </c>
      <c r="S680" s="1">
        <f>(Table2[[#This Row],[Close Price]]-Table2[[#This Row],[20D EMA]])/Table2[[#This Row],[20D EMA]]</f>
        <v>-5.9522673941659514E-3</v>
      </c>
      <c r="T680" s="1">
        <f>(Table2[[#This Row],[Close Price]]-Table2[[#This Row],[50D EMA]])/Table2[[#This Row],[50D EMA]]</f>
        <v>-1.8117231401553763E-2</v>
      </c>
      <c r="U680" s="1">
        <f>(Table2[[#This Row],[Close Price]]-Table2[[#This Row],[200D EMA]])/Table2[[#This Row],[200D EMA]]</f>
        <v>-1.2314176940331895E-2</v>
      </c>
      <c r="V680">
        <v>0.39571464755729502</v>
      </c>
      <c r="W680">
        <v>1551</v>
      </c>
      <c r="X680">
        <v>1579.8</v>
      </c>
      <c r="Y680">
        <v>1505.15</v>
      </c>
      <c r="Z680">
        <v>1579.8</v>
      </c>
      <c r="AA680">
        <v>1505.15</v>
      </c>
      <c r="AB680">
        <v>1601.55</v>
      </c>
      <c r="AC680" s="1">
        <f>(Table2[[#This Row],[Close Price]]/Table2[[#This Row],[Day Low]])-1</f>
        <v>7.8336557059961454E-3</v>
      </c>
      <c r="AD680" s="1">
        <f>(Table2[[#This Row],[Day High]]/Table2[[#This Row],[Close Price]])-1</f>
        <v>1.0651568947317891E-2</v>
      </c>
      <c r="AE680" s="1">
        <f>(Table2[[#This Row],[Close Price]]/Table2[[#This Row],[Current Week Low]])-1</f>
        <v>3.8534365345646693E-2</v>
      </c>
      <c r="AF680" s="1">
        <f>(Table2[[#This Row],[Current Week High]]/Table2[[#This Row],[Close Price]])-1</f>
        <v>1.0651568947317891E-2</v>
      </c>
      <c r="AG680" s="1">
        <f>(Table2[[#This Row],[Close Price]]/Table2[[#This Row],[Current Month Low]])-1</f>
        <v>3.8534365345646693E-2</v>
      </c>
      <c r="AH680" s="1">
        <f>(Table2[[#This Row],[Current Month High]]/Table2[[#This Row],[Close Price]])-1</f>
        <v>2.4565780635255718E-2</v>
      </c>
      <c r="AI680">
        <v>24.265105716022099</v>
      </c>
      <c r="AJ680">
        <v>12.777316835612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-0.16</v>
      </c>
      <c r="AM680" t="s">
        <v>3188</v>
      </c>
      <c r="AN680">
        <v>-2</v>
      </c>
      <c r="AO680" t="s">
        <v>3188</v>
      </c>
      <c r="AP680">
        <v>-7.6058089538659002E-2</v>
      </c>
      <c r="AQ680">
        <f>(Table2[[#This Row],[Sharpe Ratio]]-AVERAGE(Table2[Sharpe Ratio]))/_xlfn.STDEV.P(Table2[Sharpe Ratio])</f>
        <v>-1.6009297479506004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622</v>
      </c>
      <c r="AT680">
        <f>_xlfn.RANK.AVG(Table2[[#This Row],[6M Return vs Nifty Z-Score]],Table2[6M Return vs Nifty Z-Score])</f>
        <v>572</v>
      </c>
      <c r="AU680">
        <f>_xlfn.RANK.AVG(Table2[[#This Row],[Sharpe Ratio Z-Score]],Table2[Sharpe Ratio Z-Score])</f>
        <v>689</v>
      </c>
      <c r="AV680">
        <f>(Table2[[#This Row],[Rank 1Y]]+Table2[[#This Row],[Rank 6M]]+Table2[[#This Row],[Rank Sharpe]])/3</f>
        <v>627.66666666666663</v>
      </c>
    </row>
    <row r="681" spans="1:48" x14ac:dyDescent="0.3">
      <c r="A681" t="s">
        <v>735</v>
      </c>
      <c r="B681" t="s">
        <v>736</v>
      </c>
      <c r="C681" t="s">
        <v>3152</v>
      </c>
      <c r="D681" t="s">
        <v>106</v>
      </c>
      <c r="E681">
        <v>23342.459852249998</v>
      </c>
      <c r="F681">
        <v>288.75</v>
      </c>
      <c r="G681">
        <v>-35.930287022890901</v>
      </c>
      <c r="H681">
        <f>(Table2[[#This Row],[1Y Return vs Nifty]]-AVERAGE(Table2[1Y Return vs Nifty]))/_xlfn.STDEV.P(Table2[1Y Return vs Nifty])</f>
        <v>-1.0520692469640605</v>
      </c>
      <c r="I681">
        <v>-6.7692826498033698</v>
      </c>
      <c r="J681">
        <f>(Table2[[#This Row],[1M Return vs Nifty]]-AVERAGE(Table2[1M Return vs Nifty]))/_xlfn.STDEV.P(Table2[1M Return vs Nifty])</f>
        <v>-0.5554119617892026</v>
      </c>
      <c r="K681">
        <v>-6.7367523405568202</v>
      </c>
      <c r="L681">
        <f>(Table2[[#This Row],[6M Return vs Nifty]]-AVERAGE(Table2[6M Return vs Nifty]))/_xlfn.STDEV.P(Table2[6M Return vs Nifty])</f>
        <v>-0.56097197919106778</v>
      </c>
      <c r="M681">
        <v>-2.7129556838390099</v>
      </c>
      <c r="N681">
        <f>(Table2[[#This Row],[1W Return vs Nifty]]-AVERAGE(Table2[1W Return vs Nifty]))/_xlfn.STDEV.P(Table2[1W Return vs Nifty])</f>
        <v>-0.57131964978879157</v>
      </c>
      <c r="O681">
        <v>298.14</v>
      </c>
      <c r="P681">
        <v>297.38247758863702</v>
      </c>
      <c r="Q681">
        <v>294.74745952395301</v>
      </c>
      <c r="R681">
        <v>36.6667076062297</v>
      </c>
      <c r="S681" s="1">
        <f>(Table2[[#This Row],[Close Price]]-Table2[[#This Row],[20D EMA]])/Table2[[#This Row],[20D EMA]]</f>
        <v>-3.1495270678204824E-2</v>
      </c>
      <c r="T681" s="1">
        <f>(Table2[[#This Row],[Close Price]]-Table2[[#This Row],[50D EMA]])/Table2[[#This Row],[50D EMA]]</f>
        <v>-2.9028198495871512E-2</v>
      </c>
      <c r="U681" s="1">
        <f>(Table2[[#This Row],[Close Price]]-Table2[[#This Row],[200D EMA]])/Table2[[#This Row],[200D EMA]]</f>
        <v>-2.0347790388556754E-2</v>
      </c>
      <c r="V681">
        <v>0.57419752840001603</v>
      </c>
      <c r="W681">
        <v>287.85000000000002</v>
      </c>
      <c r="X681">
        <v>292.25</v>
      </c>
      <c r="Y681">
        <v>278.75</v>
      </c>
      <c r="Z681">
        <v>296</v>
      </c>
      <c r="AA681">
        <v>278.75</v>
      </c>
      <c r="AB681">
        <v>313.5</v>
      </c>
      <c r="AC681" s="1">
        <f>(Table2[[#This Row],[Close Price]]/Table2[[#This Row],[Day Low]])-1</f>
        <v>3.1266284523188137E-3</v>
      </c>
      <c r="AD681" s="1">
        <f>(Table2[[#This Row],[Day High]]/Table2[[#This Row],[Close Price]])-1</f>
        <v>1.2121212121212199E-2</v>
      </c>
      <c r="AE681" s="1">
        <f>(Table2[[#This Row],[Close Price]]/Table2[[#This Row],[Current Week Low]])-1</f>
        <v>3.5874439461883512E-2</v>
      </c>
      <c r="AF681" s="1">
        <f>(Table2[[#This Row],[Current Week High]]/Table2[[#This Row],[Close Price]])-1</f>
        <v>2.510822510822508E-2</v>
      </c>
      <c r="AG681" s="1">
        <f>(Table2[[#This Row],[Close Price]]/Table2[[#This Row],[Current Month Low]])-1</f>
        <v>3.5874439461883512E-2</v>
      </c>
      <c r="AH681" s="1">
        <f>(Table2[[#This Row],[Current Month High]]/Table2[[#This Row],[Close Price]])-1</f>
        <v>8.5714285714285632E-2</v>
      </c>
      <c r="AI681">
        <v>23.740259740259699</v>
      </c>
      <c r="AJ681">
        <v>14.651578320428801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0.04</v>
      </c>
      <c r="AM681" t="s">
        <v>3189</v>
      </c>
      <c r="AN681">
        <v>-5.61</v>
      </c>
      <c r="AO681" t="s">
        <v>3188</v>
      </c>
      <c r="AP681">
        <v>-9.7641280094222002E-2</v>
      </c>
      <c r="AQ681">
        <f>(Table2[[#This Row],[Sharpe Ratio]]-AVERAGE(Table2[Sharpe Ratio]))/_xlfn.STDEV.P(Table2[Sharpe Ratio])</f>
        <v>-1.8512358455979914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-4.5910086833311139</v>
      </c>
      <c r="AS681">
        <f>_xlfn.RANK.AVG(Table2[[#This Row],[1Y Return vs Nifty Z-Score]],Table2[1Y Return vs Nifty Z-Score])</f>
        <v>670</v>
      </c>
      <c r="AT681">
        <f>_xlfn.RANK.AVG(Table2[[#This Row],[6M Return vs Nifty Z-Score]],Table2[6M Return vs Nifty Z-Score])</f>
        <v>507</v>
      </c>
      <c r="AU681">
        <f>_xlfn.RANK.AVG(Table2[[#This Row],[Sharpe Ratio Z-Score]],Table2[Sharpe Ratio Z-Score])</f>
        <v>711</v>
      </c>
      <c r="AV681">
        <f>(Table2[[#This Row],[Rank 1Y]]+Table2[[#This Row],[Rank 6M]]+Table2[[#This Row],[Rank Sharpe]])/3</f>
        <v>629.33333333333337</v>
      </c>
    </row>
    <row r="682" spans="1:48" x14ac:dyDescent="0.3">
      <c r="A682" t="s">
        <v>670</v>
      </c>
      <c r="B682" t="s">
        <v>671</v>
      </c>
      <c r="C682" t="s">
        <v>3147</v>
      </c>
      <c r="D682" t="s">
        <v>51</v>
      </c>
      <c r="E682">
        <v>27983.903910165001</v>
      </c>
      <c r="F682">
        <v>1698.55</v>
      </c>
      <c r="G682">
        <v>-22.049865949360601</v>
      </c>
      <c r="H682">
        <f>(Table2[[#This Row],[1Y Return vs Nifty]]-AVERAGE(Table2[1Y Return vs Nifty]))/_xlfn.STDEV.P(Table2[1Y Return vs Nifty])</f>
        <v>-0.818515044693091</v>
      </c>
      <c r="I682">
        <v>-12.3014921596431</v>
      </c>
      <c r="J682">
        <f>(Table2[[#This Row],[1M Return vs Nifty]]-AVERAGE(Table2[1M Return vs Nifty]))/_xlfn.STDEV.P(Table2[1M Return vs Nifty])</f>
        <v>-1.14741135316322</v>
      </c>
      <c r="K682">
        <v>-12.6352251877653</v>
      </c>
      <c r="L682">
        <f>(Table2[[#This Row],[6M Return vs Nifty]]-AVERAGE(Table2[6M Return vs Nifty]))/_xlfn.STDEV.P(Table2[6M Return vs Nifty])</f>
        <v>-0.74710224179222851</v>
      </c>
      <c r="M682">
        <v>-4.3778006113883601</v>
      </c>
      <c r="N682">
        <f>(Table2[[#This Row],[1W Return vs Nifty]]-AVERAGE(Table2[1W Return vs Nifty]))/_xlfn.STDEV.P(Table2[1W Return vs Nifty])</f>
        <v>-0.96047525343312135</v>
      </c>
      <c r="O682">
        <v>1781.37</v>
      </c>
      <c r="P682">
        <v>1843.75361579327</v>
      </c>
      <c r="Q682">
        <v>1830.13297112692</v>
      </c>
      <c r="R682">
        <v>18.875469987215101</v>
      </c>
      <c r="S682" s="1">
        <f>(Table2[[#This Row],[Close Price]]-Table2[[#This Row],[20D EMA]])/Table2[[#This Row],[20D EMA]]</f>
        <v>-4.6492306483212328E-2</v>
      </c>
      <c r="T682" s="1">
        <f>(Table2[[#This Row],[Close Price]]-Table2[[#This Row],[50D EMA]])/Table2[[#This Row],[50D EMA]]</f>
        <v>-7.8754349035294824E-2</v>
      </c>
      <c r="U682" s="1">
        <f>(Table2[[#This Row],[Close Price]]-Table2[[#This Row],[200D EMA]])/Table2[[#This Row],[200D EMA]]</f>
        <v>-7.1898038668685743E-2</v>
      </c>
      <c r="V682">
        <v>0.853293001660407</v>
      </c>
      <c r="W682">
        <v>1693.3</v>
      </c>
      <c r="X682">
        <v>1708</v>
      </c>
      <c r="Y682">
        <v>1685</v>
      </c>
      <c r="Z682">
        <v>1779</v>
      </c>
      <c r="AA682">
        <v>1685</v>
      </c>
      <c r="AB682">
        <v>1805</v>
      </c>
      <c r="AC682" s="1">
        <f>(Table2[[#This Row],[Close Price]]/Table2[[#This Row],[Day Low]])-1</f>
        <v>3.1004547333608468E-3</v>
      </c>
      <c r="AD682" s="1">
        <f>(Table2[[#This Row],[Day High]]/Table2[[#This Row],[Close Price]])-1</f>
        <v>5.563568926437279E-3</v>
      </c>
      <c r="AE682" s="1">
        <f>(Table2[[#This Row],[Close Price]]/Table2[[#This Row],[Current Week Low]])-1</f>
        <v>8.0415430267062327E-3</v>
      </c>
      <c r="AF682" s="1">
        <f>(Table2[[#This Row],[Current Week High]]/Table2[[#This Row],[Close Price]])-1</f>
        <v>4.7363928056283422E-2</v>
      </c>
      <c r="AG682" s="1">
        <f>(Table2[[#This Row],[Close Price]]/Table2[[#This Row],[Current Month Low]])-1</f>
        <v>8.0415430267062327E-3</v>
      </c>
      <c r="AH682" s="1">
        <f>(Table2[[#This Row],[Current Month High]]/Table2[[#This Row],[Close Price]])-1</f>
        <v>6.2671101822142417E-2</v>
      </c>
      <c r="AI682">
        <v>30.755644520326101</v>
      </c>
      <c r="AJ682">
        <v>15.1520287447883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-0.25</v>
      </c>
      <c r="AM682" t="s">
        <v>3188</v>
      </c>
      <c r="AN682">
        <v>-8.4499999999999993</v>
      </c>
      <c r="AO682" t="s">
        <v>3188</v>
      </c>
      <c r="AP682">
        <v>-0.11231605658913101</v>
      </c>
      <c r="AQ682">
        <f>(Table2[[#This Row],[Sharpe Ratio]]-AVERAGE(Table2[Sharpe Ratio]))/_xlfn.STDEV.P(Table2[Sharpe Ratio])</f>
        <v>-2.0214231971312229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595</v>
      </c>
      <c r="AT682">
        <f>_xlfn.RANK.AVG(Table2[[#This Row],[6M Return vs Nifty Z-Score]],Table2[6M Return vs Nifty Z-Score])</f>
        <v>575</v>
      </c>
      <c r="AU682">
        <f>_xlfn.RANK.AVG(Table2[[#This Row],[Sharpe Ratio Z-Score]],Table2[Sharpe Ratio Z-Score])</f>
        <v>722</v>
      </c>
      <c r="AV682">
        <f>(Table2[[#This Row],[Rank 1Y]]+Table2[[#This Row],[Rank 6M]]+Table2[[#This Row],[Rank Sharpe]])/3</f>
        <v>630.66666666666663</v>
      </c>
    </row>
    <row r="683" spans="1:48" x14ac:dyDescent="0.3">
      <c r="A683" t="s">
        <v>1932</v>
      </c>
      <c r="B683" t="s">
        <v>1933</v>
      </c>
      <c r="C683" t="s">
        <v>3145</v>
      </c>
      <c r="D683" t="s">
        <v>238</v>
      </c>
      <c r="E683">
        <v>3729.6196055099999</v>
      </c>
      <c r="F683">
        <v>441.9</v>
      </c>
      <c r="G683">
        <v>-31.293301518074902</v>
      </c>
      <c r="H683">
        <f>(Table2[[#This Row],[1Y Return vs Nifty]]-AVERAGE(Table2[1Y Return vs Nifty]))/_xlfn.STDEV.P(Table2[1Y Return vs Nifty])</f>
        <v>-0.97404658145684564</v>
      </c>
      <c r="I683">
        <v>-8.5867329418009408</v>
      </c>
      <c r="J683">
        <f>(Table2[[#This Row],[1M Return vs Nifty]]-AVERAGE(Table2[1M Return vs Nifty]))/_xlfn.STDEV.P(Table2[1M Return vs Nifty])</f>
        <v>-0.74989654607716494</v>
      </c>
      <c r="K683">
        <v>-32.283416259307103</v>
      </c>
      <c r="L683">
        <f>(Table2[[#This Row],[6M Return vs Nifty]]-AVERAGE(Table2[6M Return vs Nifty]))/_xlfn.STDEV.P(Table2[6M Return vs Nifty])</f>
        <v>-1.3671140751118707</v>
      </c>
      <c r="M683">
        <v>-0.53823189773729496</v>
      </c>
      <c r="N683">
        <f>(Table2[[#This Row],[1W Return vs Nifty]]-AVERAGE(Table2[1W Return vs Nifty]))/_xlfn.STDEV.P(Table2[1W Return vs Nifty])</f>
        <v>-6.2980444295426763E-2</v>
      </c>
      <c r="O683">
        <v>465.58</v>
      </c>
      <c r="P683">
        <v>477.93951236272397</v>
      </c>
      <c r="Q683">
        <v>496.89211641346702</v>
      </c>
      <c r="R683">
        <v>22.584424573778499</v>
      </c>
      <c r="S683" s="1">
        <f>(Table2[[#This Row],[Close Price]]-Table2[[#This Row],[20D EMA]])/Table2[[#This Row],[20D EMA]]</f>
        <v>-5.0861291292581316E-2</v>
      </c>
      <c r="T683" s="1">
        <f>(Table2[[#This Row],[Close Price]]-Table2[[#This Row],[50D EMA]])/Table2[[#This Row],[50D EMA]]</f>
        <v>-7.5406011494133229E-2</v>
      </c>
      <c r="U683" s="1">
        <f>(Table2[[#This Row],[Close Price]]-Table2[[#This Row],[200D EMA]])/Table2[[#This Row],[200D EMA]]</f>
        <v>-0.1106721451135034</v>
      </c>
      <c r="V683">
        <v>1.5138728997356701</v>
      </c>
      <c r="W683">
        <v>436.6</v>
      </c>
      <c r="X683">
        <v>452</v>
      </c>
      <c r="Y683">
        <v>436.6</v>
      </c>
      <c r="Z683">
        <v>460.85</v>
      </c>
      <c r="AA683">
        <v>436.6</v>
      </c>
      <c r="AB683">
        <v>481.65</v>
      </c>
      <c r="AC683" s="1">
        <f>(Table2[[#This Row],[Close Price]]/Table2[[#This Row],[Day Low]])-1</f>
        <v>1.213925790196968E-2</v>
      </c>
      <c r="AD683" s="1">
        <f>(Table2[[#This Row],[Day High]]/Table2[[#This Row],[Close Price]])-1</f>
        <v>2.2855849739760181E-2</v>
      </c>
      <c r="AE683" s="1">
        <f>(Table2[[#This Row],[Close Price]]/Table2[[#This Row],[Current Week Low]])-1</f>
        <v>1.213925790196968E-2</v>
      </c>
      <c r="AF683" s="1">
        <f>(Table2[[#This Row],[Current Week High]]/Table2[[#This Row],[Close Price]])-1</f>
        <v>4.2883005204797486E-2</v>
      </c>
      <c r="AG683" s="1">
        <f>(Table2[[#This Row],[Close Price]]/Table2[[#This Row],[Current Month Low]])-1</f>
        <v>1.213925790196968E-2</v>
      </c>
      <c r="AH683" s="1">
        <f>(Table2[[#This Row],[Current Month High]]/Table2[[#This Row],[Close Price]])-1</f>
        <v>8.995247793618466E-2</v>
      </c>
      <c r="AI683">
        <v>58.180583842498301</v>
      </c>
      <c r="AJ683">
        <v>1.21392579019696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-0.17</v>
      </c>
      <c r="AM683" t="s">
        <v>3188</v>
      </c>
      <c r="AN683">
        <v>-9.0500000000000007</v>
      </c>
      <c r="AO683" t="s">
        <v>3188</v>
      </c>
      <c r="AQ683">
        <f>(Table2[[#This Row],[Sharpe Ratio]]-AVERAGE(Table2[Sharpe Ratio]))/_xlfn.STDEV.P(Table2[Sharpe Ratio])</f>
        <v>-0.71886351506777824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655</v>
      </c>
      <c r="AT683">
        <f>_xlfn.RANK.AVG(Table2[[#This Row],[6M Return vs Nifty Z-Score]],Table2[6M Return vs Nifty Z-Score])</f>
        <v>710</v>
      </c>
      <c r="AU683">
        <f>_xlfn.RANK.AVG(Table2[[#This Row],[Sharpe Ratio Z-Score]],Table2[Sharpe Ratio Z-Score])</f>
        <v>530</v>
      </c>
      <c r="AV683">
        <f>(Table2[[#This Row],[Rank 1Y]]+Table2[[#This Row],[Rank 6M]]+Table2[[#This Row],[Rank Sharpe]])/3</f>
        <v>631.66666666666663</v>
      </c>
    </row>
    <row r="684" spans="1:48" x14ac:dyDescent="0.3">
      <c r="A684" t="s">
        <v>895</v>
      </c>
      <c r="B684" t="s">
        <v>896</v>
      </c>
      <c r="C684" t="s">
        <v>607</v>
      </c>
      <c r="D684" t="s">
        <v>607</v>
      </c>
      <c r="E684">
        <v>17763.5559699</v>
      </c>
      <c r="F684">
        <v>35.299999999999997</v>
      </c>
      <c r="G684">
        <v>-30.861589816564699</v>
      </c>
      <c r="H684">
        <f>(Table2[[#This Row],[1Y Return vs Nifty]]-AVERAGE(Table2[1Y Return vs Nifty]))/_xlfn.STDEV.P(Table2[1Y Return vs Nifty])</f>
        <v>-0.96678253078265297</v>
      </c>
      <c r="I684">
        <v>-5.37298874333481</v>
      </c>
      <c r="J684">
        <f>(Table2[[#This Row],[1M Return vs Nifty]]-AVERAGE(Table2[1M Return vs Nifty]))/_xlfn.STDEV.P(Table2[1M Return vs Nifty])</f>
        <v>-0.40599514354715749</v>
      </c>
      <c r="K684">
        <v>-21.354190507738</v>
      </c>
      <c r="L684">
        <f>(Table2[[#This Row],[6M Return vs Nifty]]-AVERAGE(Table2[6M Return vs Nifty]))/_xlfn.STDEV.P(Table2[6M Return vs Nifty])</f>
        <v>-1.0222350340682789</v>
      </c>
      <c r="M684">
        <v>-2.3542731045069698</v>
      </c>
      <c r="N684">
        <f>(Table2[[#This Row],[1W Return vs Nifty]]-AVERAGE(Table2[1W Return vs Nifty]))/_xlfn.STDEV.P(Table2[1W Return vs Nifty])</f>
        <v>-0.48747800582130696</v>
      </c>
      <c r="O684">
        <v>35.81</v>
      </c>
      <c r="P684">
        <v>36.559054657732098</v>
      </c>
      <c r="Q684">
        <v>37.7692017121879</v>
      </c>
      <c r="R684">
        <v>44.956995796144</v>
      </c>
      <c r="S684" s="1">
        <f>(Table2[[#This Row],[Close Price]]-Table2[[#This Row],[20D EMA]])/Table2[[#This Row],[20D EMA]]</f>
        <v>-1.4241831890533513E-2</v>
      </c>
      <c r="T684" s="1">
        <f>(Table2[[#This Row],[Close Price]]-Table2[[#This Row],[50D EMA]])/Table2[[#This Row],[50D EMA]]</f>
        <v>-3.4438928181251958E-2</v>
      </c>
      <c r="U684" s="1">
        <f>(Table2[[#This Row],[Close Price]]-Table2[[#This Row],[200D EMA]])/Table2[[#This Row],[200D EMA]]</f>
        <v>-6.5376063042156027E-2</v>
      </c>
      <c r="V684">
        <v>0.79740012875337896</v>
      </c>
      <c r="W684">
        <v>34.96</v>
      </c>
      <c r="X684">
        <v>35.57</v>
      </c>
      <c r="Y684">
        <v>33.86</v>
      </c>
      <c r="Z684">
        <v>35.82</v>
      </c>
      <c r="AA684">
        <v>33.86</v>
      </c>
      <c r="AB684">
        <v>37.39</v>
      </c>
      <c r="AC684" s="1">
        <f>(Table2[[#This Row],[Close Price]]/Table2[[#This Row],[Day Low]])-1</f>
        <v>9.7254004576659003E-3</v>
      </c>
      <c r="AD684" s="1">
        <f>(Table2[[#This Row],[Day High]]/Table2[[#This Row],[Close Price]])-1</f>
        <v>7.6487252124646243E-3</v>
      </c>
      <c r="AE684" s="1">
        <f>(Table2[[#This Row],[Close Price]]/Table2[[#This Row],[Current Week Low]])-1</f>
        <v>4.2528056704075556E-2</v>
      </c>
      <c r="AF684" s="1">
        <f>(Table2[[#This Row],[Current Week High]]/Table2[[#This Row],[Close Price]])-1</f>
        <v>1.4730878186968832E-2</v>
      </c>
      <c r="AG684" s="1">
        <f>(Table2[[#This Row],[Close Price]]/Table2[[#This Row],[Current Month Low]])-1</f>
        <v>4.2528056704075556E-2</v>
      </c>
      <c r="AH684" s="1">
        <f>(Table2[[#This Row],[Current Month High]]/Table2[[#This Row],[Close Price]])-1</f>
        <v>5.9206798866855648E-2</v>
      </c>
      <c r="AI684">
        <v>49.8583569405099</v>
      </c>
      <c r="AJ684">
        <v>8.95061728395061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-0.12</v>
      </c>
      <c r="AM684" t="s">
        <v>3188</v>
      </c>
      <c r="AN684">
        <v>-2.35</v>
      </c>
      <c r="AO684" t="s">
        <v>3188</v>
      </c>
      <c r="AP684">
        <v>-1.3037343693342E-2</v>
      </c>
      <c r="AQ684">
        <f>(Table2[[#This Row],[Sharpe Ratio]]-AVERAGE(Table2[Sharpe Ratio]))/_xlfn.STDEV.P(Table2[Sharpe Ratio])</f>
        <v>-0.87006111558783406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649</v>
      </c>
      <c r="AT684">
        <f>_xlfn.RANK.AVG(Table2[[#This Row],[6M Return vs Nifty Z-Score]],Table2[6M Return vs Nifty Z-Score])</f>
        <v>657</v>
      </c>
      <c r="AU684">
        <f>_xlfn.RANK.AVG(Table2[[#This Row],[Sharpe Ratio Z-Score]],Table2[Sharpe Ratio Z-Score])</f>
        <v>591</v>
      </c>
      <c r="AV684">
        <f>(Table2[[#This Row],[Rank 1Y]]+Table2[[#This Row],[Rank 6M]]+Table2[[#This Row],[Rank Sharpe]])/3</f>
        <v>632.33333333333337</v>
      </c>
    </row>
    <row r="685" spans="1:48" x14ac:dyDescent="0.3">
      <c r="A685" t="s">
        <v>1463</v>
      </c>
      <c r="B685" t="s">
        <v>1464</v>
      </c>
      <c r="C685" t="s">
        <v>3157</v>
      </c>
      <c r="D685" t="s">
        <v>444</v>
      </c>
      <c r="E685">
        <v>7213.2726249999996</v>
      </c>
      <c r="F685">
        <v>2226.25</v>
      </c>
      <c r="G685">
        <v>-26.258515991972398</v>
      </c>
      <c r="H685">
        <f>(Table2[[#This Row],[1Y Return vs Nifty]]-AVERAGE(Table2[1Y Return vs Nifty]))/_xlfn.STDEV.P(Table2[1Y Return vs Nifty])</f>
        <v>-0.88933046867286814</v>
      </c>
      <c r="I685">
        <v>-4.5667782775498704</v>
      </c>
      <c r="J685">
        <f>(Table2[[#This Row],[1M Return vs Nifty]]-AVERAGE(Table2[1M Return vs Nifty]))/_xlfn.STDEV.P(Table2[1M Return vs Nifty])</f>
        <v>-0.31972290381813934</v>
      </c>
      <c r="K685">
        <v>-11.605216837198</v>
      </c>
      <c r="L685">
        <f>(Table2[[#This Row],[6M Return vs Nifty]]-AVERAGE(Table2[6M Return vs Nifty]))/_xlfn.STDEV.P(Table2[6M Return vs Nifty])</f>
        <v>-0.71459963819658567</v>
      </c>
      <c r="M685">
        <v>-0.45965169868946798</v>
      </c>
      <c r="N685">
        <f>(Table2[[#This Row],[1W Return vs Nifty]]-AVERAGE(Table2[1W Return vs Nifty]))/_xlfn.STDEV.P(Table2[1W Return vs Nifty])</f>
        <v>-4.4612412361087803E-2</v>
      </c>
      <c r="O685">
        <v>2259.73</v>
      </c>
      <c r="P685">
        <v>2262.7446734712298</v>
      </c>
      <c r="Q685">
        <v>2261.97060030375</v>
      </c>
      <c r="R685">
        <v>42.457695601446702</v>
      </c>
      <c r="S685" s="1">
        <f>(Table2[[#This Row],[Close Price]]-Table2[[#This Row],[20D EMA]])/Table2[[#This Row],[20D EMA]]</f>
        <v>-1.4815929336690674E-2</v>
      </c>
      <c r="T685" s="1">
        <f>(Table2[[#This Row],[Close Price]]-Table2[[#This Row],[50D EMA]])/Table2[[#This Row],[50D EMA]]</f>
        <v>-1.6128498234510964E-2</v>
      </c>
      <c r="U685" s="1">
        <f>(Table2[[#This Row],[Close Price]]-Table2[[#This Row],[200D EMA]])/Table2[[#This Row],[200D EMA]]</f>
        <v>-1.5791805737419045E-2</v>
      </c>
      <c r="V685">
        <v>0.58882684567535803</v>
      </c>
      <c r="W685">
        <v>2220</v>
      </c>
      <c r="X685">
        <v>2246.9499999999998</v>
      </c>
      <c r="Y685">
        <v>2130.15</v>
      </c>
      <c r="Z685">
        <v>2269.9</v>
      </c>
      <c r="AA685">
        <v>2130.15</v>
      </c>
      <c r="AB685">
        <v>2374</v>
      </c>
      <c r="AC685" s="1">
        <f>(Table2[[#This Row],[Close Price]]/Table2[[#This Row],[Day Low]])-1</f>
        <v>2.8153153153154253E-3</v>
      </c>
      <c r="AD685" s="1">
        <f>(Table2[[#This Row],[Day High]]/Table2[[#This Row],[Close Price]])-1</f>
        <v>9.2981471083659617E-3</v>
      </c>
      <c r="AE685" s="1">
        <f>(Table2[[#This Row],[Close Price]]/Table2[[#This Row],[Current Week Low]])-1</f>
        <v>4.5114193836114813E-2</v>
      </c>
      <c r="AF685" s="1">
        <f>(Table2[[#This Row],[Current Week High]]/Table2[[#This Row],[Close Price]])-1</f>
        <v>1.9606962380685156E-2</v>
      </c>
      <c r="AG685" s="1">
        <f>(Table2[[#This Row],[Close Price]]/Table2[[#This Row],[Current Month Low]])-1</f>
        <v>4.5114193836114813E-2</v>
      </c>
      <c r="AH685" s="1">
        <f>(Table2[[#This Row],[Current Month High]]/Table2[[#This Row],[Close Price]])-1</f>
        <v>6.6367209432902863E-2</v>
      </c>
      <c r="AI685">
        <v>22.852330151600199</v>
      </c>
      <c r="AJ685">
        <v>13.584183673469299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-0.04</v>
      </c>
      <c r="AM685" t="s">
        <v>3188</v>
      </c>
      <c r="AN685">
        <v>-3.73</v>
      </c>
      <c r="AO685" t="s">
        <v>3188</v>
      </c>
      <c r="AP685">
        <v>-0.102858230644267</v>
      </c>
      <c r="AQ685">
        <f>(Table2[[#This Row],[Sharpe Ratio]]-AVERAGE(Table2[Sharpe Ratio]))/_xlfn.STDEV.P(Table2[Sharpe Ratio])</f>
        <v>-1.9117382319546086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626</v>
      </c>
      <c r="AT685">
        <f>_xlfn.RANK.AVG(Table2[[#This Row],[6M Return vs Nifty Z-Score]],Table2[6M Return vs Nifty Z-Score])</f>
        <v>560</v>
      </c>
      <c r="AU685">
        <f>_xlfn.RANK.AVG(Table2[[#This Row],[Sharpe Ratio Z-Score]],Table2[Sharpe Ratio Z-Score])</f>
        <v>716</v>
      </c>
      <c r="AV685">
        <f>(Table2[[#This Row],[Rank 1Y]]+Table2[[#This Row],[Rank 6M]]+Table2[[#This Row],[Rank Sharpe]])/3</f>
        <v>634</v>
      </c>
    </row>
    <row r="686" spans="1:48" x14ac:dyDescent="0.3">
      <c r="A686" t="s">
        <v>2120</v>
      </c>
      <c r="B686" t="s">
        <v>2121</v>
      </c>
      <c r="C686" t="s">
        <v>3156</v>
      </c>
      <c r="D686" t="s">
        <v>135</v>
      </c>
      <c r="E686">
        <v>2976.7126784849902</v>
      </c>
      <c r="F686">
        <v>391.65</v>
      </c>
      <c r="G686">
        <v>-48.7917778580928</v>
      </c>
      <c r="H686">
        <f>(Table2[[#This Row],[1Y Return vs Nifty]]-AVERAGE(Table2[1Y Return vs Nifty]))/_xlfn.STDEV.P(Table2[1Y Return vs Nifty])</f>
        <v>-1.2684787648106954</v>
      </c>
      <c r="I686">
        <v>-5.0537701135175501</v>
      </c>
      <c r="J686">
        <f>(Table2[[#This Row],[1M Return vs Nifty]]-AVERAGE(Table2[1M Return vs Nifty]))/_xlfn.STDEV.P(Table2[1M Return vs Nifty])</f>
        <v>-0.37183569347012302</v>
      </c>
      <c r="K686">
        <v>-39.614408387927803</v>
      </c>
      <c r="L686">
        <f>(Table2[[#This Row],[6M Return vs Nifty]]-AVERAGE(Table2[6M Return vs Nifty]))/_xlfn.STDEV.P(Table2[6M Return vs Nifty])</f>
        <v>-1.5984484434090798</v>
      </c>
      <c r="M686">
        <v>0.96791446768059497</v>
      </c>
      <c r="N686">
        <f>(Table2[[#This Row],[1W Return vs Nifty]]-AVERAGE(Table2[1W Return vs Nifty]))/_xlfn.STDEV.P(Table2[1W Return vs Nifty])</f>
        <v>0.28907955139059066</v>
      </c>
      <c r="O686">
        <v>397.52</v>
      </c>
      <c r="P686">
        <v>406.23476274295501</v>
      </c>
      <c r="Q686">
        <v>435.481712311347</v>
      </c>
      <c r="R686">
        <v>46.126910026952203</v>
      </c>
      <c r="S686" s="1">
        <f>(Table2[[#This Row],[Close Price]]-Table2[[#This Row],[20D EMA]])/Table2[[#This Row],[20D EMA]]</f>
        <v>-1.4766552626282967E-2</v>
      </c>
      <c r="T686" s="1">
        <f>(Table2[[#This Row],[Close Price]]-Table2[[#This Row],[50D EMA]])/Table2[[#This Row],[50D EMA]]</f>
        <v>-3.5902301035186254E-2</v>
      </c>
      <c r="U686" s="1">
        <f>(Table2[[#This Row],[Close Price]]-Table2[[#This Row],[200D EMA]])/Table2[[#This Row],[200D EMA]]</f>
        <v>-0.10065109755977446</v>
      </c>
      <c r="V686">
        <v>0.50400404289647605</v>
      </c>
      <c r="W686">
        <v>385.55</v>
      </c>
      <c r="X686">
        <v>394.7</v>
      </c>
      <c r="Y686">
        <v>371</v>
      </c>
      <c r="Z686">
        <v>394.9</v>
      </c>
      <c r="AA686">
        <v>371</v>
      </c>
      <c r="AB686">
        <v>398.6</v>
      </c>
      <c r="AC686" s="1">
        <f>(Table2[[#This Row],[Close Price]]/Table2[[#This Row],[Day Low]])-1</f>
        <v>1.5821553624691953E-2</v>
      </c>
      <c r="AD686" s="1">
        <f>(Table2[[#This Row],[Day High]]/Table2[[#This Row],[Close Price]])-1</f>
        <v>7.7875654283161566E-3</v>
      </c>
      <c r="AE686" s="1">
        <f>(Table2[[#This Row],[Close Price]]/Table2[[#This Row],[Current Week Low]])-1</f>
        <v>5.5660377358490498E-2</v>
      </c>
      <c r="AF686" s="1">
        <f>(Table2[[#This Row],[Current Week High]]/Table2[[#This Row],[Close Price]])-1</f>
        <v>8.2982254564023528E-3</v>
      </c>
      <c r="AG686" s="1">
        <f>(Table2[[#This Row],[Close Price]]/Table2[[#This Row],[Current Month Low]])-1</f>
        <v>5.5660377358490498E-2</v>
      </c>
      <c r="AH686" s="1">
        <f>(Table2[[#This Row],[Current Month High]]/Table2[[#This Row],[Close Price]])-1</f>
        <v>1.7745435975999202E-2</v>
      </c>
      <c r="AI686">
        <v>49.368058215243202</v>
      </c>
      <c r="AJ686">
        <v>13.5217391304347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-0.04</v>
      </c>
      <c r="AM686" t="s">
        <v>3188</v>
      </c>
      <c r="AN686">
        <v>-6.82</v>
      </c>
      <c r="AO686" t="s">
        <v>3188</v>
      </c>
      <c r="AP686">
        <v>1.471343796814E-2</v>
      </c>
      <c r="AQ686">
        <f>(Table2[[#This Row],[Sharpe Ratio]]-AVERAGE(Table2[Sharpe Ratio]))/_xlfn.STDEV.P(Table2[Sharpe Ratio])</f>
        <v>-0.54822779597420657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707</v>
      </c>
      <c r="AT686">
        <f>_xlfn.RANK.AVG(Table2[[#This Row],[6M Return vs Nifty Z-Score]],Table2[6M Return vs Nifty Z-Score])</f>
        <v>724</v>
      </c>
      <c r="AU686">
        <f>_xlfn.RANK.AVG(Table2[[#This Row],[Sharpe Ratio Z-Score]],Table2[Sharpe Ratio Z-Score])</f>
        <v>473</v>
      </c>
      <c r="AV686">
        <f>(Table2[[#This Row],[Rank 1Y]]+Table2[[#This Row],[Rank 6M]]+Table2[[#This Row],[Rank Sharpe]])/3</f>
        <v>634.66666666666663</v>
      </c>
    </row>
    <row r="687" spans="1:48" x14ac:dyDescent="0.3">
      <c r="A687" t="s">
        <v>2286</v>
      </c>
      <c r="B687" t="s">
        <v>2287</v>
      </c>
      <c r="C687" t="s">
        <v>3153</v>
      </c>
      <c r="D687" t="s">
        <v>430</v>
      </c>
      <c r="E687">
        <v>2440.3683607599901</v>
      </c>
      <c r="F687">
        <v>459.8</v>
      </c>
      <c r="G687">
        <v>-32.848050742017797</v>
      </c>
      <c r="H687">
        <f>(Table2[[#This Row],[1Y Return vs Nifty]]-AVERAGE(Table2[1Y Return vs Nifty]))/_xlfn.STDEV.P(Table2[1Y Return vs Nifty])</f>
        <v>-1.0002070424980349</v>
      </c>
      <c r="I687">
        <v>-7.3208800232115303</v>
      </c>
      <c r="J687">
        <f>(Table2[[#This Row],[1M Return vs Nifty]]-AVERAGE(Table2[1M Return vs Nifty]))/_xlfn.STDEV.P(Table2[1M Return vs Nifty])</f>
        <v>-0.61443816257938155</v>
      </c>
      <c r="K687">
        <v>-20.640638746261601</v>
      </c>
      <c r="L687">
        <f>(Table2[[#This Row],[6M Return vs Nifty]]-AVERAGE(Table2[6M Return vs Nifty]))/_xlfn.STDEV.P(Table2[6M Return vs Nifty])</f>
        <v>-0.99971843016359541</v>
      </c>
      <c r="M687">
        <v>-0.96075757477452495</v>
      </c>
      <c r="N687">
        <f>(Table2[[#This Row],[1W Return vs Nifty]]-AVERAGE(Table2[1W Return vs Nifty]))/_xlfn.STDEV.P(Table2[1W Return vs Nifty])</f>
        <v>-0.16174533956089185</v>
      </c>
      <c r="O687">
        <v>468.93</v>
      </c>
      <c r="P687">
        <v>473.62134235498797</v>
      </c>
      <c r="Q687">
        <v>490.20753959289198</v>
      </c>
      <c r="R687">
        <v>41.7761884987044</v>
      </c>
      <c r="S687" s="1">
        <f>(Table2[[#This Row],[Close Price]]-Table2[[#This Row],[20D EMA]])/Table2[[#This Row],[20D EMA]]</f>
        <v>-1.9469856908280545E-2</v>
      </c>
      <c r="T687" s="1">
        <f>(Table2[[#This Row],[Close Price]]-Table2[[#This Row],[50D EMA]])/Table2[[#This Row],[50D EMA]]</f>
        <v>-2.9182262535434076E-2</v>
      </c>
      <c r="U687" s="1">
        <f>(Table2[[#This Row],[Close Price]]-Table2[[#This Row],[200D EMA]])/Table2[[#This Row],[200D EMA]]</f>
        <v>-6.2029930461993399E-2</v>
      </c>
      <c r="V687">
        <v>0.48248460518066499</v>
      </c>
      <c r="W687">
        <v>456.55</v>
      </c>
      <c r="X687">
        <v>461.7</v>
      </c>
      <c r="Y687">
        <v>443</v>
      </c>
      <c r="Z687">
        <v>470</v>
      </c>
      <c r="AA687">
        <v>443</v>
      </c>
      <c r="AB687">
        <v>470</v>
      </c>
      <c r="AC687" s="1">
        <f>(Table2[[#This Row],[Close Price]]/Table2[[#This Row],[Day Low]])-1</f>
        <v>7.118606943379735E-3</v>
      </c>
      <c r="AD687" s="1">
        <f>(Table2[[#This Row],[Day High]]/Table2[[#This Row],[Close Price]])-1</f>
        <v>4.1322314049585529E-3</v>
      </c>
      <c r="AE687" s="1">
        <f>(Table2[[#This Row],[Close Price]]/Table2[[#This Row],[Current Week Low]])-1</f>
        <v>3.7923250564334099E-2</v>
      </c>
      <c r="AF687" s="1">
        <f>(Table2[[#This Row],[Current Week High]]/Table2[[#This Row],[Close Price]])-1</f>
        <v>2.2183558068725517E-2</v>
      </c>
      <c r="AG687" s="1">
        <f>(Table2[[#This Row],[Close Price]]/Table2[[#This Row],[Current Month Low]])-1</f>
        <v>3.7923250564334099E-2</v>
      </c>
      <c r="AH687" s="1">
        <f>(Table2[[#This Row],[Current Month High]]/Table2[[#This Row],[Close Price]])-1</f>
        <v>2.2183558068725517E-2</v>
      </c>
      <c r="AI687">
        <v>26.5767725097868</v>
      </c>
      <c r="AJ687">
        <v>6.1648580004617797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-0.04</v>
      </c>
      <c r="AM687" t="s">
        <v>3188</v>
      </c>
      <c r="AN687">
        <v>-4.53</v>
      </c>
      <c r="AO687" t="s">
        <v>3188</v>
      </c>
      <c r="AP687">
        <v>-1.3522739675253999E-2</v>
      </c>
      <c r="AQ687">
        <f>(Table2[[#This Row],[Sharpe Ratio]]-AVERAGE(Table2[Sharpe Ratio]))/_xlfn.STDEV.P(Table2[Sharpe Ratio])</f>
        <v>-0.87569038405642929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661</v>
      </c>
      <c r="AT687">
        <f>_xlfn.RANK.AVG(Table2[[#This Row],[6M Return vs Nifty Z-Score]],Table2[6M Return vs Nifty Z-Score])</f>
        <v>650</v>
      </c>
      <c r="AU687">
        <f>_xlfn.RANK.AVG(Table2[[#This Row],[Sharpe Ratio Z-Score]],Table2[Sharpe Ratio Z-Score])</f>
        <v>594</v>
      </c>
      <c r="AV687">
        <f>(Table2[[#This Row],[Rank 1Y]]+Table2[[#This Row],[Rank 6M]]+Table2[[#This Row],[Rank Sharpe]])/3</f>
        <v>635</v>
      </c>
    </row>
    <row r="688" spans="1:48" x14ac:dyDescent="0.3">
      <c r="A688" t="s">
        <v>354</v>
      </c>
      <c r="B688" t="s">
        <v>355</v>
      </c>
      <c r="C688" t="s">
        <v>3157</v>
      </c>
      <c r="D688" t="s">
        <v>172</v>
      </c>
      <c r="E688">
        <v>69622.780771874997</v>
      </c>
      <c r="F688">
        <v>2348.75</v>
      </c>
      <c r="G688">
        <v>-21.6209489061124</v>
      </c>
      <c r="H688">
        <f>(Table2[[#This Row],[1Y Return vs Nifty]]-AVERAGE(Table2[1Y Return vs Nifty]))/_xlfn.STDEV.P(Table2[1Y Return vs Nifty])</f>
        <v>-0.81129801738926599</v>
      </c>
      <c r="I688">
        <v>-8.2928619315485097</v>
      </c>
      <c r="J688">
        <f>(Table2[[#This Row],[1M Return vs Nifty]]-AVERAGE(Table2[1M Return vs Nifty]))/_xlfn.STDEV.P(Table2[1M Return vs Nifty])</f>
        <v>-0.71844953401038103</v>
      </c>
      <c r="K688">
        <v>-20.486589557056799</v>
      </c>
      <c r="L688">
        <f>(Table2[[#This Row],[6M Return vs Nifty]]-AVERAGE(Table2[6M Return vs Nifty]))/_xlfn.STDEV.P(Table2[6M Return vs Nifty])</f>
        <v>-0.99485730478709133</v>
      </c>
      <c r="M688">
        <v>-2.9253977259645199</v>
      </c>
      <c r="N688">
        <f>(Table2[[#This Row],[1W Return vs Nifty]]-AVERAGE(Table2[1W Return vs Nifty]))/_xlfn.STDEV.P(Table2[1W Return vs Nifty])</f>
        <v>-0.62097773492016872</v>
      </c>
      <c r="O688">
        <v>2408.25</v>
      </c>
      <c r="P688">
        <v>2444.8038116119701</v>
      </c>
      <c r="Q688">
        <v>2425.9006325873402</v>
      </c>
      <c r="R688">
        <v>36.161168547158397</v>
      </c>
      <c r="S688" s="1">
        <f>(Table2[[#This Row],[Close Price]]-Table2[[#This Row],[20D EMA]])/Table2[[#This Row],[20D EMA]]</f>
        <v>-2.4706737257344544E-2</v>
      </c>
      <c r="T688" s="1">
        <f>(Table2[[#This Row],[Close Price]]-Table2[[#This Row],[50D EMA]])/Table2[[#This Row],[50D EMA]]</f>
        <v>-3.9288965092310398E-2</v>
      </c>
      <c r="U688" s="1">
        <f>(Table2[[#This Row],[Close Price]]-Table2[[#This Row],[200D EMA]])/Table2[[#This Row],[200D EMA]]</f>
        <v>-3.1802882422704716E-2</v>
      </c>
      <c r="V688">
        <v>1.0280496799697101</v>
      </c>
      <c r="W688">
        <v>2327.75</v>
      </c>
      <c r="X688">
        <v>2365.65</v>
      </c>
      <c r="Y688">
        <v>2292.3000000000002</v>
      </c>
      <c r="Z688">
        <v>2366.9499999999998</v>
      </c>
      <c r="AA688">
        <v>2292.3000000000002</v>
      </c>
      <c r="AB688">
        <v>2499.5</v>
      </c>
      <c r="AC688" s="1">
        <f>(Table2[[#This Row],[Close Price]]/Table2[[#This Row],[Day Low]])-1</f>
        <v>9.0215873697776505E-3</v>
      </c>
      <c r="AD688" s="1">
        <f>(Table2[[#This Row],[Day High]]/Table2[[#This Row],[Close Price]])-1</f>
        <v>7.1953166577967131E-3</v>
      </c>
      <c r="AE688" s="1">
        <f>(Table2[[#This Row],[Close Price]]/Table2[[#This Row],[Current Week Low]])-1</f>
        <v>2.462592156349519E-2</v>
      </c>
      <c r="AF688" s="1">
        <f>(Table2[[#This Row],[Current Week High]]/Table2[[#This Row],[Close Price]])-1</f>
        <v>7.7488025545502381E-3</v>
      </c>
      <c r="AG688" s="1">
        <f>(Table2[[#This Row],[Close Price]]/Table2[[#This Row],[Current Month Low]])-1</f>
        <v>2.462592156349519E-2</v>
      </c>
      <c r="AH688" s="1">
        <f>(Table2[[#This Row],[Current Month High]]/Table2[[#This Row],[Close Price]])-1</f>
        <v>6.4183076104310732E-2</v>
      </c>
      <c r="AI688">
        <v>14.6971793507184</v>
      </c>
      <c r="AJ688">
        <v>12.7986553007563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-0.02</v>
      </c>
      <c r="AM688" t="s">
        <v>3188</v>
      </c>
      <c r="AN688">
        <v>-3.44</v>
      </c>
      <c r="AO688" t="s">
        <v>3188</v>
      </c>
      <c r="AP688">
        <v>-5.3318554886447003E-2</v>
      </c>
      <c r="AQ688">
        <f>(Table2[[#This Row],[Sharpe Ratio]]-AVERAGE(Table2[Sharpe Ratio]))/_xlfn.STDEV.P(Table2[Sharpe Ratio])</f>
        <v>-1.3372132151025065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594</v>
      </c>
      <c r="AT688">
        <f>_xlfn.RANK.AVG(Table2[[#This Row],[6M Return vs Nifty Z-Score]],Table2[6M Return vs Nifty Z-Score])</f>
        <v>648</v>
      </c>
      <c r="AU688">
        <f>_xlfn.RANK.AVG(Table2[[#This Row],[Sharpe Ratio Z-Score]],Table2[Sharpe Ratio Z-Score])</f>
        <v>666</v>
      </c>
      <c r="AV688">
        <f>(Table2[[#This Row],[Rank 1Y]]+Table2[[#This Row],[Rank 6M]]+Table2[[#This Row],[Rank Sharpe]])/3</f>
        <v>636</v>
      </c>
    </row>
    <row r="689" spans="1:48" x14ac:dyDescent="0.3">
      <c r="A689" t="s">
        <v>612</v>
      </c>
      <c r="B689" t="s">
        <v>613</v>
      </c>
      <c r="C689" t="s">
        <v>3143</v>
      </c>
      <c r="D689" t="s">
        <v>43</v>
      </c>
      <c r="E689">
        <v>32062.627537</v>
      </c>
      <c r="F689">
        <v>547.6</v>
      </c>
      <c r="G689">
        <v>-31.187326972490499</v>
      </c>
      <c r="H689">
        <f>(Table2[[#This Row],[1Y Return vs Nifty]]-AVERAGE(Table2[1Y Return vs Nifty]))/_xlfn.STDEV.P(Table2[1Y Return vs Nifty])</f>
        <v>-0.97226343667154858</v>
      </c>
      <c r="I689">
        <v>-9.3075357120657003</v>
      </c>
      <c r="J689">
        <f>(Table2[[#This Row],[1M Return vs Nifty]]-AVERAGE(Table2[1M Return vs Nifty]))/_xlfn.STDEV.P(Table2[1M Return vs Nifty])</f>
        <v>-0.82702934456183508</v>
      </c>
      <c r="K689">
        <v>-10.2775609910436</v>
      </c>
      <c r="L689">
        <f>(Table2[[#This Row],[6M Return vs Nifty]]-AVERAGE(Table2[6M Return vs Nifty]))/_xlfn.STDEV.P(Table2[6M Return vs Nifty])</f>
        <v>-0.67270456845736737</v>
      </c>
      <c r="M689">
        <v>-3.8729171084974001</v>
      </c>
      <c r="N689">
        <f>(Table2[[#This Row],[1W Return vs Nifty]]-AVERAGE(Table2[1W Return vs Nifty]))/_xlfn.STDEV.P(Table2[1W Return vs Nifty])</f>
        <v>-0.84245931027449272</v>
      </c>
      <c r="O689">
        <v>590.13</v>
      </c>
      <c r="P689">
        <v>594.60189595506199</v>
      </c>
      <c r="Q689">
        <v>578.23856676159403</v>
      </c>
      <c r="R689">
        <v>17.5758594376045</v>
      </c>
      <c r="S689" s="1">
        <f>(Table2[[#This Row],[Close Price]]-Table2[[#This Row],[20D EMA]])/Table2[[#This Row],[20D EMA]]</f>
        <v>-7.2068866182027638E-2</v>
      </c>
      <c r="T689" s="1">
        <f>(Table2[[#This Row],[Close Price]]-Table2[[#This Row],[50D EMA]])/Table2[[#This Row],[50D EMA]]</f>
        <v>-7.9047672526449883E-2</v>
      </c>
      <c r="U689" s="1">
        <f>(Table2[[#This Row],[Close Price]]-Table2[[#This Row],[200D EMA]])/Table2[[#This Row],[200D EMA]]</f>
        <v>-5.2986031238255668E-2</v>
      </c>
      <c r="V689">
        <v>0.80669498344281498</v>
      </c>
      <c r="W689">
        <v>543.4</v>
      </c>
      <c r="X689">
        <v>567</v>
      </c>
      <c r="Y689">
        <v>543.4</v>
      </c>
      <c r="Z689">
        <v>584</v>
      </c>
      <c r="AA689">
        <v>543.4</v>
      </c>
      <c r="AB689">
        <v>606.5</v>
      </c>
      <c r="AC689" s="1">
        <f>(Table2[[#This Row],[Close Price]]/Table2[[#This Row],[Day Low]])-1</f>
        <v>7.72911299227097E-3</v>
      </c>
      <c r="AD689" s="1">
        <f>(Table2[[#This Row],[Day High]]/Table2[[#This Row],[Close Price]])-1</f>
        <v>3.5427319211102981E-2</v>
      </c>
      <c r="AE689" s="1">
        <f>(Table2[[#This Row],[Close Price]]/Table2[[#This Row],[Current Week Low]])-1</f>
        <v>7.72911299227097E-3</v>
      </c>
      <c r="AF689" s="1">
        <f>(Table2[[#This Row],[Current Week High]]/Table2[[#This Row],[Close Price]])-1</f>
        <v>6.6471877282687997E-2</v>
      </c>
      <c r="AG689" s="1">
        <f>(Table2[[#This Row],[Close Price]]/Table2[[#This Row],[Current Month Low]])-1</f>
        <v>7.72911299227097E-3</v>
      </c>
      <c r="AH689" s="1">
        <f>(Table2[[#This Row],[Current Month High]]/Table2[[#This Row],[Close Price]])-1</f>
        <v>0.10756026296566823</v>
      </c>
      <c r="AI689">
        <v>18.1519357195032</v>
      </c>
      <c r="AJ689">
        <v>20.404573438874198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-0.12</v>
      </c>
      <c r="AM689" t="s">
        <v>3188</v>
      </c>
      <c r="AN689">
        <v>-9.35</v>
      </c>
      <c r="AO689" t="s">
        <v>3188</v>
      </c>
      <c r="AP689">
        <v>-9.8073331918426002E-2</v>
      </c>
      <c r="AQ689">
        <f>(Table2[[#This Row],[Sharpe Ratio]]-AVERAGE(Table2[Sharpe Ratio]))/_xlfn.STDEV.P(Table2[Sharpe Ratio])</f>
        <v>-1.8562464674437062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653</v>
      </c>
      <c r="AT689">
        <f>_xlfn.RANK.AVG(Table2[[#This Row],[6M Return vs Nifty Z-Score]],Table2[6M Return vs Nifty Z-Score])</f>
        <v>543</v>
      </c>
      <c r="AU689">
        <f>_xlfn.RANK.AVG(Table2[[#This Row],[Sharpe Ratio Z-Score]],Table2[Sharpe Ratio Z-Score])</f>
        <v>712</v>
      </c>
      <c r="AV689">
        <f>(Table2[[#This Row],[Rank 1Y]]+Table2[[#This Row],[Rank 6M]]+Table2[[#This Row],[Rank Sharpe]])/3</f>
        <v>636</v>
      </c>
    </row>
    <row r="690" spans="1:48" x14ac:dyDescent="0.3">
      <c r="A690" t="s">
        <v>1977</v>
      </c>
      <c r="B690" t="s">
        <v>1978</v>
      </c>
      <c r="C690" t="s">
        <v>3160</v>
      </c>
      <c r="D690" t="s">
        <v>1979</v>
      </c>
      <c r="E690">
        <v>3556.1399405000002</v>
      </c>
      <c r="F690">
        <v>20.09</v>
      </c>
      <c r="G690">
        <v>-24.800769784925699</v>
      </c>
      <c r="H690">
        <f>(Table2[[#This Row],[1Y Return vs Nifty]]-AVERAGE(Table2[1Y Return vs Nifty]))/_xlfn.STDEV.P(Table2[1Y Return vs Nifty])</f>
        <v>-0.86480219602921027</v>
      </c>
      <c r="I690">
        <v>-7.57914839135492</v>
      </c>
      <c r="J690">
        <f>(Table2[[#This Row],[1M Return vs Nifty]]-AVERAGE(Table2[1M Return vs Nifty]))/_xlfn.STDEV.P(Table2[1M Return vs Nifty])</f>
        <v>-0.64207535102643964</v>
      </c>
      <c r="K690">
        <v>-16.272780605825702</v>
      </c>
      <c r="L690">
        <f>(Table2[[#This Row],[6M Return vs Nifty]]-AVERAGE(Table2[6M Return vs Nifty]))/_xlfn.STDEV.P(Table2[6M Return vs Nifty])</f>
        <v>-0.86188774012851121</v>
      </c>
      <c r="M690">
        <v>-1.3318530583480399</v>
      </c>
      <c r="N690">
        <f>(Table2[[#This Row],[1W Return vs Nifty]]-AVERAGE(Table2[1W Return vs Nifty]))/_xlfn.STDEV.P(Table2[1W Return vs Nifty])</f>
        <v>-0.24848848574226787</v>
      </c>
      <c r="O690">
        <v>20.350000000000001</v>
      </c>
      <c r="P690">
        <v>20.943948763235198</v>
      </c>
      <c r="Q690">
        <v>21.1541009361123</v>
      </c>
      <c r="R690">
        <v>47.3956908361126</v>
      </c>
      <c r="S690" s="1">
        <f>(Table2[[#This Row],[Close Price]]-Table2[[#This Row],[20D EMA]])/Table2[[#This Row],[20D EMA]]</f>
        <v>-1.2776412776412852E-2</v>
      </c>
      <c r="T690" s="1">
        <f>(Table2[[#This Row],[Close Price]]-Table2[[#This Row],[50D EMA]])/Table2[[#This Row],[50D EMA]]</f>
        <v>-4.0773054445884235E-2</v>
      </c>
      <c r="U690" s="1">
        <f>(Table2[[#This Row],[Close Price]]-Table2[[#This Row],[200D EMA]])/Table2[[#This Row],[200D EMA]]</f>
        <v>-5.0302347489311963E-2</v>
      </c>
      <c r="V690">
        <v>0.48514961480801599</v>
      </c>
      <c r="W690">
        <v>19.91</v>
      </c>
      <c r="X690">
        <v>20.28</v>
      </c>
      <c r="Y690">
        <v>18.91</v>
      </c>
      <c r="Z690">
        <v>20.49</v>
      </c>
      <c r="AA690">
        <v>18.91</v>
      </c>
      <c r="AB690">
        <v>21.11</v>
      </c>
      <c r="AC690" s="1">
        <f>(Table2[[#This Row],[Close Price]]/Table2[[#This Row],[Day Low]])-1</f>
        <v>9.0406830738323229E-3</v>
      </c>
      <c r="AD690" s="1">
        <f>(Table2[[#This Row],[Day High]]/Table2[[#This Row],[Close Price]])-1</f>
        <v>9.457441513190723E-3</v>
      </c>
      <c r="AE690" s="1">
        <f>(Table2[[#This Row],[Close Price]]/Table2[[#This Row],[Current Week Low]])-1</f>
        <v>6.2400846113167541E-2</v>
      </c>
      <c r="AF690" s="1">
        <f>(Table2[[#This Row],[Current Week High]]/Table2[[#This Row],[Close Price]])-1</f>
        <v>1.9910403185664505E-2</v>
      </c>
      <c r="AG690" s="1">
        <f>(Table2[[#This Row],[Close Price]]/Table2[[#This Row],[Current Month Low]])-1</f>
        <v>6.2400846113167541E-2</v>
      </c>
      <c r="AH690" s="1">
        <f>(Table2[[#This Row],[Current Month High]]/Table2[[#This Row],[Close Price]])-1</f>
        <v>5.0771528123444432E-2</v>
      </c>
      <c r="AI690">
        <v>39.123942259830699</v>
      </c>
      <c r="AJ690">
        <v>18.176470588235201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-0.15</v>
      </c>
      <c r="AM690" t="s">
        <v>3188</v>
      </c>
      <c r="AN690">
        <v>-3.04</v>
      </c>
      <c r="AO690" t="s">
        <v>3188</v>
      </c>
      <c r="AP690">
        <v>-6.5192633348031007E-2</v>
      </c>
      <c r="AQ690">
        <f>(Table2[[#This Row],[Sharpe Ratio]]-AVERAGE(Table2[Sharpe Ratio]))/_xlfn.STDEV.P(Table2[Sharpe Ratio])</f>
        <v>-1.4749201141463069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616</v>
      </c>
      <c r="AT690">
        <f>_xlfn.RANK.AVG(Table2[[#This Row],[6M Return vs Nifty Z-Score]],Table2[6M Return vs Nifty Z-Score])</f>
        <v>614</v>
      </c>
      <c r="AU690">
        <f>_xlfn.RANK.AVG(Table2[[#This Row],[Sharpe Ratio Z-Score]],Table2[Sharpe Ratio Z-Score])</f>
        <v>678</v>
      </c>
      <c r="AV690">
        <f>(Table2[[#This Row],[Rank 1Y]]+Table2[[#This Row],[Rank 6M]]+Table2[[#This Row],[Rank Sharpe]])/3</f>
        <v>636</v>
      </c>
    </row>
    <row r="691" spans="1:48" x14ac:dyDescent="0.3">
      <c r="A691" t="s">
        <v>1709</v>
      </c>
      <c r="B691" t="s">
        <v>1710</v>
      </c>
      <c r="C691" t="s">
        <v>3143</v>
      </c>
      <c r="D691" t="s">
        <v>410</v>
      </c>
      <c r="E691">
        <v>5001.7539500049998</v>
      </c>
      <c r="F691">
        <v>45.41</v>
      </c>
      <c r="G691">
        <v>-45.709218873692699</v>
      </c>
      <c r="H691">
        <f>(Table2[[#This Row],[1Y Return vs Nifty]]-AVERAGE(Table2[1Y Return vs Nifty]))/_xlfn.STDEV.P(Table2[1Y Return vs Nifty])</f>
        <v>-1.2166111304831104</v>
      </c>
      <c r="I691">
        <v>-6.6716348629416302</v>
      </c>
      <c r="J691">
        <f>(Table2[[#This Row],[1M Return vs Nifty]]-AVERAGE(Table2[1M Return vs Nifty]))/_xlfn.STDEV.P(Table2[1M Return vs Nifty])</f>
        <v>-0.54496271356598336</v>
      </c>
      <c r="K691">
        <v>-24.8361363980448</v>
      </c>
      <c r="L691">
        <f>(Table2[[#This Row],[6M Return vs Nifty]]-AVERAGE(Table2[6M Return vs Nifty]))/_xlfn.STDEV.P(Table2[6M Return vs Nifty])</f>
        <v>-1.1321101694997415</v>
      </c>
      <c r="M691">
        <v>-1.82486133980109</v>
      </c>
      <c r="N691">
        <f>(Table2[[#This Row],[1W Return vs Nifty]]-AVERAGE(Table2[1W Return vs Nifty]))/_xlfn.STDEV.P(Table2[1W Return vs Nifty])</f>
        <v>-0.36372860942930013</v>
      </c>
      <c r="O691">
        <v>46.16</v>
      </c>
      <c r="P691">
        <v>47.6247787454232</v>
      </c>
      <c r="Q691">
        <v>50.413909350046602</v>
      </c>
      <c r="R691">
        <v>42.322706056059602</v>
      </c>
      <c r="S691" s="1">
        <f>(Table2[[#This Row],[Close Price]]-Table2[[#This Row],[20D EMA]])/Table2[[#This Row],[20D EMA]]</f>
        <v>-1.6247833622183711E-2</v>
      </c>
      <c r="T691" s="1">
        <f>(Table2[[#This Row],[Close Price]]-Table2[[#This Row],[50D EMA]])/Table2[[#This Row],[50D EMA]]</f>
        <v>-4.6504756636502928E-2</v>
      </c>
      <c r="U691" s="1">
        <f>(Table2[[#This Row],[Close Price]]-Table2[[#This Row],[200D EMA]])/Table2[[#This Row],[200D EMA]]</f>
        <v>-9.9256522942948081E-2</v>
      </c>
      <c r="V691">
        <v>1.05670245220912</v>
      </c>
      <c r="W691">
        <v>44.77</v>
      </c>
      <c r="X691">
        <v>45.69</v>
      </c>
      <c r="Y691">
        <v>44.3</v>
      </c>
      <c r="Z691">
        <v>46.23</v>
      </c>
      <c r="AA691">
        <v>44.3</v>
      </c>
      <c r="AB691">
        <v>46.39</v>
      </c>
      <c r="AC691" s="1">
        <f>(Table2[[#This Row],[Close Price]]/Table2[[#This Row],[Day Low]])-1</f>
        <v>1.4295287022559666E-2</v>
      </c>
      <c r="AD691" s="1">
        <f>(Table2[[#This Row],[Day High]]/Table2[[#This Row],[Close Price]])-1</f>
        <v>6.1660427218674929E-3</v>
      </c>
      <c r="AE691" s="1">
        <f>(Table2[[#This Row],[Close Price]]/Table2[[#This Row],[Current Week Low]])-1</f>
        <v>2.5056433408577883E-2</v>
      </c>
      <c r="AF691" s="1">
        <f>(Table2[[#This Row],[Current Week High]]/Table2[[#This Row],[Close Price]])-1</f>
        <v>1.8057696542611801E-2</v>
      </c>
      <c r="AG691" s="1">
        <f>(Table2[[#This Row],[Close Price]]/Table2[[#This Row],[Current Month Low]])-1</f>
        <v>2.5056433408577883E-2</v>
      </c>
      <c r="AH691" s="1">
        <f>(Table2[[#This Row],[Current Month High]]/Table2[[#This Row],[Close Price]])-1</f>
        <v>2.1581149526536114E-2</v>
      </c>
      <c r="AI691">
        <v>50.407399251266199</v>
      </c>
      <c r="AJ691">
        <v>2.5056433408577798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-0.09</v>
      </c>
      <c r="AM691" t="s">
        <v>3188</v>
      </c>
      <c r="AN691">
        <v>-3.22</v>
      </c>
      <c r="AO691" t="s">
        <v>3188</v>
      </c>
      <c r="AQ691">
        <f>(Table2[[#This Row],[Sharpe Ratio]]-AVERAGE(Table2[Sharpe Ratio]))/_xlfn.STDEV.P(Table2[Sharpe Ratio])</f>
        <v>-0.71886351506777824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702</v>
      </c>
      <c r="AT691">
        <f>_xlfn.RANK.AVG(Table2[[#This Row],[6M Return vs Nifty Z-Score]],Table2[6M Return vs Nifty Z-Score])</f>
        <v>682</v>
      </c>
      <c r="AU691">
        <f>_xlfn.RANK.AVG(Table2[[#This Row],[Sharpe Ratio Z-Score]],Table2[Sharpe Ratio Z-Score])</f>
        <v>530</v>
      </c>
      <c r="AV691">
        <f>(Table2[[#This Row],[Rank 1Y]]+Table2[[#This Row],[Rank 6M]]+Table2[[#This Row],[Rank Sharpe]])/3</f>
        <v>638</v>
      </c>
    </row>
    <row r="692" spans="1:48" x14ac:dyDescent="0.3">
      <c r="A692" t="s">
        <v>1820</v>
      </c>
      <c r="B692" t="s">
        <v>1821</v>
      </c>
      <c r="C692" t="s">
        <v>3153</v>
      </c>
      <c r="D692" t="s">
        <v>430</v>
      </c>
      <c r="E692">
        <v>4386.3732362439996</v>
      </c>
      <c r="F692">
        <v>87.79</v>
      </c>
      <c r="G692">
        <v>-28.302547867344099</v>
      </c>
      <c r="H692">
        <f>(Table2[[#This Row],[1Y Return vs Nifty]]-AVERAGE(Table2[1Y Return vs Nifty]))/_xlfn.STDEV.P(Table2[1Y Return vs Nifty])</f>
        <v>-0.92372367847103831</v>
      </c>
      <c r="I692">
        <v>-10.4822614060352</v>
      </c>
      <c r="J692">
        <f>(Table2[[#This Row],[1M Return vs Nifty]]-AVERAGE(Table2[1M Return vs Nifty]))/_xlfn.STDEV.P(Table2[1M Return vs Nifty])</f>
        <v>-0.95273624243409416</v>
      </c>
      <c r="K692">
        <v>-27.5142665391067</v>
      </c>
      <c r="L692">
        <f>(Table2[[#This Row],[6M Return vs Nifty]]-AVERAGE(Table2[6M Return vs Nifty]))/_xlfn.STDEV.P(Table2[6M Return vs Nifty])</f>
        <v>-1.2166203604166748</v>
      </c>
      <c r="M692">
        <v>-3.0082141416091401</v>
      </c>
      <c r="N692">
        <f>(Table2[[#This Row],[1W Return vs Nifty]]-AVERAGE(Table2[1W Return vs Nifty]))/_xlfn.STDEV.P(Table2[1W Return vs Nifty])</f>
        <v>-0.64033597765409245</v>
      </c>
      <c r="O692">
        <v>91.86</v>
      </c>
      <c r="P692">
        <v>96.268545434314106</v>
      </c>
      <c r="Q692">
        <v>99.314699903726193</v>
      </c>
      <c r="R692">
        <v>14.818885347613699</v>
      </c>
      <c r="S692" s="1">
        <f>(Table2[[#This Row],[Close Price]]-Table2[[#This Row],[20D EMA]])/Table2[[#This Row],[20D EMA]]</f>
        <v>-4.4306553450903473E-2</v>
      </c>
      <c r="T692" s="1">
        <f>(Table2[[#This Row],[Close Price]]-Table2[[#This Row],[50D EMA]])/Table2[[#This Row],[50D EMA]]</f>
        <v>-8.8071814070351515E-2</v>
      </c>
      <c r="U692" s="1">
        <f>(Table2[[#This Row],[Close Price]]-Table2[[#This Row],[200D EMA]])/Table2[[#This Row],[200D EMA]]</f>
        <v>-0.11604223659637511</v>
      </c>
      <c r="V692">
        <v>0.67916708553578997</v>
      </c>
      <c r="W692">
        <v>87.62</v>
      </c>
      <c r="X692">
        <v>88.8</v>
      </c>
      <c r="Y692">
        <v>87.42</v>
      </c>
      <c r="Z692">
        <v>91.32</v>
      </c>
      <c r="AA692">
        <v>87.42</v>
      </c>
      <c r="AB692">
        <v>93</v>
      </c>
      <c r="AC692" s="1">
        <f>(Table2[[#This Row],[Close Price]]/Table2[[#This Row],[Day Low]])-1</f>
        <v>1.9401963022140922E-3</v>
      </c>
      <c r="AD692" s="1">
        <f>(Table2[[#This Row],[Day High]]/Table2[[#This Row],[Close Price]])-1</f>
        <v>1.1504727189884933E-2</v>
      </c>
      <c r="AE692" s="1">
        <f>(Table2[[#This Row],[Close Price]]/Table2[[#This Row],[Current Week Low]])-1</f>
        <v>4.2324410889957864E-3</v>
      </c>
      <c r="AF692" s="1">
        <f>(Table2[[#This Row],[Current Week High]]/Table2[[#This Row],[Close Price]])-1</f>
        <v>4.020959106959765E-2</v>
      </c>
      <c r="AG692" s="1">
        <f>(Table2[[#This Row],[Close Price]]/Table2[[#This Row],[Current Month Low]])-1</f>
        <v>4.2324410889957864E-3</v>
      </c>
      <c r="AH692" s="1">
        <f>(Table2[[#This Row],[Current Month High]]/Table2[[#This Row],[Close Price]])-1</f>
        <v>5.9346166989406424E-2</v>
      </c>
      <c r="AI692">
        <v>38.455404943615399</v>
      </c>
      <c r="AJ692">
        <v>2.9794721407624598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-0.21</v>
      </c>
      <c r="AM692" t="s">
        <v>3188</v>
      </c>
      <c r="AN692">
        <v>-5.94</v>
      </c>
      <c r="AO692" t="s">
        <v>3188</v>
      </c>
      <c r="AP692">
        <v>-8.5430578113140001E-3</v>
      </c>
      <c r="AQ692">
        <f>(Table2[[#This Row],[Sharpe Ratio]]-AVERAGE(Table2[Sharpe Ratio]))/_xlfn.STDEV.P(Table2[Sharpe Ratio])</f>
        <v>-0.8179396668174973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636</v>
      </c>
      <c r="AT692">
        <f>_xlfn.RANK.AVG(Table2[[#This Row],[6M Return vs Nifty Z-Score]],Table2[6M Return vs Nifty Z-Score])</f>
        <v>694</v>
      </c>
      <c r="AU692">
        <f>_xlfn.RANK.AVG(Table2[[#This Row],[Sharpe Ratio Z-Score]],Table2[Sharpe Ratio Z-Score])</f>
        <v>586</v>
      </c>
      <c r="AV692">
        <f>(Table2[[#This Row],[Rank 1Y]]+Table2[[#This Row],[Rank 6M]]+Table2[[#This Row],[Rank Sharpe]])/3</f>
        <v>638.66666666666663</v>
      </c>
    </row>
    <row r="693" spans="1:48" x14ac:dyDescent="0.3">
      <c r="A693" t="s">
        <v>1568</v>
      </c>
      <c r="B693" t="s">
        <v>1569</v>
      </c>
      <c r="C693" t="s">
        <v>3155</v>
      </c>
      <c r="D693" t="s">
        <v>283</v>
      </c>
      <c r="E693">
        <v>6288.3917069999998</v>
      </c>
      <c r="F693">
        <v>1398.75</v>
      </c>
      <c r="G693">
        <v>-50.371065319673498</v>
      </c>
      <c r="H693">
        <f>(Table2[[#This Row],[1Y Return vs Nifty]]-AVERAGE(Table2[1Y Return vs Nifty]))/_xlfn.STDEV.P(Table2[1Y Return vs Nifty])</f>
        <v>-1.2950521101935248</v>
      </c>
      <c r="I693">
        <v>-2.3587751162179602</v>
      </c>
      <c r="J693">
        <f>(Table2[[#This Row],[1M Return vs Nifty]]-AVERAGE(Table2[1M Return vs Nifty]))/_xlfn.STDEV.P(Table2[1M Return vs Nifty])</f>
        <v>-8.3445422761883228E-2</v>
      </c>
      <c r="K693">
        <v>-10.677575187839301</v>
      </c>
      <c r="L693">
        <f>(Table2[[#This Row],[6M Return vs Nifty]]-AVERAGE(Table2[6M Return vs Nifty]))/_xlfn.STDEV.P(Table2[6M Return vs Nifty])</f>
        <v>-0.68532728444206714</v>
      </c>
      <c r="M693">
        <v>-0.66548327455815404</v>
      </c>
      <c r="N693">
        <f>(Table2[[#This Row],[1W Return vs Nifty]]-AVERAGE(Table2[1W Return vs Nifty]))/_xlfn.STDEV.P(Table2[1W Return vs Nifty])</f>
        <v>-9.2725308541845033E-2</v>
      </c>
      <c r="O693">
        <v>1411.05</v>
      </c>
      <c r="P693">
        <v>1401.7381590697</v>
      </c>
      <c r="Q693">
        <v>1416.1896232044901</v>
      </c>
      <c r="R693">
        <v>43.9238445078783</v>
      </c>
      <c r="S693" s="1">
        <f>(Table2[[#This Row],[Close Price]]-Table2[[#This Row],[20D EMA]])/Table2[[#This Row],[20D EMA]]</f>
        <v>-8.716912937174413E-3</v>
      </c>
      <c r="T693" s="1">
        <f>(Table2[[#This Row],[Close Price]]-Table2[[#This Row],[50D EMA]])/Table2[[#This Row],[50D EMA]]</f>
        <v>-2.1317526746102151E-3</v>
      </c>
      <c r="U693" s="1">
        <f>(Table2[[#This Row],[Close Price]]-Table2[[#This Row],[200D EMA]])/Table2[[#This Row],[200D EMA]]</f>
        <v>-1.2314468993939171E-2</v>
      </c>
      <c r="V693">
        <v>0.40203470473985597</v>
      </c>
      <c r="W693">
        <v>1385.65</v>
      </c>
      <c r="X693">
        <v>1408.1</v>
      </c>
      <c r="Y693">
        <v>1345.05</v>
      </c>
      <c r="Z693">
        <v>1415</v>
      </c>
      <c r="AA693">
        <v>1345.05</v>
      </c>
      <c r="AB693">
        <v>1437.95</v>
      </c>
      <c r="AC693" s="1">
        <f>(Table2[[#This Row],[Close Price]]/Table2[[#This Row],[Day Low]])-1</f>
        <v>9.4540468372243947E-3</v>
      </c>
      <c r="AD693" s="1">
        <f>(Table2[[#This Row],[Day High]]/Table2[[#This Row],[Close Price]])-1</f>
        <v>6.6845397676495999E-3</v>
      </c>
      <c r="AE693" s="1">
        <f>(Table2[[#This Row],[Close Price]]/Table2[[#This Row],[Current Week Low]])-1</f>
        <v>3.9924166387866666E-2</v>
      </c>
      <c r="AF693" s="1">
        <f>(Table2[[#This Row],[Current Week High]]/Table2[[#This Row],[Close Price]])-1</f>
        <v>1.1617515638963294E-2</v>
      </c>
      <c r="AG693" s="1">
        <f>(Table2[[#This Row],[Close Price]]/Table2[[#This Row],[Current Month Low]])-1</f>
        <v>3.9924166387866666E-2</v>
      </c>
      <c r="AH693" s="1">
        <f>(Table2[[#This Row],[Current Month High]]/Table2[[#This Row],[Close Price]])-1</f>
        <v>2.8025022341376271E-2</v>
      </c>
      <c r="AI693">
        <v>33.687220732797101</v>
      </c>
      <c r="AJ693">
        <v>22.364622517714999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-0.03</v>
      </c>
      <c r="AM693" t="s">
        <v>3188</v>
      </c>
      <c r="AN693">
        <v>-3.58</v>
      </c>
      <c r="AO693" t="s">
        <v>3188</v>
      </c>
      <c r="AP693">
        <v>-4.7238443060371997E-2</v>
      </c>
      <c r="AQ693">
        <f>(Table2[[#This Row],[Sharpe Ratio]]-AVERAGE(Table2[Sharpe Ratio]))/_xlfn.STDEV.P(Table2[Sharpe Ratio])</f>
        <v>-1.2667005140017733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712</v>
      </c>
      <c r="AT693">
        <f>_xlfn.RANK.AVG(Table2[[#This Row],[6M Return vs Nifty Z-Score]],Table2[6M Return vs Nifty Z-Score])</f>
        <v>549</v>
      </c>
      <c r="AU693">
        <f>_xlfn.RANK.AVG(Table2[[#This Row],[Sharpe Ratio Z-Score]],Table2[Sharpe Ratio Z-Score])</f>
        <v>657</v>
      </c>
      <c r="AV693">
        <f>(Table2[[#This Row],[Rank 1Y]]+Table2[[#This Row],[Rank 6M]]+Table2[[#This Row],[Rank Sharpe]])/3</f>
        <v>639.33333333333337</v>
      </c>
    </row>
    <row r="694" spans="1:48" x14ac:dyDescent="0.3">
      <c r="A694" t="s">
        <v>2197</v>
      </c>
      <c r="B694" t="s">
        <v>2198</v>
      </c>
      <c r="C694" t="s">
        <v>3141</v>
      </c>
      <c r="D694" t="s">
        <v>441</v>
      </c>
      <c r="E694">
        <v>2704.1098489770002</v>
      </c>
      <c r="F694">
        <v>81.39</v>
      </c>
      <c r="G694">
        <v>-29.1169806521442</v>
      </c>
      <c r="H694">
        <f>(Table2[[#This Row],[1Y Return vs Nifty]]-AVERAGE(Table2[1Y Return vs Nifty]))/_xlfn.STDEV.P(Table2[1Y Return vs Nifty])</f>
        <v>-0.93742745578079489</v>
      </c>
      <c r="I694">
        <v>-6.2196698691605601</v>
      </c>
      <c r="J694">
        <f>(Table2[[#This Row],[1M Return vs Nifty]]-AVERAGE(Table2[1M Return vs Nifty]))/_xlfn.STDEV.P(Table2[1M Return vs Nifty])</f>
        <v>-0.49659813142843762</v>
      </c>
      <c r="K694">
        <v>-21.820472604419301</v>
      </c>
      <c r="L694">
        <f>(Table2[[#This Row],[6M Return vs Nifty]]-AVERAGE(Table2[6M Return vs Nifty]))/_xlfn.STDEV.P(Table2[6M Return vs Nifty])</f>
        <v>-1.0369488780325828</v>
      </c>
      <c r="M694">
        <v>-1.62454337477723</v>
      </c>
      <c r="N694">
        <f>(Table2[[#This Row],[1W Return vs Nifty]]-AVERAGE(Table2[1W Return vs Nifty]))/_xlfn.STDEV.P(Table2[1W Return vs Nifty])</f>
        <v>-0.31690451349718624</v>
      </c>
      <c r="O694">
        <v>84.99</v>
      </c>
      <c r="P694">
        <v>86.014811661873793</v>
      </c>
      <c r="Q694">
        <v>86.181898597393101</v>
      </c>
      <c r="R694">
        <v>34.221886163574297</v>
      </c>
      <c r="S694" s="1">
        <f>(Table2[[#This Row],[Close Price]]-Table2[[#This Row],[20D EMA]])/Table2[[#This Row],[20D EMA]]</f>
        <v>-4.2357924461701314E-2</v>
      </c>
      <c r="T694" s="1">
        <f>(Table2[[#This Row],[Close Price]]-Table2[[#This Row],[50D EMA]])/Table2[[#This Row],[50D EMA]]</f>
        <v>-5.3767619465982602E-2</v>
      </c>
      <c r="U694" s="1">
        <f>(Table2[[#This Row],[Close Price]]-Table2[[#This Row],[200D EMA]])/Table2[[#This Row],[200D EMA]]</f>
        <v>-5.560214703297392E-2</v>
      </c>
      <c r="V694">
        <v>0.39782381293920699</v>
      </c>
      <c r="W694">
        <v>81.02</v>
      </c>
      <c r="X694">
        <v>82.02</v>
      </c>
      <c r="Y694">
        <v>78.12</v>
      </c>
      <c r="Z694">
        <v>84</v>
      </c>
      <c r="AA694">
        <v>78.12</v>
      </c>
      <c r="AB694">
        <v>87.79</v>
      </c>
      <c r="AC694" s="1">
        <f>(Table2[[#This Row],[Close Price]]/Table2[[#This Row],[Day Low]])-1</f>
        <v>4.5667736361392208E-3</v>
      </c>
      <c r="AD694" s="1">
        <f>(Table2[[#This Row],[Day High]]/Table2[[#This Row],[Close Price]])-1</f>
        <v>7.7405086619977137E-3</v>
      </c>
      <c r="AE694" s="1">
        <f>(Table2[[#This Row],[Close Price]]/Table2[[#This Row],[Current Week Low]])-1</f>
        <v>4.1858678955453144E-2</v>
      </c>
      <c r="AF694" s="1">
        <f>(Table2[[#This Row],[Current Week High]]/Table2[[#This Row],[Close Price]])-1</f>
        <v>3.2067821599705226E-2</v>
      </c>
      <c r="AG694" s="1">
        <f>(Table2[[#This Row],[Close Price]]/Table2[[#This Row],[Current Month Low]])-1</f>
        <v>4.1858678955453144E-2</v>
      </c>
      <c r="AH694" s="1">
        <f>(Table2[[#This Row],[Current Month High]]/Table2[[#This Row],[Close Price]])-1</f>
        <v>7.8633738788548957E-2</v>
      </c>
      <c r="AI694">
        <v>47.438260228529302</v>
      </c>
      <c r="AJ694">
        <v>30.119904076738599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0.02</v>
      </c>
      <c r="AM694" t="s">
        <v>3189</v>
      </c>
      <c r="AN694">
        <v>-7.98</v>
      </c>
      <c r="AO694" t="s">
        <v>3188</v>
      </c>
      <c r="AP694">
        <v>-2.4274123539163001E-2</v>
      </c>
      <c r="AQ694">
        <f>(Table2[[#This Row],[Sharpe Ratio]]-AVERAGE(Table2[Sharpe Ratio]))/_xlfn.STDEV.P(Table2[Sharpe Ratio])</f>
        <v>-1.0003770902390126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639</v>
      </c>
      <c r="AT694">
        <f>_xlfn.RANK.AVG(Table2[[#This Row],[6M Return vs Nifty Z-Score]],Table2[6M Return vs Nifty Z-Score])</f>
        <v>661</v>
      </c>
      <c r="AU694">
        <f>_xlfn.RANK.AVG(Table2[[#This Row],[Sharpe Ratio Z-Score]],Table2[Sharpe Ratio Z-Score])</f>
        <v>619</v>
      </c>
      <c r="AV694">
        <f>(Table2[[#This Row],[Rank 1Y]]+Table2[[#This Row],[Rank 6M]]+Table2[[#This Row],[Rank Sharpe]])/3</f>
        <v>639.66666666666663</v>
      </c>
    </row>
    <row r="695" spans="1:48" x14ac:dyDescent="0.3">
      <c r="A695" t="s">
        <v>252</v>
      </c>
      <c r="B695" t="s">
        <v>253</v>
      </c>
      <c r="C695" t="s">
        <v>3143</v>
      </c>
      <c r="D695" t="s">
        <v>24</v>
      </c>
      <c r="E695">
        <v>104977.10853888</v>
      </c>
      <c r="F695">
        <v>1347.6</v>
      </c>
      <c r="G695">
        <v>-31.188560001587302</v>
      </c>
      <c r="H695">
        <f>(Table2[[#This Row],[1Y Return vs Nifty]]-AVERAGE(Table2[1Y Return vs Nifty]))/_xlfn.STDEV.P(Table2[1Y Return vs Nifty])</f>
        <v>-0.97228418381787474</v>
      </c>
      <c r="I695">
        <v>-5.6150203587192697</v>
      </c>
      <c r="J695">
        <f>(Table2[[#This Row],[1M Return vs Nifty]]-AVERAGE(Table2[1M Return vs Nifty]))/_xlfn.STDEV.P(Table2[1M Return vs Nifty])</f>
        <v>-0.43189484397354672</v>
      </c>
      <c r="K695">
        <v>-23.088471945496</v>
      </c>
      <c r="L695">
        <f>(Table2[[#This Row],[6M Return vs Nifty]]-AVERAGE(Table2[6M Return vs Nifty]))/_xlfn.STDEV.P(Table2[6M Return vs Nifty])</f>
        <v>-1.0769614467849169</v>
      </c>
      <c r="M695">
        <v>-1.86369949840989</v>
      </c>
      <c r="N695">
        <f>(Table2[[#This Row],[1W Return vs Nifty]]-AVERAGE(Table2[1W Return vs Nifty]))/_xlfn.STDEV.P(Table2[1W Return vs Nifty])</f>
        <v>-0.37280698472284152</v>
      </c>
      <c r="O695">
        <v>1400.58</v>
      </c>
      <c r="P695">
        <v>1415.3891146495801</v>
      </c>
      <c r="Q695">
        <v>1436.8140268480399</v>
      </c>
      <c r="R695">
        <v>28.210544261255698</v>
      </c>
      <c r="S695" s="1">
        <f>(Table2[[#This Row],[Close Price]]-Table2[[#This Row],[20D EMA]])/Table2[[#This Row],[20D EMA]]</f>
        <v>-3.7827185880135387E-2</v>
      </c>
      <c r="T695" s="1">
        <f>(Table2[[#This Row],[Close Price]]-Table2[[#This Row],[50D EMA]])/Table2[[#This Row],[50D EMA]]</f>
        <v>-4.7894330928469286E-2</v>
      </c>
      <c r="U695" s="1">
        <f>(Table2[[#This Row],[Close Price]]-Table2[[#This Row],[200D EMA]])/Table2[[#This Row],[200D EMA]]</f>
        <v>-6.2091561733810564E-2</v>
      </c>
      <c r="V695">
        <v>0.87545909700347202</v>
      </c>
      <c r="W695">
        <v>1339</v>
      </c>
      <c r="X695">
        <v>1371.3</v>
      </c>
      <c r="Y695">
        <v>1335.55</v>
      </c>
      <c r="Z695">
        <v>1394.05</v>
      </c>
      <c r="AA695">
        <v>1335.55</v>
      </c>
      <c r="AB695">
        <v>1450.3</v>
      </c>
      <c r="AC695" s="1">
        <f>(Table2[[#This Row],[Close Price]]/Table2[[#This Row],[Day Low]])-1</f>
        <v>6.4227035100821173E-3</v>
      </c>
      <c r="AD695" s="1">
        <f>(Table2[[#This Row],[Day High]]/Table2[[#This Row],[Close Price]])-1</f>
        <v>1.7586821015137977E-2</v>
      </c>
      <c r="AE695" s="1">
        <f>(Table2[[#This Row],[Close Price]]/Table2[[#This Row],[Current Week Low]])-1</f>
        <v>9.0225000935943989E-3</v>
      </c>
      <c r="AF695" s="1">
        <f>(Table2[[#This Row],[Current Week High]]/Table2[[#This Row],[Close Price]])-1</f>
        <v>3.4468685069753757E-2</v>
      </c>
      <c r="AG695" s="1">
        <f>(Table2[[#This Row],[Close Price]]/Table2[[#This Row],[Current Month Low]])-1</f>
        <v>9.0225000935943989E-3</v>
      </c>
      <c r="AH695" s="1">
        <f>(Table2[[#This Row],[Current Month High]]/Table2[[#This Row],[Close Price]])-1</f>
        <v>7.6209557732264788E-2</v>
      </c>
      <c r="AI695">
        <v>25.742059958444599</v>
      </c>
      <c r="AJ695">
        <v>1.3842913030394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-0.03</v>
      </c>
      <c r="AM695" t="s">
        <v>3188</v>
      </c>
      <c r="AN695">
        <v>-6.95</v>
      </c>
      <c r="AO695" t="s">
        <v>3188</v>
      </c>
      <c r="AP695">
        <v>-1.5298711104055E-2</v>
      </c>
      <c r="AQ695">
        <f>(Table2[[#This Row],[Sharpe Ratio]]-AVERAGE(Table2[Sharpe Ratio]))/_xlfn.STDEV.P(Table2[Sharpe Ratio])</f>
        <v>-0.89628680499484625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654</v>
      </c>
      <c r="AT695">
        <f>_xlfn.RANK.AVG(Table2[[#This Row],[6M Return vs Nifty Z-Score]],Table2[6M Return vs Nifty Z-Score])</f>
        <v>669</v>
      </c>
      <c r="AU695">
        <f>_xlfn.RANK.AVG(Table2[[#This Row],[Sharpe Ratio Z-Score]],Table2[Sharpe Ratio Z-Score])</f>
        <v>599</v>
      </c>
      <c r="AV695">
        <f>(Table2[[#This Row],[Rank 1Y]]+Table2[[#This Row],[Rank 6M]]+Table2[[#This Row],[Rank Sharpe]])/3</f>
        <v>640.66666666666663</v>
      </c>
    </row>
    <row r="696" spans="1:48" x14ac:dyDescent="0.3">
      <c r="A696" t="s">
        <v>2201</v>
      </c>
      <c r="B696" t="s">
        <v>2202</v>
      </c>
      <c r="C696" t="s">
        <v>3149</v>
      </c>
      <c r="D696" t="s">
        <v>1567</v>
      </c>
      <c r="E696">
        <v>2687.7490773</v>
      </c>
      <c r="F696">
        <v>650.29999999999995</v>
      </c>
      <c r="G696">
        <v>-43.515863419763498</v>
      </c>
      <c r="H696">
        <f>(Table2[[#This Row],[1Y Return vs Nifty]]-AVERAGE(Table2[1Y Return vs Nifty]))/_xlfn.STDEV.P(Table2[1Y Return vs Nifty])</f>
        <v>-1.1797053780837112</v>
      </c>
      <c r="I696">
        <v>7.4420519161982801</v>
      </c>
      <c r="J696">
        <f>(Table2[[#This Row],[1M Return vs Nifty]]-AVERAGE(Table2[1M Return vs Nifty]))/_xlfn.STDEV.P(Table2[1M Return vs Nifty])</f>
        <v>0.96533691778987907</v>
      </c>
      <c r="K696">
        <v>-28.851671660347598</v>
      </c>
      <c r="L696">
        <f>(Table2[[#This Row],[6M Return vs Nifty]]-AVERAGE(Table2[6M Return vs Nifty]))/_xlfn.STDEV.P(Table2[6M Return vs Nifty])</f>
        <v>-1.2588230750631473</v>
      </c>
      <c r="M696">
        <v>-0.67094402178998602</v>
      </c>
      <c r="N696">
        <f>(Table2[[#This Row],[1W Return vs Nifty]]-AVERAGE(Table2[1W Return vs Nifty]))/_xlfn.STDEV.P(Table2[1W Return vs Nifty])</f>
        <v>-9.4001751981223375E-2</v>
      </c>
      <c r="O696">
        <v>631.16</v>
      </c>
      <c r="P696">
        <v>626.53423428335304</v>
      </c>
      <c r="Q696">
        <v>675.46204200367595</v>
      </c>
      <c r="R696">
        <v>62.347006821233101</v>
      </c>
      <c r="S696" s="1">
        <f>(Table2[[#This Row],[Close Price]]-Table2[[#This Row],[20D EMA]])/Table2[[#This Row],[20D EMA]]</f>
        <v>3.0325115660054483E-2</v>
      </c>
      <c r="T696" s="1">
        <f>(Table2[[#This Row],[Close Price]]-Table2[[#This Row],[50D EMA]])/Table2[[#This Row],[50D EMA]]</f>
        <v>3.793211035599809E-2</v>
      </c>
      <c r="U696" s="1">
        <f>(Table2[[#This Row],[Close Price]]-Table2[[#This Row],[200D EMA]])/Table2[[#This Row],[200D EMA]]</f>
        <v>-3.725160029575586E-2</v>
      </c>
      <c r="V696">
        <v>0.972121491741188</v>
      </c>
      <c r="W696">
        <v>642.75</v>
      </c>
      <c r="X696">
        <v>659.3</v>
      </c>
      <c r="Y696">
        <v>611.20000000000005</v>
      </c>
      <c r="Z696">
        <v>659.3</v>
      </c>
      <c r="AA696">
        <v>611.20000000000005</v>
      </c>
      <c r="AB696">
        <v>670</v>
      </c>
      <c r="AC696" s="1">
        <f>(Table2[[#This Row],[Close Price]]/Table2[[#This Row],[Day Low]])-1</f>
        <v>1.1746402178140825E-2</v>
      </c>
      <c r="AD696" s="1">
        <f>(Table2[[#This Row],[Day High]]/Table2[[#This Row],[Close Price]])-1</f>
        <v>1.3839766261725339E-2</v>
      </c>
      <c r="AE696" s="1">
        <f>(Table2[[#This Row],[Close Price]]/Table2[[#This Row],[Current Week Low]])-1</f>
        <v>6.3972513089004979E-2</v>
      </c>
      <c r="AF696" s="1">
        <f>(Table2[[#This Row],[Current Week High]]/Table2[[#This Row],[Close Price]])-1</f>
        <v>1.3839766261725339E-2</v>
      </c>
      <c r="AG696" s="1">
        <f>(Table2[[#This Row],[Close Price]]/Table2[[#This Row],[Current Month Low]])-1</f>
        <v>6.3972513089004979E-2</v>
      </c>
      <c r="AH696" s="1">
        <f>(Table2[[#This Row],[Current Month High]]/Table2[[#This Row],[Close Price]])-1</f>
        <v>3.0293710595109991E-2</v>
      </c>
      <c r="AI696">
        <v>39.1665385206827</v>
      </c>
      <c r="AJ696">
        <v>20.158906134515799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-0.03</v>
      </c>
      <c r="AM696" t="s">
        <v>3188</v>
      </c>
      <c r="AN696">
        <v>5.96</v>
      </c>
      <c r="AO696" t="s">
        <v>3189</v>
      </c>
      <c r="AQ696">
        <f>(Table2[[#This Row],[Sharpe Ratio]]-AVERAGE(Table2[Sharpe Ratio]))/_xlfn.STDEV.P(Table2[Sharpe Ratio])</f>
        <v>-0.71886351506777824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693</v>
      </c>
      <c r="AT696">
        <f>_xlfn.RANK.AVG(Table2[[#This Row],[6M Return vs Nifty Z-Score]],Table2[6M Return vs Nifty Z-Score])</f>
        <v>699</v>
      </c>
      <c r="AU696">
        <f>_xlfn.RANK.AVG(Table2[[#This Row],[Sharpe Ratio Z-Score]],Table2[Sharpe Ratio Z-Score])</f>
        <v>530</v>
      </c>
      <c r="AV696">
        <f>(Table2[[#This Row],[Rank 1Y]]+Table2[[#This Row],[Rank 6M]]+Table2[[#This Row],[Rank Sharpe]])/3</f>
        <v>640.66666666666663</v>
      </c>
    </row>
    <row r="697" spans="1:48" x14ac:dyDescent="0.3">
      <c r="A697" t="s">
        <v>1143</v>
      </c>
      <c r="B697" t="s">
        <v>1144</v>
      </c>
      <c r="C697" t="s">
        <v>3143</v>
      </c>
      <c r="D697" t="s">
        <v>589</v>
      </c>
      <c r="E697">
        <v>11233.266418855001</v>
      </c>
      <c r="F697">
        <v>154.01</v>
      </c>
      <c r="G697">
        <v>-28.862846302312001</v>
      </c>
      <c r="H697">
        <f>(Table2[[#This Row],[1Y Return vs Nifty]]-AVERAGE(Table2[1Y Return vs Nifty]))/_xlfn.STDEV.P(Table2[1Y Return vs Nifty])</f>
        <v>-0.93315135024838436</v>
      </c>
      <c r="I697">
        <v>-5.4005428158522397</v>
      </c>
      <c r="J697">
        <f>(Table2[[#This Row],[1M Return vs Nifty]]-AVERAGE(Table2[1M Return vs Nifty]))/_xlfn.STDEV.P(Table2[1M Return vs Nifty])</f>
        <v>-0.40894369315128604</v>
      </c>
      <c r="K697">
        <v>-21.380829771830999</v>
      </c>
      <c r="L697">
        <f>(Table2[[#This Row],[6M Return vs Nifty]]-AVERAGE(Table2[6M Return vs Nifty]))/_xlfn.STDEV.P(Table2[6M Return vs Nifty])</f>
        <v>-1.0230756538947272</v>
      </c>
      <c r="M697">
        <v>-4.3515630774067002</v>
      </c>
      <c r="N697">
        <f>(Table2[[#This Row],[1W Return vs Nifty]]-AVERAGE(Table2[1W Return vs Nifty]))/_xlfn.STDEV.P(Table2[1W Return vs Nifty])</f>
        <v>-0.95434225977959164</v>
      </c>
      <c r="O697">
        <v>158.78</v>
      </c>
      <c r="P697">
        <v>161.92046242932301</v>
      </c>
      <c r="Q697">
        <v>164.03968845127699</v>
      </c>
      <c r="R697">
        <v>39.959843153814198</v>
      </c>
      <c r="S697" s="1">
        <f>(Table2[[#This Row],[Close Price]]-Table2[[#This Row],[20D EMA]])/Table2[[#This Row],[20D EMA]]</f>
        <v>-3.0041566947978399E-2</v>
      </c>
      <c r="T697" s="1">
        <f>(Table2[[#This Row],[Close Price]]-Table2[[#This Row],[50D EMA]])/Table2[[#This Row],[50D EMA]]</f>
        <v>-4.8854000974557943E-2</v>
      </c>
      <c r="U697" s="1">
        <f>(Table2[[#This Row],[Close Price]]-Table2[[#This Row],[200D EMA]])/Table2[[#This Row],[200D EMA]]</f>
        <v>-6.1141840404409273E-2</v>
      </c>
      <c r="V697">
        <v>0.86805533614820396</v>
      </c>
      <c r="W697">
        <v>152</v>
      </c>
      <c r="X697">
        <v>154.94</v>
      </c>
      <c r="Y697">
        <v>146.46</v>
      </c>
      <c r="Z697">
        <v>159.4</v>
      </c>
      <c r="AA697">
        <v>146.46</v>
      </c>
      <c r="AB697">
        <v>164.34</v>
      </c>
      <c r="AC697" s="1">
        <f>(Table2[[#This Row],[Close Price]]/Table2[[#This Row],[Day Low]])-1</f>
        <v>1.3223684210526221E-2</v>
      </c>
      <c r="AD697" s="1">
        <f>(Table2[[#This Row],[Day High]]/Table2[[#This Row],[Close Price]])-1</f>
        <v>6.0385689240958218E-3</v>
      </c>
      <c r="AE697" s="1">
        <f>(Table2[[#This Row],[Close Price]]/Table2[[#This Row],[Current Week Low]])-1</f>
        <v>5.154991123856334E-2</v>
      </c>
      <c r="AF697" s="1">
        <f>(Table2[[#This Row],[Current Week High]]/Table2[[#This Row],[Close Price]])-1</f>
        <v>3.4997727420297498E-2</v>
      </c>
      <c r="AG697" s="1">
        <f>(Table2[[#This Row],[Close Price]]/Table2[[#This Row],[Current Month Low]])-1</f>
        <v>5.154991123856334E-2</v>
      </c>
      <c r="AH697" s="1">
        <f>(Table2[[#This Row],[Current Month High]]/Table2[[#This Row],[Close Price]])-1</f>
        <v>6.7073566651516314E-2</v>
      </c>
      <c r="AI697">
        <v>35.898563909586102</v>
      </c>
      <c r="AJ697">
        <v>16.984428408659301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-0.09</v>
      </c>
      <c r="AM697" t="s">
        <v>3188</v>
      </c>
      <c r="AN697">
        <v>-10</v>
      </c>
      <c r="AO697" t="s">
        <v>3188</v>
      </c>
      <c r="AP697">
        <v>-3.3066941066308003E-2</v>
      </c>
      <c r="AQ697">
        <f>(Table2[[#This Row],[Sharpe Ratio]]-AVERAGE(Table2[Sharpe Ratio]))/_xlfn.STDEV.P(Table2[Sharpe Ratio])</f>
        <v>-1.1023497729561176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638</v>
      </c>
      <c r="AT697">
        <f>_xlfn.RANK.AVG(Table2[[#This Row],[6M Return vs Nifty Z-Score]],Table2[6M Return vs Nifty Z-Score])</f>
        <v>658</v>
      </c>
      <c r="AU697">
        <f>_xlfn.RANK.AVG(Table2[[#This Row],[Sharpe Ratio Z-Score]],Table2[Sharpe Ratio Z-Score])</f>
        <v>628</v>
      </c>
      <c r="AV697">
        <f>(Table2[[#This Row],[Rank 1Y]]+Table2[[#This Row],[Rank 6M]]+Table2[[#This Row],[Rank Sharpe]])/3</f>
        <v>641.33333333333337</v>
      </c>
    </row>
    <row r="698" spans="1:48" x14ac:dyDescent="0.3">
      <c r="A698" t="s">
        <v>579</v>
      </c>
      <c r="B698" t="s">
        <v>580</v>
      </c>
      <c r="C698" t="s">
        <v>3151</v>
      </c>
      <c r="D698" t="s">
        <v>80</v>
      </c>
      <c r="E698">
        <v>35126.733173554901</v>
      </c>
      <c r="F698">
        <v>1872.95</v>
      </c>
      <c r="G698">
        <v>-44.616156512136598</v>
      </c>
      <c r="H698">
        <f>(Table2[[#This Row],[1Y Return vs Nifty]]-AVERAGE(Table2[1Y Return vs Nifty]))/_xlfn.STDEV.P(Table2[1Y Return vs Nifty])</f>
        <v>-1.1982190870045095</v>
      </c>
      <c r="I698">
        <v>-2.6944142855467699</v>
      </c>
      <c r="J698">
        <f>(Table2[[#This Row],[1M Return vs Nifty]]-AVERAGE(Table2[1M Return vs Nifty]))/_xlfn.STDEV.P(Table2[1M Return vs Nifty])</f>
        <v>-0.11936202780197189</v>
      </c>
      <c r="K698">
        <v>-13.766791374468999</v>
      </c>
      <c r="L698">
        <f>(Table2[[#This Row],[6M Return vs Nifty]]-AVERAGE(Table2[6M Return vs Nifty]))/_xlfn.STDEV.P(Table2[6M Return vs Nifty])</f>
        <v>-0.78280957094971237</v>
      </c>
      <c r="M698">
        <v>-5.39881969399738</v>
      </c>
      <c r="N698">
        <f>(Table2[[#This Row],[1W Return vs Nifty]]-AVERAGE(Table2[1W Return vs Nifty]))/_xlfn.STDEV.P(Table2[1W Return vs Nifty])</f>
        <v>-1.1991372998796754</v>
      </c>
      <c r="O698">
        <v>1882.52</v>
      </c>
      <c r="P698">
        <v>1865.16219323625</v>
      </c>
      <c r="Q698">
        <v>1915.04194995538</v>
      </c>
      <c r="R698">
        <v>46.846120034527303</v>
      </c>
      <c r="S698" s="1">
        <f>(Table2[[#This Row],[Close Price]]-Table2[[#This Row],[20D EMA]])/Table2[[#This Row],[20D EMA]]</f>
        <v>-5.0836113294944734E-3</v>
      </c>
      <c r="T698" s="1">
        <f>(Table2[[#This Row],[Close Price]]-Table2[[#This Row],[50D EMA]])/Table2[[#This Row],[50D EMA]]</f>
        <v>4.1754045798222984E-3</v>
      </c>
      <c r="U698" s="1">
        <f>(Table2[[#This Row],[Close Price]]-Table2[[#This Row],[200D EMA]])/Table2[[#This Row],[200D EMA]]</f>
        <v>-2.1979649039208092E-2</v>
      </c>
      <c r="V698">
        <v>0.95803334104396898</v>
      </c>
      <c r="W698">
        <v>1827.25</v>
      </c>
      <c r="X698">
        <v>1879.05</v>
      </c>
      <c r="Y698">
        <v>1827.25</v>
      </c>
      <c r="Z698">
        <v>1955.35</v>
      </c>
      <c r="AA698">
        <v>1827.25</v>
      </c>
      <c r="AB698">
        <v>1982</v>
      </c>
      <c r="AC698" s="1">
        <f>(Table2[[#This Row],[Close Price]]/Table2[[#This Row],[Day Low]])-1</f>
        <v>2.5010261321658289E-2</v>
      </c>
      <c r="AD698" s="1">
        <f>(Table2[[#This Row],[Day High]]/Table2[[#This Row],[Close Price]])-1</f>
        <v>3.256894204330063E-3</v>
      </c>
      <c r="AE698" s="1">
        <f>(Table2[[#This Row],[Close Price]]/Table2[[#This Row],[Current Week Low]])-1</f>
        <v>2.5010261321658289E-2</v>
      </c>
      <c r="AF698" s="1">
        <f>(Table2[[#This Row],[Current Week High]]/Table2[[#This Row],[Close Price]])-1</f>
        <v>4.399476761258958E-2</v>
      </c>
      <c r="AG698" s="1">
        <f>(Table2[[#This Row],[Close Price]]/Table2[[#This Row],[Current Month Low]])-1</f>
        <v>2.5010261321658289E-2</v>
      </c>
      <c r="AH698" s="1">
        <f>(Table2[[#This Row],[Current Month High]]/Table2[[#This Row],[Close Price]])-1</f>
        <v>5.822365786593342E-2</v>
      </c>
      <c r="AI698">
        <v>29.779225286313</v>
      </c>
      <c r="AJ698">
        <v>13.415889548261999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0.05</v>
      </c>
      <c r="AM698" t="s">
        <v>3189</v>
      </c>
      <c r="AN698">
        <v>-2.94</v>
      </c>
      <c r="AO698" t="s">
        <v>3188</v>
      </c>
      <c r="AP698">
        <v>-3.9402149413376997E-2</v>
      </c>
      <c r="AQ698">
        <f>(Table2[[#This Row],[Sharpe Ratio]]-AVERAGE(Table2[Sharpe Ratio]))/_xlfn.STDEV.P(Table2[Sharpe Ratio])</f>
        <v>-1.1758208973969522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697</v>
      </c>
      <c r="AT698">
        <f>_xlfn.RANK.AVG(Table2[[#This Row],[6M Return vs Nifty Z-Score]],Table2[6M Return vs Nifty Z-Score])</f>
        <v>590</v>
      </c>
      <c r="AU698">
        <f>_xlfn.RANK.AVG(Table2[[#This Row],[Sharpe Ratio Z-Score]],Table2[Sharpe Ratio Z-Score])</f>
        <v>643</v>
      </c>
      <c r="AV698">
        <f>(Table2[[#This Row],[Rank 1Y]]+Table2[[#This Row],[Rank 6M]]+Table2[[#This Row],[Rank Sharpe]])/3</f>
        <v>643.33333333333337</v>
      </c>
    </row>
    <row r="699" spans="1:48" x14ac:dyDescent="0.3">
      <c r="A699" t="s">
        <v>2019</v>
      </c>
      <c r="B699" t="s">
        <v>2020</v>
      </c>
      <c r="C699" t="s">
        <v>3154</v>
      </c>
      <c r="D699" t="s">
        <v>1477</v>
      </c>
      <c r="E699">
        <v>3339.9088928810002</v>
      </c>
      <c r="F699">
        <v>124.73</v>
      </c>
      <c r="G699">
        <v>-38.755553080066001</v>
      </c>
      <c r="H699">
        <f>(Table2[[#This Row],[1Y Return vs Nifty]]-AVERAGE(Table2[1Y Return vs Nifty]))/_xlfn.STDEV.P(Table2[1Y Return vs Nifty])</f>
        <v>-1.0996076290269148</v>
      </c>
      <c r="I699">
        <v>-5.8569059632225802</v>
      </c>
      <c r="J699">
        <f>(Table2[[#This Row],[1M Return vs Nifty]]-AVERAGE(Table2[1M Return vs Nifty]))/_xlfn.STDEV.P(Table2[1M Return vs Nifty])</f>
        <v>-0.45777891983752178</v>
      </c>
      <c r="K699">
        <v>-9.2474642686866595</v>
      </c>
      <c r="L699">
        <f>(Table2[[#This Row],[6M Return vs Nifty]]-AVERAGE(Table2[6M Return vs Nifty]))/_xlfn.STDEV.P(Table2[6M Return vs Nifty])</f>
        <v>-0.64019917623069444</v>
      </c>
      <c r="M699">
        <v>-3.0387301315245399</v>
      </c>
      <c r="N699">
        <f>(Table2[[#This Row],[1W Return vs Nifty]]-AVERAGE(Table2[1W Return vs Nifty]))/_xlfn.STDEV.P(Table2[1W Return vs Nifty])</f>
        <v>-0.64746905550405909</v>
      </c>
      <c r="O699">
        <v>127.3</v>
      </c>
      <c r="P699">
        <v>129.269358287279</v>
      </c>
      <c r="Q699">
        <v>136.00097710111899</v>
      </c>
      <c r="R699">
        <v>43.570320492801002</v>
      </c>
      <c r="S699" s="1">
        <f>(Table2[[#This Row],[Close Price]]-Table2[[#This Row],[20D EMA]])/Table2[[#This Row],[20D EMA]]</f>
        <v>-2.0188531029065149E-2</v>
      </c>
      <c r="T699" s="1">
        <f>(Table2[[#This Row],[Close Price]]-Table2[[#This Row],[50D EMA]])/Table2[[#This Row],[50D EMA]]</f>
        <v>-3.511550105471286E-2</v>
      </c>
      <c r="U699" s="1">
        <f>(Table2[[#This Row],[Close Price]]-Table2[[#This Row],[200D EMA]])/Table2[[#This Row],[200D EMA]]</f>
        <v>-8.2874236210368019E-2</v>
      </c>
      <c r="V699">
        <v>0.51004812145372203</v>
      </c>
      <c r="W699">
        <v>122.75</v>
      </c>
      <c r="X699">
        <v>125.45</v>
      </c>
      <c r="Y699">
        <v>119</v>
      </c>
      <c r="Z699">
        <v>126.64</v>
      </c>
      <c r="AA699">
        <v>119</v>
      </c>
      <c r="AB699">
        <v>131.6</v>
      </c>
      <c r="AC699" s="1">
        <f>(Table2[[#This Row],[Close Price]]/Table2[[#This Row],[Day Low]])-1</f>
        <v>1.6130346232179349E-2</v>
      </c>
      <c r="AD699" s="1">
        <f>(Table2[[#This Row],[Day High]]/Table2[[#This Row],[Close Price]])-1</f>
        <v>5.7724685320292846E-3</v>
      </c>
      <c r="AE699" s="1">
        <f>(Table2[[#This Row],[Close Price]]/Table2[[#This Row],[Current Week Low]])-1</f>
        <v>4.815126050420182E-2</v>
      </c>
      <c r="AF699" s="1">
        <f>(Table2[[#This Row],[Current Week High]]/Table2[[#This Row],[Close Price]])-1</f>
        <v>1.5313076244688473E-2</v>
      </c>
      <c r="AG699" s="1">
        <f>(Table2[[#This Row],[Close Price]]/Table2[[#This Row],[Current Month Low]])-1</f>
        <v>4.815126050420182E-2</v>
      </c>
      <c r="AH699" s="1">
        <f>(Table2[[#This Row],[Current Month High]]/Table2[[#This Row],[Close Price]])-1</f>
        <v>5.5078970576444952E-2</v>
      </c>
      <c r="AI699">
        <v>28.116732141425398</v>
      </c>
      <c r="AJ699">
        <v>19.415988511249299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</v>
      </c>
      <c r="AM699" t="s">
        <v>3188</v>
      </c>
      <c r="AN699">
        <v>-3.65</v>
      </c>
      <c r="AO699" t="s">
        <v>3188</v>
      </c>
      <c r="AP699">
        <v>-0.106758903838687</v>
      </c>
      <c r="AQ699">
        <f>(Table2[[#This Row],[Sharpe Ratio]]-AVERAGE(Table2[Sharpe Ratio]))/_xlfn.STDEV.P(Table2[Sharpe Ratio])</f>
        <v>-1.9569753938551877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677</v>
      </c>
      <c r="AT699">
        <f>_xlfn.RANK.AVG(Table2[[#This Row],[6M Return vs Nifty Z-Score]],Table2[6M Return vs Nifty Z-Score])</f>
        <v>534</v>
      </c>
      <c r="AU699">
        <f>_xlfn.RANK.AVG(Table2[[#This Row],[Sharpe Ratio Z-Score]],Table2[Sharpe Ratio Z-Score])</f>
        <v>719</v>
      </c>
      <c r="AV699">
        <f>(Table2[[#This Row],[Rank 1Y]]+Table2[[#This Row],[Rank 6M]]+Table2[[#This Row],[Rank Sharpe]])/3</f>
        <v>643.33333333333337</v>
      </c>
    </row>
    <row r="700" spans="1:48" x14ac:dyDescent="0.3">
      <c r="A700" t="s">
        <v>1258</v>
      </c>
      <c r="B700" t="s">
        <v>1259</v>
      </c>
      <c r="C700" t="s">
        <v>3142</v>
      </c>
      <c r="D700" t="s">
        <v>21</v>
      </c>
      <c r="E700">
        <v>9497.5291222600008</v>
      </c>
      <c r="F700">
        <v>461.05</v>
      </c>
      <c r="G700">
        <v>-14.496958365807901</v>
      </c>
      <c r="H700">
        <f>(Table2[[#This Row],[1Y Return vs Nifty]]-AVERAGE(Table2[1Y Return vs Nifty]))/_xlfn.STDEV.P(Table2[1Y Return vs Nifty])</f>
        <v>-0.69142860429201791</v>
      </c>
      <c r="I700">
        <v>-5.9363685648246403</v>
      </c>
      <c r="J700">
        <f>(Table2[[#This Row],[1M Return vs Nifty]]-AVERAGE(Table2[1M Return vs Nifty]))/_xlfn.STDEV.P(Table2[1M Return vs Nifty])</f>
        <v>-0.46628217910522413</v>
      </c>
      <c r="K700">
        <v>-24.3903142457361</v>
      </c>
      <c r="L700">
        <f>(Table2[[#This Row],[6M Return vs Nifty]]-AVERAGE(Table2[6M Return vs Nifty]))/_xlfn.STDEV.P(Table2[6M Return vs Nifty])</f>
        <v>-1.118041952788037</v>
      </c>
      <c r="M700">
        <v>1.1182188048781301</v>
      </c>
      <c r="N700">
        <f>(Table2[[#This Row],[1W Return vs Nifty]]-AVERAGE(Table2[1W Return vs Nifty]))/_xlfn.STDEV.P(Table2[1W Return vs Nifty])</f>
        <v>0.32421301884126041</v>
      </c>
      <c r="O700">
        <v>471.94</v>
      </c>
      <c r="P700">
        <v>482.64052523879599</v>
      </c>
      <c r="Q700">
        <v>480.99683561978998</v>
      </c>
      <c r="R700">
        <v>38.049093802322098</v>
      </c>
      <c r="S700" s="1">
        <f>(Table2[[#This Row],[Close Price]]-Table2[[#This Row],[20D EMA]])/Table2[[#This Row],[20D EMA]]</f>
        <v>-2.3074967156841944E-2</v>
      </c>
      <c r="T700" s="1">
        <f>(Table2[[#This Row],[Close Price]]-Table2[[#This Row],[50D EMA]])/Table2[[#This Row],[50D EMA]]</f>
        <v>-4.4734174006862838E-2</v>
      </c>
      <c r="U700" s="1">
        <f>(Table2[[#This Row],[Close Price]]-Table2[[#This Row],[200D EMA]])/Table2[[#This Row],[200D EMA]]</f>
        <v>-4.1469785542533576E-2</v>
      </c>
      <c r="V700">
        <v>0.60735811193842804</v>
      </c>
      <c r="W700">
        <v>448.85</v>
      </c>
      <c r="X700">
        <v>472.4</v>
      </c>
      <c r="Y700">
        <v>448.85</v>
      </c>
      <c r="Z700">
        <v>475</v>
      </c>
      <c r="AA700">
        <v>448.85</v>
      </c>
      <c r="AB700">
        <v>478.25</v>
      </c>
      <c r="AC700" s="1">
        <f>(Table2[[#This Row],[Close Price]]/Table2[[#This Row],[Day Low]])-1</f>
        <v>2.7180572574356576E-2</v>
      </c>
      <c r="AD700" s="1">
        <f>(Table2[[#This Row],[Day High]]/Table2[[#This Row],[Close Price]])-1</f>
        <v>2.4617720420778477E-2</v>
      </c>
      <c r="AE700" s="1">
        <f>(Table2[[#This Row],[Close Price]]/Table2[[#This Row],[Current Week Low]])-1</f>
        <v>2.7180572574356576E-2</v>
      </c>
      <c r="AF700" s="1">
        <f>(Table2[[#This Row],[Current Week High]]/Table2[[#This Row],[Close Price]])-1</f>
        <v>3.0257022014965829E-2</v>
      </c>
      <c r="AG700" s="1">
        <f>(Table2[[#This Row],[Close Price]]/Table2[[#This Row],[Current Month Low]])-1</f>
        <v>2.7180572574356576E-2</v>
      </c>
      <c r="AH700" s="1">
        <f>(Table2[[#This Row],[Current Month High]]/Table2[[#This Row],[Close Price]])-1</f>
        <v>3.7306149007699796E-2</v>
      </c>
      <c r="AI700">
        <v>24.715323717601098</v>
      </c>
      <c r="AJ700">
        <v>16.662449392712499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0</v>
      </c>
      <c r="AM700">
        <v>0</v>
      </c>
      <c r="AN700">
        <v>-4.71</v>
      </c>
      <c r="AO700" t="s">
        <v>3188</v>
      </c>
      <c r="AP700">
        <v>-8.9092829797178003E-2</v>
      </c>
      <c r="AQ700">
        <f>(Table2[[#This Row],[Sharpe Ratio]]-AVERAGE(Table2[Sharpe Ratio]))/_xlfn.STDEV.P(Table2[Sharpe Ratio])</f>
        <v>-1.7520971557329632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555</v>
      </c>
      <c r="AT700">
        <f>_xlfn.RANK.AVG(Table2[[#This Row],[6M Return vs Nifty Z-Score]],Table2[6M Return vs Nifty Z-Score])</f>
        <v>675</v>
      </c>
      <c r="AU700">
        <f>_xlfn.RANK.AVG(Table2[[#This Row],[Sharpe Ratio Z-Score]],Table2[Sharpe Ratio Z-Score])</f>
        <v>705</v>
      </c>
      <c r="AV700">
        <f>(Table2[[#This Row],[Rank 1Y]]+Table2[[#This Row],[Rank 6M]]+Table2[[#This Row],[Rank Sharpe]])/3</f>
        <v>645</v>
      </c>
    </row>
    <row r="701" spans="1:48" x14ac:dyDescent="0.3">
      <c r="A701" t="s">
        <v>349</v>
      </c>
      <c r="B701" t="s">
        <v>350</v>
      </c>
      <c r="C701" t="s">
        <v>3143</v>
      </c>
      <c r="D701" t="s">
        <v>351</v>
      </c>
      <c r="E701">
        <v>69799.272917249997</v>
      </c>
      <c r="F701">
        <v>733.75</v>
      </c>
      <c r="G701">
        <v>-34.371271540473998</v>
      </c>
      <c r="H701">
        <f>(Table2[[#This Row],[1Y Return vs Nifty]]-AVERAGE(Table2[1Y Return vs Nifty]))/_xlfn.STDEV.P(Table2[1Y Return vs Nifty])</f>
        <v>-1.0258370011701392</v>
      </c>
      <c r="I701">
        <v>-7.3599294798663797</v>
      </c>
      <c r="J701">
        <f>(Table2[[#This Row],[1M Return vs Nifty]]-AVERAGE(Table2[1M Return vs Nifty]))/_xlfn.STDEV.P(Table2[1M Return vs Nifty])</f>
        <v>-0.61861682836057441</v>
      </c>
      <c r="K701">
        <v>-10.243347096835</v>
      </c>
      <c r="L701">
        <f>(Table2[[#This Row],[6M Return vs Nifty]]-AVERAGE(Table2[6M Return vs Nifty]))/_xlfn.STDEV.P(Table2[6M Return vs Nifty])</f>
        <v>-0.67162492610270796</v>
      </c>
      <c r="M701">
        <v>-1.92920138780455</v>
      </c>
      <c r="N701">
        <f>(Table2[[#This Row],[1W Return vs Nifty]]-AVERAGE(Table2[1W Return vs Nifty]))/_xlfn.STDEV.P(Table2[1W Return vs Nifty])</f>
        <v>-0.3881179766869669</v>
      </c>
      <c r="O701">
        <v>756.68</v>
      </c>
      <c r="P701">
        <v>752.22021046224995</v>
      </c>
      <c r="Q701">
        <v>744.56766391835299</v>
      </c>
      <c r="R701">
        <v>29.544909352194399</v>
      </c>
      <c r="S701" s="1">
        <f>(Table2[[#This Row],[Close Price]]-Table2[[#This Row],[20D EMA]])/Table2[[#This Row],[20D EMA]]</f>
        <v>-3.0303430776550129E-2</v>
      </c>
      <c r="T701" s="1">
        <f>(Table2[[#This Row],[Close Price]]-Table2[[#This Row],[50D EMA]])/Table2[[#This Row],[50D EMA]]</f>
        <v>-2.4554259783713797E-2</v>
      </c>
      <c r="U701" s="1">
        <f>(Table2[[#This Row],[Close Price]]-Table2[[#This Row],[200D EMA]])/Table2[[#This Row],[200D EMA]]</f>
        <v>-1.4528785552442717E-2</v>
      </c>
      <c r="V701">
        <v>0.96623312072855605</v>
      </c>
      <c r="W701">
        <v>731</v>
      </c>
      <c r="X701">
        <v>741</v>
      </c>
      <c r="Y701">
        <v>724.9</v>
      </c>
      <c r="Z701">
        <v>751</v>
      </c>
      <c r="AA701">
        <v>724.9</v>
      </c>
      <c r="AB701">
        <v>780</v>
      </c>
      <c r="AC701" s="1">
        <f>(Table2[[#This Row],[Close Price]]/Table2[[#This Row],[Day Low]])-1</f>
        <v>3.761969904240825E-3</v>
      </c>
      <c r="AD701" s="1">
        <f>(Table2[[#This Row],[Day High]]/Table2[[#This Row],[Close Price]])-1</f>
        <v>9.8807495741055629E-3</v>
      </c>
      <c r="AE701" s="1">
        <f>(Table2[[#This Row],[Close Price]]/Table2[[#This Row],[Current Week Low]])-1</f>
        <v>1.2208580493861199E-2</v>
      </c>
      <c r="AF701" s="1">
        <f>(Table2[[#This Row],[Current Week High]]/Table2[[#This Row],[Close Price]])-1</f>
        <v>2.3509369676320224E-2</v>
      </c>
      <c r="AG701" s="1">
        <f>(Table2[[#This Row],[Close Price]]/Table2[[#This Row],[Current Month Low]])-1</f>
        <v>1.2208580493861199E-2</v>
      </c>
      <c r="AH701" s="1">
        <f>(Table2[[#This Row],[Current Month High]]/Table2[[#This Row],[Close Price]])-1</f>
        <v>6.3032367972742698E-2</v>
      </c>
      <c r="AI701">
        <v>11.4003407155025</v>
      </c>
      <c r="AJ701">
        <v>13.2417624816729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-0.03</v>
      </c>
      <c r="AM701" t="s">
        <v>3188</v>
      </c>
      <c r="AN701">
        <v>-5.92</v>
      </c>
      <c r="AO701" t="s">
        <v>3188</v>
      </c>
      <c r="AP701">
        <v>-0.138171006070336</v>
      </c>
      <c r="AQ701">
        <f>(Table2[[#This Row],[Sharpe Ratio]]-AVERAGE(Table2[Sharpe Ratio]))/_xlfn.STDEV.P(Table2[Sharpe Ratio])</f>
        <v>-2.3212700382574436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-5.0254667705778324</v>
      </c>
      <c r="AS701">
        <f>_xlfn.RANK.AVG(Table2[[#This Row],[1Y Return vs Nifty Z-Score]],Table2[1Y Return vs Nifty Z-Score])</f>
        <v>666</v>
      </c>
      <c r="AT701">
        <f>_xlfn.RANK.AVG(Table2[[#This Row],[6M Return vs Nifty Z-Score]],Table2[6M Return vs Nifty Z-Score])</f>
        <v>542</v>
      </c>
      <c r="AU701">
        <f>_xlfn.RANK.AVG(Table2[[#This Row],[Sharpe Ratio Z-Score]],Table2[Sharpe Ratio Z-Score])</f>
        <v>728</v>
      </c>
      <c r="AV701">
        <f>(Table2[[#This Row],[Rank 1Y]]+Table2[[#This Row],[Rank 6M]]+Table2[[#This Row],[Rank Sharpe]])/3</f>
        <v>645.33333333333337</v>
      </c>
    </row>
    <row r="702" spans="1:48" x14ac:dyDescent="0.3">
      <c r="A702" t="s">
        <v>877</v>
      </c>
      <c r="B702" t="s">
        <v>878</v>
      </c>
      <c r="C702" t="s">
        <v>3152</v>
      </c>
      <c r="D702" t="s">
        <v>596</v>
      </c>
      <c r="E702">
        <v>18072.257399400001</v>
      </c>
      <c r="F702">
        <v>1406.1</v>
      </c>
      <c r="G702">
        <v>-39.983530055631498</v>
      </c>
      <c r="H702">
        <f>(Table2[[#This Row],[1Y Return vs Nifty]]-AVERAGE(Table2[1Y Return vs Nifty]))/_xlfn.STDEV.P(Table2[1Y Return vs Nifty])</f>
        <v>-1.1202697675467785</v>
      </c>
      <c r="I702">
        <v>-3.26580094399967</v>
      </c>
      <c r="J702">
        <f>(Table2[[#This Row],[1M Return vs Nifty]]-AVERAGE(Table2[1M Return vs Nifty]))/_xlfn.STDEV.P(Table2[1M Return vs Nifty])</f>
        <v>-0.18050587158476997</v>
      </c>
      <c r="K702">
        <v>-8.37410053040146</v>
      </c>
      <c r="L702">
        <f>(Table2[[#This Row],[6M Return vs Nifty]]-AVERAGE(Table2[6M Return vs Nifty]))/_xlfn.STDEV.P(Table2[6M Return vs Nifty])</f>
        <v>-0.61263959832566284</v>
      </c>
      <c r="M702">
        <v>2.22395984680572</v>
      </c>
      <c r="N702">
        <f>(Table2[[#This Row],[1W Return vs Nifty]]-AVERAGE(Table2[1W Return vs Nifty]))/_xlfn.STDEV.P(Table2[1W Return vs Nifty])</f>
        <v>0.58267872668292131</v>
      </c>
      <c r="O702">
        <v>1411.35</v>
      </c>
      <c r="P702">
        <v>1434.12423598379</v>
      </c>
      <c r="Q702">
        <v>1467.5032179507</v>
      </c>
      <c r="R702">
        <v>50.687368866802302</v>
      </c>
      <c r="S702" s="1">
        <f>(Table2[[#This Row],[Close Price]]-Table2[[#This Row],[20D EMA]])/Table2[[#This Row],[20D EMA]]</f>
        <v>-3.71984270379424E-3</v>
      </c>
      <c r="T702" s="1">
        <f>(Table2[[#This Row],[Close Price]]-Table2[[#This Row],[50D EMA]])/Table2[[#This Row],[50D EMA]]</f>
        <v>-1.9541009963175052E-2</v>
      </c>
      <c r="U702" s="1">
        <f>(Table2[[#This Row],[Close Price]]-Table2[[#This Row],[200D EMA]])/Table2[[#This Row],[200D EMA]]</f>
        <v>-4.1841964773642416E-2</v>
      </c>
      <c r="V702">
        <v>0.97644305685000299</v>
      </c>
      <c r="W702">
        <v>1389.15</v>
      </c>
      <c r="X702">
        <v>1409.5</v>
      </c>
      <c r="Y702">
        <v>1340</v>
      </c>
      <c r="Z702">
        <v>1413.7</v>
      </c>
      <c r="AA702">
        <v>1340</v>
      </c>
      <c r="AB702">
        <v>1447.75</v>
      </c>
      <c r="AC702" s="1">
        <f>(Table2[[#This Row],[Close Price]]/Table2[[#This Row],[Day Low]])-1</f>
        <v>1.2201706079256969E-2</v>
      </c>
      <c r="AD702" s="1">
        <f>(Table2[[#This Row],[Day High]]/Table2[[#This Row],[Close Price]])-1</f>
        <v>2.4180357015859411E-3</v>
      </c>
      <c r="AE702" s="1">
        <f>(Table2[[#This Row],[Close Price]]/Table2[[#This Row],[Current Week Low]])-1</f>
        <v>4.9328358208955203E-2</v>
      </c>
      <c r="AF702" s="1">
        <f>(Table2[[#This Row],[Current Week High]]/Table2[[#This Row],[Close Price]])-1</f>
        <v>5.4050209800158289E-3</v>
      </c>
      <c r="AG702" s="1">
        <f>(Table2[[#This Row],[Close Price]]/Table2[[#This Row],[Current Month Low]])-1</f>
        <v>4.9328358208955203E-2</v>
      </c>
      <c r="AH702" s="1">
        <f>(Table2[[#This Row],[Current Month High]]/Table2[[#This Row],[Close Price]])-1</f>
        <v>2.9620937344427833E-2</v>
      </c>
      <c r="AI702">
        <v>22.626413484104901</v>
      </c>
      <c r="AJ702">
        <v>10.8037825059101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-0.18</v>
      </c>
      <c r="AM702" t="s">
        <v>3188</v>
      </c>
      <c r="AN702">
        <v>-1.64</v>
      </c>
      <c r="AO702" t="s">
        <v>3188</v>
      </c>
      <c r="AP702">
        <v>-0.14652459445459301</v>
      </c>
      <c r="AQ702">
        <f>(Table2[[#This Row],[Sharpe Ratio]]-AVERAGE(Table2[Sharpe Ratio]))/_xlfn.STDEV.P(Table2[Sharpe Ratio])</f>
        <v>-2.4181488618230822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681</v>
      </c>
      <c r="AT702">
        <f>_xlfn.RANK.AVG(Table2[[#This Row],[6M Return vs Nifty Z-Score]],Table2[6M Return vs Nifty Z-Score])</f>
        <v>525</v>
      </c>
      <c r="AU702">
        <f>_xlfn.RANK.AVG(Table2[[#This Row],[Sharpe Ratio Z-Score]],Table2[Sharpe Ratio Z-Score])</f>
        <v>730</v>
      </c>
      <c r="AV702">
        <f>(Table2[[#This Row],[Rank 1Y]]+Table2[[#This Row],[Rank 6M]]+Table2[[#This Row],[Rank Sharpe]])/3</f>
        <v>645.33333333333337</v>
      </c>
    </row>
    <row r="703" spans="1:48" x14ac:dyDescent="0.3">
      <c r="A703" t="s">
        <v>1114</v>
      </c>
      <c r="B703" t="s">
        <v>1115</v>
      </c>
      <c r="C703" t="s">
        <v>3142</v>
      </c>
      <c r="D703" t="s">
        <v>280</v>
      </c>
      <c r="E703">
        <v>11547.22507579</v>
      </c>
      <c r="F703">
        <v>858.1</v>
      </c>
      <c r="G703">
        <v>-48.290428321221697</v>
      </c>
      <c r="H703">
        <f>(Table2[[#This Row],[1Y Return vs Nifty]]-AVERAGE(Table2[1Y Return vs Nifty]))/_xlfn.STDEV.P(Table2[1Y Return vs Nifty])</f>
        <v>-1.2600429766942858</v>
      </c>
      <c r="I703">
        <v>-8.5720974264860406</v>
      </c>
      <c r="J703">
        <f>(Table2[[#This Row],[1M Return vs Nifty]]-AVERAGE(Table2[1M Return vs Nifty]))/_xlfn.STDEV.P(Table2[1M Return vs Nifty])</f>
        <v>-0.74833040579569954</v>
      </c>
      <c r="K703">
        <v>-22.637671158719101</v>
      </c>
      <c r="L703">
        <f>(Table2[[#This Row],[6M Return vs Nifty]]-AVERAGE(Table2[6M Return vs Nifty]))/_xlfn.STDEV.P(Table2[6M Return vs Nifty])</f>
        <v>-1.0627361259269419</v>
      </c>
      <c r="M703">
        <v>-2.3835591779106902</v>
      </c>
      <c r="N703">
        <f>(Table2[[#This Row],[1W Return vs Nifty]]-AVERAGE(Table2[1W Return vs Nifty]))/_xlfn.STDEV.P(Table2[1W Return vs Nifty])</f>
        <v>-0.49432359208895599</v>
      </c>
      <c r="O703">
        <v>892.76</v>
      </c>
      <c r="P703">
        <v>914.54269682403697</v>
      </c>
      <c r="Q703">
        <v>936.89955244555699</v>
      </c>
      <c r="R703">
        <v>25.198443658731499</v>
      </c>
      <c r="S703" s="1">
        <f>(Table2[[#This Row],[Close Price]]-Table2[[#This Row],[20D EMA]])/Table2[[#This Row],[20D EMA]]</f>
        <v>-3.8823423988529913E-2</v>
      </c>
      <c r="T703" s="1">
        <f>(Table2[[#This Row],[Close Price]]-Table2[[#This Row],[50D EMA]])/Table2[[#This Row],[50D EMA]]</f>
        <v>-6.171685260846474E-2</v>
      </c>
      <c r="U703" s="1">
        <f>(Table2[[#This Row],[Close Price]]-Table2[[#This Row],[200D EMA]])/Table2[[#This Row],[200D EMA]]</f>
        <v>-8.4106724397369159E-2</v>
      </c>
      <c r="V703">
        <v>0.45384970097239402</v>
      </c>
      <c r="W703">
        <v>855</v>
      </c>
      <c r="X703">
        <v>865.1</v>
      </c>
      <c r="Y703">
        <v>850.9</v>
      </c>
      <c r="Z703">
        <v>887.95</v>
      </c>
      <c r="AA703">
        <v>850.9</v>
      </c>
      <c r="AB703">
        <v>917.45</v>
      </c>
      <c r="AC703" s="1">
        <f>(Table2[[#This Row],[Close Price]]/Table2[[#This Row],[Day Low]])-1</f>
        <v>3.6257309941520877E-3</v>
      </c>
      <c r="AD703" s="1">
        <f>(Table2[[#This Row],[Day High]]/Table2[[#This Row],[Close Price]])-1</f>
        <v>8.1575573942431756E-3</v>
      </c>
      <c r="AE703" s="1">
        <f>(Table2[[#This Row],[Close Price]]/Table2[[#This Row],[Current Week Low]])-1</f>
        <v>8.4616288635563919E-3</v>
      </c>
      <c r="AF703" s="1">
        <f>(Table2[[#This Row],[Current Week High]]/Table2[[#This Row],[Close Price]])-1</f>
        <v>3.4786155459736623E-2</v>
      </c>
      <c r="AG703" s="1">
        <f>(Table2[[#This Row],[Close Price]]/Table2[[#This Row],[Current Month Low]])-1</f>
        <v>8.4616288635563919E-3</v>
      </c>
      <c r="AH703" s="1">
        <f>(Table2[[#This Row],[Current Month High]]/Table2[[#This Row],[Close Price]])-1</f>
        <v>6.9164433049761165E-2</v>
      </c>
      <c r="AI703">
        <v>45.437594685934002</v>
      </c>
      <c r="AJ703">
        <v>9.7244421712166798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-0.14000000000000001</v>
      </c>
      <c r="AM703" t="s">
        <v>3188</v>
      </c>
      <c r="AN703">
        <v>-7.29</v>
      </c>
      <c r="AO703" t="s">
        <v>3188</v>
      </c>
      <c r="AP703">
        <v>-2.0390462930069998E-3</v>
      </c>
      <c r="AQ703">
        <f>(Table2[[#This Row],[Sharpe Ratio]]-AVERAGE(Table2[Sharpe Ratio]))/_xlfn.STDEV.P(Table2[Sharpe Ratio])</f>
        <v>-0.7425108863501213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705</v>
      </c>
      <c r="AT703">
        <f>_xlfn.RANK.AVG(Table2[[#This Row],[6M Return vs Nifty Z-Score]],Table2[6M Return vs Nifty Z-Score])</f>
        <v>667</v>
      </c>
      <c r="AU703">
        <f>_xlfn.RANK.AVG(Table2[[#This Row],[Sharpe Ratio Z-Score]],Table2[Sharpe Ratio Z-Score])</f>
        <v>564</v>
      </c>
      <c r="AV703">
        <f>(Table2[[#This Row],[Rank 1Y]]+Table2[[#This Row],[Rank 6M]]+Table2[[#This Row],[Rank Sharpe]])/3</f>
        <v>645.33333333333337</v>
      </c>
    </row>
    <row r="704" spans="1:48" x14ac:dyDescent="0.3">
      <c r="A704" t="s">
        <v>1537</v>
      </c>
      <c r="B704" t="s">
        <v>1538</v>
      </c>
      <c r="C704" t="s">
        <v>3145</v>
      </c>
      <c r="D704" t="s">
        <v>384</v>
      </c>
      <c r="E704">
        <v>6566.8510014800004</v>
      </c>
      <c r="F704">
        <v>286.89999999999998</v>
      </c>
      <c r="G704">
        <v>-52.209194708184597</v>
      </c>
      <c r="H704">
        <f>(Table2[[#This Row],[1Y Return vs Nifty]]-AVERAGE(Table2[1Y Return vs Nifty]))/_xlfn.STDEV.P(Table2[1Y Return vs Nifty])</f>
        <v>-1.3259807715598004</v>
      </c>
      <c r="I704">
        <v>-7.4450081311436698</v>
      </c>
      <c r="J704">
        <f>(Table2[[#This Row],[1M Return vs Nifty]]-AVERAGE(Table2[1M Return vs Nifty]))/_xlfn.STDEV.P(Table2[1M Return vs Nifty])</f>
        <v>-0.62772105872016126</v>
      </c>
      <c r="K704">
        <v>-14.4306822532734</v>
      </c>
      <c r="L704">
        <f>(Table2[[#This Row],[6M Return vs Nifty]]-AVERAGE(Table2[6M Return vs Nifty]))/_xlfn.STDEV.P(Table2[6M Return vs Nifty])</f>
        <v>-0.80375909242947297</v>
      </c>
      <c r="M704">
        <v>-2.3755093578251398</v>
      </c>
      <c r="N704">
        <f>(Table2[[#This Row],[1W Return vs Nifty]]-AVERAGE(Table2[1W Return vs Nifty]))/_xlfn.STDEV.P(Table2[1W Return vs Nifty])</f>
        <v>-0.49244195582194833</v>
      </c>
      <c r="O704">
        <v>295.45</v>
      </c>
      <c r="P704">
        <v>298.60059381583397</v>
      </c>
      <c r="Q704">
        <v>312.27475060810502</v>
      </c>
      <c r="R704">
        <v>36.396030846235398</v>
      </c>
      <c r="S704" s="1">
        <f>(Table2[[#This Row],[Close Price]]-Table2[[#This Row],[20D EMA]])/Table2[[#This Row],[20D EMA]]</f>
        <v>-2.8938906752411616E-2</v>
      </c>
      <c r="T704" s="1">
        <f>(Table2[[#This Row],[Close Price]]-Table2[[#This Row],[50D EMA]])/Table2[[#This Row],[50D EMA]]</f>
        <v>-3.9184764056599632E-2</v>
      </c>
      <c r="U704" s="1">
        <f>(Table2[[#This Row],[Close Price]]-Table2[[#This Row],[200D EMA]])/Table2[[#This Row],[200D EMA]]</f>
        <v>-8.1257772390152541E-2</v>
      </c>
      <c r="V704">
        <v>0.71743049997314201</v>
      </c>
      <c r="W704">
        <v>284.55</v>
      </c>
      <c r="X704">
        <v>289.45</v>
      </c>
      <c r="Y704">
        <v>276.39999999999998</v>
      </c>
      <c r="Z704">
        <v>295.55</v>
      </c>
      <c r="AA704">
        <v>276.39999999999998</v>
      </c>
      <c r="AB704">
        <v>306.8</v>
      </c>
      <c r="AC704" s="1">
        <f>(Table2[[#This Row],[Close Price]]/Table2[[#This Row],[Day Low]])-1</f>
        <v>8.2586540151114995E-3</v>
      </c>
      <c r="AD704" s="1">
        <f>(Table2[[#This Row],[Day High]]/Table2[[#This Row],[Close Price]])-1</f>
        <v>8.8881143255490347E-3</v>
      </c>
      <c r="AE704" s="1">
        <f>(Table2[[#This Row],[Close Price]]/Table2[[#This Row],[Current Week Low]])-1</f>
        <v>3.7988422575976788E-2</v>
      </c>
      <c r="AF704" s="1">
        <f>(Table2[[#This Row],[Current Week High]]/Table2[[#This Row],[Close Price]])-1</f>
        <v>3.0149878006274111E-2</v>
      </c>
      <c r="AG704" s="1">
        <f>(Table2[[#This Row],[Close Price]]/Table2[[#This Row],[Current Month Low]])-1</f>
        <v>3.7988422575976788E-2</v>
      </c>
      <c r="AH704" s="1">
        <f>(Table2[[#This Row],[Current Month High]]/Table2[[#This Row],[Close Price]])-1</f>
        <v>6.9362147089578441E-2</v>
      </c>
      <c r="AI704">
        <v>37.678633670268397</v>
      </c>
      <c r="AJ704">
        <v>11.1369358899864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</v>
      </c>
      <c r="AM704" t="s">
        <v>3188</v>
      </c>
      <c r="AN704">
        <v>-5.45</v>
      </c>
      <c r="AO704" t="s">
        <v>3188</v>
      </c>
      <c r="AP704">
        <v>-3.0501306696776E-2</v>
      </c>
      <c r="AQ704">
        <f>(Table2[[#This Row],[Sharpe Ratio]]-AVERAGE(Table2[Sharpe Ratio]))/_xlfn.STDEV.P(Table2[Sharpe Ratio])</f>
        <v>-1.0725954173443124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717</v>
      </c>
      <c r="AT704">
        <f>_xlfn.RANK.AVG(Table2[[#This Row],[6M Return vs Nifty Z-Score]],Table2[6M Return vs Nifty Z-Score])</f>
        <v>596</v>
      </c>
      <c r="AU704">
        <f>_xlfn.RANK.AVG(Table2[[#This Row],[Sharpe Ratio Z-Score]],Table2[Sharpe Ratio Z-Score])</f>
        <v>623</v>
      </c>
      <c r="AV704">
        <f>(Table2[[#This Row],[Rank 1Y]]+Table2[[#This Row],[Rank 6M]]+Table2[[#This Row],[Rank Sharpe]])/3</f>
        <v>645.33333333333337</v>
      </c>
    </row>
    <row r="705" spans="1:48" x14ac:dyDescent="0.3">
      <c r="A705" t="s">
        <v>2241</v>
      </c>
      <c r="B705" t="s">
        <v>2242</v>
      </c>
      <c r="C705" t="s">
        <v>3154</v>
      </c>
      <c r="D705" t="s">
        <v>607</v>
      </c>
      <c r="E705">
        <v>2580.982021972</v>
      </c>
      <c r="F705">
        <v>175.16</v>
      </c>
      <c r="G705">
        <v>-53.2689740076259</v>
      </c>
      <c r="H705">
        <f>(Table2[[#This Row],[1Y Return vs Nifty]]-AVERAGE(Table2[1Y Return vs Nifty]))/_xlfn.STDEV.P(Table2[1Y Return vs Nifty])</f>
        <v>-1.3438127888705944</v>
      </c>
      <c r="I705">
        <v>0.50410148059627102</v>
      </c>
      <c r="J705">
        <f>(Table2[[#This Row],[1M Return vs Nifty]]-AVERAGE(Table2[1M Return vs Nifty]))/_xlfn.STDEV.P(Table2[1M Return vs Nifty])</f>
        <v>0.22290978664920108</v>
      </c>
      <c r="K705">
        <v>-25.563788320521599</v>
      </c>
      <c r="L705">
        <f>(Table2[[#This Row],[6M Return vs Nifty]]-AVERAGE(Table2[6M Return vs Nifty]))/_xlfn.STDEV.P(Table2[6M Return vs Nifty])</f>
        <v>-1.1550717134317348</v>
      </c>
      <c r="M705">
        <v>1.38048663344765</v>
      </c>
      <c r="N705">
        <f>(Table2[[#This Row],[1W Return vs Nifty]]-AVERAGE(Table2[1W Return vs Nifty]))/_xlfn.STDEV.P(Table2[1W Return vs Nifty])</f>
        <v>0.38551782474513263</v>
      </c>
      <c r="O705">
        <v>175.38</v>
      </c>
      <c r="P705">
        <v>174.908909135226</v>
      </c>
      <c r="Q705">
        <v>202.140448434642</v>
      </c>
      <c r="R705">
        <v>49.924001214956498</v>
      </c>
      <c r="S705" s="1">
        <f>(Table2[[#This Row],[Close Price]]-Table2[[#This Row],[20D EMA]])/Table2[[#This Row],[20D EMA]]</f>
        <v>-1.2544189759379567E-3</v>
      </c>
      <c r="T705" s="1">
        <f>(Table2[[#This Row],[Close Price]]-Table2[[#This Row],[50D EMA]])/Table2[[#This Row],[50D EMA]]</f>
        <v>1.435552174074081E-3</v>
      </c>
      <c r="U705" s="1">
        <f>(Table2[[#This Row],[Close Price]]-Table2[[#This Row],[200D EMA]])/Table2[[#This Row],[200D EMA]]</f>
        <v>-0.13347377352517142</v>
      </c>
      <c r="V705">
        <v>0.58085714111734998</v>
      </c>
      <c r="W705">
        <v>171.66</v>
      </c>
      <c r="X705">
        <v>176.3</v>
      </c>
      <c r="Y705">
        <v>164.16</v>
      </c>
      <c r="Z705">
        <v>177.51</v>
      </c>
      <c r="AA705">
        <v>164.16</v>
      </c>
      <c r="AB705">
        <v>179.9</v>
      </c>
      <c r="AC705" s="1">
        <f>(Table2[[#This Row],[Close Price]]/Table2[[#This Row],[Day Low]])-1</f>
        <v>2.038914132587677E-2</v>
      </c>
      <c r="AD705" s="1">
        <f>(Table2[[#This Row],[Day High]]/Table2[[#This Row],[Close Price]])-1</f>
        <v>6.5083352363555225E-3</v>
      </c>
      <c r="AE705" s="1">
        <f>(Table2[[#This Row],[Close Price]]/Table2[[#This Row],[Current Week Low]])-1</f>
        <v>6.7007797270955072E-2</v>
      </c>
      <c r="AF705" s="1">
        <f>(Table2[[#This Row],[Current Week High]]/Table2[[#This Row],[Close Price]])-1</f>
        <v>1.3416305092486924E-2</v>
      </c>
      <c r="AG705" s="1">
        <f>(Table2[[#This Row],[Close Price]]/Table2[[#This Row],[Current Month Low]])-1</f>
        <v>6.7007797270955072E-2</v>
      </c>
      <c r="AH705" s="1">
        <f>(Table2[[#This Row],[Current Month High]]/Table2[[#This Row],[Close Price]])-1</f>
        <v>2.7060972824845875E-2</v>
      </c>
      <c r="AI705">
        <v>78.122859100251205</v>
      </c>
      <c r="AJ705">
        <v>21.7065036131184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-0.04</v>
      </c>
      <c r="AM705" t="s">
        <v>3188</v>
      </c>
      <c r="AN705">
        <v>-4.2</v>
      </c>
      <c r="AO705" t="s">
        <v>3188</v>
      </c>
      <c r="AQ705">
        <f>(Table2[[#This Row],[Sharpe Ratio]]-AVERAGE(Table2[Sharpe Ratio]))/_xlfn.STDEV.P(Table2[Sharpe Ratio])</f>
        <v>-0.71886351506777824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718</v>
      </c>
      <c r="AT705">
        <f>_xlfn.RANK.AVG(Table2[[#This Row],[6M Return vs Nifty Z-Score]],Table2[6M Return vs Nifty Z-Score])</f>
        <v>688</v>
      </c>
      <c r="AU705">
        <f>_xlfn.RANK.AVG(Table2[[#This Row],[Sharpe Ratio Z-Score]],Table2[Sharpe Ratio Z-Score])</f>
        <v>530</v>
      </c>
      <c r="AV705">
        <f>(Table2[[#This Row],[Rank 1Y]]+Table2[[#This Row],[Rank 6M]]+Table2[[#This Row],[Rank Sharpe]])/3</f>
        <v>645.33333333333337</v>
      </c>
    </row>
    <row r="706" spans="1:48" x14ac:dyDescent="0.3">
      <c r="A706" t="s">
        <v>316</v>
      </c>
      <c r="B706" t="s">
        <v>317</v>
      </c>
      <c r="C706" t="s">
        <v>3151</v>
      </c>
      <c r="D706" t="s">
        <v>80</v>
      </c>
      <c r="E706">
        <v>87809.896811340004</v>
      </c>
      <c r="F706">
        <v>24337.05</v>
      </c>
      <c r="G706">
        <v>-34.1765915641489</v>
      </c>
      <c r="H706">
        <f>(Table2[[#This Row],[1Y Return vs Nifty]]-AVERAGE(Table2[1Y Return vs Nifty]))/_xlfn.STDEV.P(Table2[1Y Return vs Nifty])</f>
        <v>-1.0225612845093928</v>
      </c>
      <c r="I706">
        <v>-4.3950480794214704</v>
      </c>
      <c r="J706">
        <f>(Table2[[#This Row],[1M Return vs Nifty]]-AVERAGE(Table2[1M Return vs Nifty]))/_xlfn.STDEV.P(Table2[1M Return vs Nifty])</f>
        <v>-0.301346128211263</v>
      </c>
      <c r="K706">
        <v>-14.242094716619</v>
      </c>
      <c r="L706">
        <f>(Table2[[#This Row],[6M Return vs Nifty]]-AVERAGE(Table2[6M Return vs Nifty]))/_xlfn.STDEV.P(Table2[6M Return vs Nifty])</f>
        <v>-0.79780808635890976</v>
      </c>
      <c r="M706">
        <v>-6.3513139000665202</v>
      </c>
      <c r="N706">
        <f>(Table2[[#This Row],[1W Return vs Nifty]]-AVERAGE(Table2[1W Return vs Nifty]))/_xlfn.STDEV.P(Table2[1W Return vs Nifty])</f>
        <v>-1.421781734563563</v>
      </c>
      <c r="O706">
        <v>25494.95</v>
      </c>
      <c r="P706">
        <v>25705.2367595178</v>
      </c>
      <c r="Q706">
        <v>25980.2530778084</v>
      </c>
      <c r="R706">
        <v>23.056268931924901</v>
      </c>
      <c r="S706" s="1">
        <f>(Table2[[#This Row],[Close Price]]-Table2[[#This Row],[20D EMA]])/Table2[[#This Row],[20D EMA]]</f>
        <v>-4.5416837452122924E-2</v>
      </c>
      <c r="T706" s="1">
        <f>(Table2[[#This Row],[Close Price]]-Table2[[#This Row],[50D EMA]])/Table2[[#This Row],[50D EMA]]</f>
        <v>-5.3225993299252788E-2</v>
      </c>
      <c r="U706" s="1">
        <f>(Table2[[#This Row],[Close Price]]-Table2[[#This Row],[200D EMA]])/Table2[[#This Row],[200D EMA]]</f>
        <v>-6.3248155161813202E-2</v>
      </c>
      <c r="V706">
        <v>0.73483145125592997</v>
      </c>
      <c r="W706">
        <v>24219.95</v>
      </c>
      <c r="X706">
        <v>24657.65</v>
      </c>
      <c r="Y706">
        <v>24219.95</v>
      </c>
      <c r="Z706">
        <v>26168</v>
      </c>
      <c r="AA706">
        <v>24219.95</v>
      </c>
      <c r="AB706">
        <v>26698.9</v>
      </c>
      <c r="AC706" s="1">
        <f>(Table2[[#This Row],[Close Price]]/Table2[[#This Row],[Day Low]])-1</f>
        <v>4.8348572148166902E-3</v>
      </c>
      <c r="AD706" s="1">
        <f>(Table2[[#This Row],[Day High]]/Table2[[#This Row],[Close Price]])-1</f>
        <v>1.3173330374881109E-2</v>
      </c>
      <c r="AE706" s="1">
        <f>(Table2[[#This Row],[Close Price]]/Table2[[#This Row],[Current Week Low]])-1</f>
        <v>4.8348572148166902E-3</v>
      </c>
      <c r="AF706" s="1">
        <f>(Table2[[#This Row],[Current Week High]]/Table2[[#This Row],[Close Price]])-1</f>
        <v>7.5233029475634927E-2</v>
      </c>
      <c r="AG706" s="1">
        <f>(Table2[[#This Row],[Close Price]]/Table2[[#This Row],[Current Month Low]])-1</f>
        <v>4.8348572148166902E-3</v>
      </c>
      <c r="AH706" s="1">
        <f>(Table2[[#This Row],[Current Month High]]/Table2[[#This Row],[Close Price]])-1</f>
        <v>9.7047505757682284E-2</v>
      </c>
      <c r="AI706">
        <v>26.300229485496299</v>
      </c>
      <c r="AJ706">
        <v>2.6879746835442901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-0.12</v>
      </c>
      <c r="AM706" t="s">
        <v>3188</v>
      </c>
      <c r="AN706">
        <v>-6.08</v>
      </c>
      <c r="AO706" t="s">
        <v>3188</v>
      </c>
      <c r="AP706">
        <v>-6.5638145353657001E-2</v>
      </c>
      <c r="AQ706">
        <f>(Table2[[#This Row],[Sharpe Ratio]]-AVERAGE(Table2[Sharpe Ratio]))/_xlfn.STDEV.P(Table2[Sharpe Ratio])</f>
        <v>-1.4800868373560303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665</v>
      </c>
      <c r="AT706">
        <f>_xlfn.RANK.AVG(Table2[[#This Row],[6M Return vs Nifty Z-Score]],Table2[6M Return vs Nifty Z-Score])</f>
        <v>595</v>
      </c>
      <c r="AU706">
        <f>_xlfn.RANK.AVG(Table2[[#This Row],[Sharpe Ratio Z-Score]],Table2[Sharpe Ratio Z-Score])</f>
        <v>679</v>
      </c>
      <c r="AV706">
        <f>(Table2[[#This Row],[Rank 1Y]]+Table2[[#This Row],[Rank 6M]]+Table2[[#This Row],[Rank Sharpe]])/3</f>
        <v>646.33333333333337</v>
      </c>
    </row>
    <row r="707" spans="1:48" x14ac:dyDescent="0.3">
      <c r="A707" t="s">
        <v>1212</v>
      </c>
      <c r="B707" t="s">
        <v>1213</v>
      </c>
      <c r="C707" t="s">
        <v>3152</v>
      </c>
      <c r="D707" t="s">
        <v>1214</v>
      </c>
      <c r="E707">
        <v>9925.1542067099999</v>
      </c>
      <c r="F707">
        <v>913.1</v>
      </c>
      <c r="G707">
        <v>-41.615919406905697</v>
      </c>
      <c r="H707">
        <f>(Table2[[#This Row],[1Y Return vs Nifty]]-AVERAGE(Table2[1Y Return vs Nifty]))/_xlfn.STDEV.P(Table2[1Y Return vs Nifty])</f>
        <v>-1.1477366138847118</v>
      </c>
      <c r="I707">
        <v>-1.5673796348993201</v>
      </c>
      <c r="J707">
        <f>(Table2[[#This Row],[1M Return vs Nifty]]-AVERAGE(Table2[1M Return vs Nifty]))/_xlfn.STDEV.P(Table2[1M Return vs Nifty])</f>
        <v>1.2414717679580967E-3</v>
      </c>
      <c r="K707">
        <v>-13.2587175511617</v>
      </c>
      <c r="L707">
        <f>(Table2[[#This Row],[6M Return vs Nifty]]-AVERAGE(Table2[6M Return vs Nifty]))/_xlfn.STDEV.P(Table2[6M Return vs Nifty])</f>
        <v>-0.76677696105175908</v>
      </c>
      <c r="M707">
        <v>0.74467122101399497</v>
      </c>
      <c r="N707">
        <f>(Table2[[#This Row],[1W Return vs Nifty]]-AVERAGE(Table2[1W Return vs Nifty]))/_xlfn.STDEV.P(Table2[1W Return vs Nifty])</f>
        <v>0.23689669701271018</v>
      </c>
      <c r="O707">
        <v>914.85</v>
      </c>
      <c r="P707">
        <v>929.45180399727099</v>
      </c>
      <c r="Q707">
        <v>987.99249640701396</v>
      </c>
      <c r="R707">
        <v>50.888400398162801</v>
      </c>
      <c r="S707" s="1">
        <f>(Table2[[#This Row],[Close Price]]-Table2[[#This Row],[20D EMA]])/Table2[[#This Row],[20D EMA]]</f>
        <v>-1.9128818932065365E-3</v>
      </c>
      <c r="T707" s="1">
        <f>(Table2[[#This Row],[Close Price]]-Table2[[#This Row],[50D EMA]])/Table2[[#This Row],[50D EMA]]</f>
        <v>-1.7592955252706113E-2</v>
      </c>
      <c r="U707" s="1">
        <f>(Table2[[#This Row],[Close Price]]-Table2[[#This Row],[200D EMA]])/Table2[[#This Row],[200D EMA]]</f>
        <v>-7.5802697570449135E-2</v>
      </c>
      <c r="V707">
        <v>1.5453816203432</v>
      </c>
      <c r="W707">
        <v>905.55</v>
      </c>
      <c r="X707">
        <v>925</v>
      </c>
      <c r="Y707">
        <v>868</v>
      </c>
      <c r="Z707">
        <v>927.7</v>
      </c>
      <c r="AA707">
        <v>868</v>
      </c>
      <c r="AB707">
        <v>930</v>
      </c>
      <c r="AC707" s="1">
        <f>(Table2[[#This Row],[Close Price]]/Table2[[#This Row],[Day Low]])-1</f>
        <v>8.3374744630335673E-3</v>
      </c>
      <c r="AD707" s="1">
        <f>(Table2[[#This Row],[Day High]]/Table2[[#This Row],[Close Price]])-1</f>
        <v>1.3032526557879676E-2</v>
      </c>
      <c r="AE707" s="1">
        <f>(Table2[[#This Row],[Close Price]]/Table2[[#This Row],[Current Week Low]])-1</f>
        <v>5.1958525345622064E-2</v>
      </c>
      <c r="AF707" s="1">
        <f>(Table2[[#This Row],[Current Week High]]/Table2[[#This Row],[Close Price]])-1</f>
        <v>1.5989486365129757E-2</v>
      </c>
      <c r="AG707" s="1">
        <f>(Table2[[#This Row],[Close Price]]/Table2[[#This Row],[Current Month Low]])-1</f>
        <v>5.1958525345622064E-2</v>
      </c>
      <c r="AH707" s="1">
        <f>(Table2[[#This Row],[Current Month High]]/Table2[[#This Row],[Close Price]])-1</f>
        <v>1.8508378052787267E-2</v>
      </c>
      <c r="AI707">
        <v>42.043587777899397</v>
      </c>
      <c r="AJ707">
        <v>6.9203747072599402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</v>
      </c>
      <c r="AM707" t="s">
        <v>3188</v>
      </c>
      <c r="AN707">
        <v>-0.85</v>
      </c>
      <c r="AO707" t="s">
        <v>3188</v>
      </c>
      <c r="AP707">
        <v>-7.4132269027325004E-2</v>
      </c>
      <c r="AQ707">
        <f>(Table2[[#This Row],[Sharpe Ratio]]-AVERAGE(Table2[Sharpe Ratio]))/_xlfn.STDEV.P(Table2[Sharpe Ratio])</f>
        <v>-1.5785954866781367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688</v>
      </c>
      <c r="AT707">
        <f>_xlfn.RANK.AVG(Table2[[#This Row],[6M Return vs Nifty Z-Score]],Table2[6M Return vs Nifty Z-Score])</f>
        <v>583</v>
      </c>
      <c r="AU707">
        <f>_xlfn.RANK.AVG(Table2[[#This Row],[Sharpe Ratio Z-Score]],Table2[Sharpe Ratio Z-Score])</f>
        <v>687</v>
      </c>
      <c r="AV707">
        <f>(Table2[[#This Row],[Rank 1Y]]+Table2[[#This Row],[Rank 6M]]+Table2[[#This Row],[Rank Sharpe]])/3</f>
        <v>652.66666666666663</v>
      </c>
    </row>
    <row r="708" spans="1:48" x14ac:dyDescent="0.3">
      <c r="A708" t="s">
        <v>1096</v>
      </c>
      <c r="B708" t="s">
        <v>1097</v>
      </c>
      <c r="C708" t="s">
        <v>3142</v>
      </c>
      <c r="D708" t="s">
        <v>21</v>
      </c>
      <c r="E708">
        <v>11975.321468550001</v>
      </c>
      <c r="F708">
        <v>800.75</v>
      </c>
      <c r="G708">
        <v>-32.622468269081402</v>
      </c>
      <c r="H708">
        <f>(Table2[[#This Row],[1Y Return vs Nifty]]-AVERAGE(Table2[1Y Return vs Nifty]))/_xlfn.STDEV.P(Table2[1Y Return vs Nifty])</f>
        <v>-0.99641135544835002</v>
      </c>
      <c r="I708">
        <v>-0.88936431271976502</v>
      </c>
      <c r="J708">
        <f>(Table2[[#This Row],[1M Return vs Nifty]]-AVERAGE(Table2[1M Return vs Nifty]))/_xlfn.STDEV.P(Table2[1M Return vs Nifty])</f>
        <v>7.3795603595149709E-2</v>
      </c>
      <c r="K708">
        <v>-12.293873384343</v>
      </c>
      <c r="L708">
        <f>(Table2[[#This Row],[6M Return vs Nifty]]-AVERAGE(Table2[6M Return vs Nifty]))/_xlfn.STDEV.P(Table2[6M Return vs Nifty])</f>
        <v>-0.73633065693354061</v>
      </c>
      <c r="M708">
        <v>1.47154088293646</v>
      </c>
      <c r="N708">
        <f>(Table2[[#This Row],[1W Return vs Nifty]]-AVERAGE(Table2[1W Return vs Nifty]))/_xlfn.STDEV.P(Table2[1W Return vs Nifty])</f>
        <v>0.40680165174778232</v>
      </c>
      <c r="O708">
        <v>801.48</v>
      </c>
      <c r="P708">
        <v>803.33804012965697</v>
      </c>
      <c r="Q708">
        <v>825.42073390151802</v>
      </c>
      <c r="R708">
        <v>48.657988000457301</v>
      </c>
      <c r="S708" s="1">
        <f>(Table2[[#This Row],[Close Price]]-Table2[[#This Row],[20D EMA]])/Table2[[#This Row],[20D EMA]]</f>
        <v>-9.1081499226433366E-4</v>
      </c>
      <c r="T708" s="1">
        <f>(Table2[[#This Row],[Close Price]]-Table2[[#This Row],[50D EMA]])/Table2[[#This Row],[50D EMA]]</f>
        <v>-3.2216078417489982E-3</v>
      </c>
      <c r="U708" s="1">
        <f>(Table2[[#This Row],[Close Price]]-Table2[[#This Row],[200D EMA]])/Table2[[#This Row],[200D EMA]]</f>
        <v>-2.9888677238463356E-2</v>
      </c>
      <c r="V708">
        <v>0.78926432919322398</v>
      </c>
      <c r="W708">
        <v>800</v>
      </c>
      <c r="X708">
        <v>810</v>
      </c>
      <c r="Y708">
        <v>778.3</v>
      </c>
      <c r="Z708">
        <v>812</v>
      </c>
      <c r="AA708">
        <v>778.3</v>
      </c>
      <c r="AB708">
        <v>813.4</v>
      </c>
      <c r="AC708" s="1">
        <f>(Table2[[#This Row],[Close Price]]/Table2[[#This Row],[Day Low]])-1</f>
        <v>9.3750000000003553E-4</v>
      </c>
      <c r="AD708" s="1">
        <f>(Table2[[#This Row],[Day High]]/Table2[[#This Row],[Close Price]])-1</f>
        <v>1.1551670309085216E-2</v>
      </c>
      <c r="AE708" s="1">
        <f>(Table2[[#This Row],[Close Price]]/Table2[[#This Row],[Current Week Low]])-1</f>
        <v>2.8844918411923492E-2</v>
      </c>
      <c r="AF708" s="1">
        <f>(Table2[[#This Row],[Current Week High]]/Table2[[#This Row],[Close Price]])-1</f>
        <v>1.4049328754292878E-2</v>
      </c>
      <c r="AG708" s="1">
        <f>(Table2[[#This Row],[Close Price]]/Table2[[#This Row],[Current Month Low]])-1</f>
        <v>2.8844918411923492E-2</v>
      </c>
      <c r="AH708" s="1">
        <f>(Table2[[#This Row],[Current Month High]]/Table2[[#This Row],[Close Price]])-1</f>
        <v>1.5797689665938197E-2</v>
      </c>
      <c r="AI708">
        <v>20.012488292225999</v>
      </c>
      <c r="AJ708">
        <v>8.0634278002698903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-0.08</v>
      </c>
      <c r="AM708" t="s">
        <v>3188</v>
      </c>
      <c r="AN708">
        <v>0.92</v>
      </c>
      <c r="AO708" t="s">
        <v>3189</v>
      </c>
      <c r="AP708">
        <v>-0.137206082976389</v>
      </c>
      <c r="AQ708">
        <f>(Table2[[#This Row],[Sharpe Ratio]]-AVERAGE(Table2[Sharpe Ratio]))/_xlfn.STDEV.P(Table2[Sharpe Ratio])</f>
        <v>-2.3100795641913439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660</v>
      </c>
      <c r="AT708">
        <f>_xlfn.RANK.AVG(Table2[[#This Row],[6M Return vs Nifty Z-Score]],Table2[6M Return vs Nifty Z-Score])</f>
        <v>573</v>
      </c>
      <c r="AU708">
        <f>_xlfn.RANK.AVG(Table2[[#This Row],[Sharpe Ratio Z-Score]],Table2[Sharpe Ratio Z-Score])</f>
        <v>727</v>
      </c>
      <c r="AV708">
        <f>(Table2[[#This Row],[Rank 1Y]]+Table2[[#This Row],[Rank 6M]]+Table2[[#This Row],[Rank Sharpe]])/3</f>
        <v>653.33333333333337</v>
      </c>
    </row>
    <row r="709" spans="1:48" x14ac:dyDescent="0.3">
      <c r="A709" t="s">
        <v>1591</v>
      </c>
      <c r="B709" t="s">
        <v>1592</v>
      </c>
      <c r="C709" t="s">
        <v>3154</v>
      </c>
      <c r="D709" t="s">
        <v>849</v>
      </c>
      <c r="E709">
        <v>6058.6068729419903</v>
      </c>
      <c r="F709">
        <v>34.19</v>
      </c>
      <c r="G709">
        <v>-44.117622226138998</v>
      </c>
      <c r="H709">
        <f>(Table2[[#This Row],[1Y Return vs Nifty]]-AVERAGE(Table2[1Y Return vs Nifty]))/_xlfn.STDEV.P(Table2[1Y Return vs Nifty])</f>
        <v>-1.189830668753068</v>
      </c>
      <c r="I709">
        <v>-20.4622218279275</v>
      </c>
      <c r="J709">
        <f>(Table2[[#This Row],[1M Return vs Nifty]]-AVERAGE(Table2[1M Return vs Nifty]))/_xlfn.STDEV.P(Table2[1M Return vs Nifty])</f>
        <v>-2.0206875709563907</v>
      </c>
      <c r="K709">
        <v>-33.397676785227702</v>
      </c>
      <c r="L709">
        <f>(Table2[[#This Row],[6M Return vs Nifty]]-AVERAGE(Table2[6M Return vs Nifty]))/_xlfn.STDEV.P(Table2[6M Return vs Nifty])</f>
        <v>-1.4022753125487544</v>
      </c>
      <c r="M709">
        <v>2.4631872129533301</v>
      </c>
      <c r="N709">
        <f>(Table2[[#This Row],[1W Return vs Nifty]]-AVERAGE(Table2[1W Return vs Nifty]))/_xlfn.STDEV.P(Table2[1W Return vs Nifty])</f>
        <v>0.63859785076521902</v>
      </c>
      <c r="O709">
        <v>36.020000000000003</v>
      </c>
      <c r="P709">
        <v>38.301586952922897</v>
      </c>
      <c r="Q709">
        <v>41.565631309020901</v>
      </c>
      <c r="R709">
        <v>41.514484870981299</v>
      </c>
      <c r="S709" s="1">
        <f>(Table2[[#This Row],[Close Price]]-Table2[[#This Row],[20D EMA]])/Table2[[#This Row],[20D EMA]]</f>
        <v>-5.0805108273181708E-2</v>
      </c>
      <c r="T709" s="1">
        <f>(Table2[[#This Row],[Close Price]]-Table2[[#This Row],[50D EMA]])/Table2[[#This Row],[50D EMA]]</f>
        <v>-0.10734769183262607</v>
      </c>
      <c r="U709" s="1">
        <f>(Table2[[#This Row],[Close Price]]-Table2[[#This Row],[200D EMA]])/Table2[[#This Row],[200D EMA]]</f>
        <v>-0.17744542971539531</v>
      </c>
      <c r="V709">
        <v>1.13904914918765</v>
      </c>
      <c r="W709">
        <v>33.99</v>
      </c>
      <c r="X709">
        <v>34.549999999999997</v>
      </c>
      <c r="Y709">
        <v>31.6</v>
      </c>
      <c r="Z709">
        <v>34.75</v>
      </c>
      <c r="AA709">
        <v>31.6</v>
      </c>
      <c r="AB709">
        <v>34.75</v>
      </c>
      <c r="AC709" s="1">
        <f>(Table2[[#This Row],[Close Price]]/Table2[[#This Row],[Day Low]])-1</f>
        <v>5.8840835539863967E-3</v>
      </c>
      <c r="AD709" s="1">
        <f>(Table2[[#This Row],[Day High]]/Table2[[#This Row],[Close Price]])-1</f>
        <v>1.0529394559812832E-2</v>
      </c>
      <c r="AE709" s="1">
        <f>(Table2[[#This Row],[Close Price]]/Table2[[#This Row],[Current Week Low]])-1</f>
        <v>8.1962025316455467E-2</v>
      </c>
      <c r="AF709" s="1">
        <f>(Table2[[#This Row],[Current Week High]]/Table2[[#This Row],[Close Price]])-1</f>
        <v>1.6379058204153418E-2</v>
      </c>
      <c r="AG709" s="1">
        <f>(Table2[[#This Row],[Close Price]]/Table2[[#This Row],[Current Month Low]])-1</f>
        <v>8.1962025316455467E-2</v>
      </c>
      <c r="AH709" s="1">
        <f>(Table2[[#This Row],[Current Month High]]/Table2[[#This Row],[Close Price]])-1</f>
        <v>1.6379058204153418E-2</v>
      </c>
      <c r="AI709">
        <v>57.9409183971921</v>
      </c>
      <c r="AJ709">
        <v>8.1962025316455396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-0.23</v>
      </c>
      <c r="AM709" t="s">
        <v>3188</v>
      </c>
      <c r="AN709">
        <v>-16.57</v>
      </c>
      <c r="AO709" t="s">
        <v>3188</v>
      </c>
      <c r="AP709">
        <v>-5.9090328183800003E-4</v>
      </c>
      <c r="AQ709">
        <f>(Table2[[#This Row],[Sharpe Ratio]]-AVERAGE(Table2[Sharpe Ratio]))/_xlfn.STDEV.P(Table2[Sharpe Ratio])</f>
        <v>-0.7257163802261124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696</v>
      </c>
      <c r="AT709">
        <f>_xlfn.RANK.AVG(Table2[[#This Row],[6M Return vs Nifty Z-Score]],Table2[6M Return vs Nifty Z-Score])</f>
        <v>714</v>
      </c>
      <c r="AU709">
        <f>_xlfn.RANK.AVG(Table2[[#This Row],[Sharpe Ratio Z-Score]],Table2[Sharpe Ratio Z-Score])</f>
        <v>557</v>
      </c>
      <c r="AV709">
        <f>(Table2[[#This Row],[Rank 1Y]]+Table2[[#This Row],[Rank 6M]]+Table2[[#This Row],[Rank Sharpe]])/3</f>
        <v>655.66666666666663</v>
      </c>
    </row>
    <row r="710" spans="1:48" x14ac:dyDescent="0.3">
      <c r="A710" t="s">
        <v>2335</v>
      </c>
      <c r="B710" t="s">
        <v>2336</v>
      </c>
      <c r="C710" t="s">
        <v>3143</v>
      </c>
      <c r="D710" t="s">
        <v>24</v>
      </c>
      <c r="E710">
        <v>2329.8043794</v>
      </c>
      <c r="F710">
        <v>45.25</v>
      </c>
      <c r="G710">
        <v>-60.477614768209101</v>
      </c>
      <c r="H710">
        <f>(Table2[[#This Row],[1Y Return vs Nifty]]-AVERAGE(Table2[1Y Return vs Nifty]))/_xlfn.STDEV.P(Table2[1Y Return vs Nifty])</f>
        <v>-1.4651065402184273</v>
      </c>
      <c r="I710">
        <v>-9.4676718017155395</v>
      </c>
      <c r="J710">
        <f>(Table2[[#This Row],[1M Return vs Nifty]]-AVERAGE(Table2[1M Return vs Nifty]))/_xlfn.STDEV.P(Table2[1M Return vs Nifty])</f>
        <v>-0.84416543954180734</v>
      </c>
      <c r="K710">
        <v>-35.655721267341299</v>
      </c>
      <c r="L710">
        <f>(Table2[[#This Row],[6M Return vs Nifty]]-AVERAGE(Table2[6M Return vs Nifty]))/_xlfn.STDEV.P(Table2[6M Return vs Nifty])</f>
        <v>-1.4735294190451187</v>
      </c>
      <c r="M710">
        <v>1.2620559317115501</v>
      </c>
      <c r="N710">
        <f>(Table2[[#This Row],[1W Return vs Nifty]]-AVERAGE(Table2[1W Return vs Nifty]))/_xlfn.STDEV.P(Table2[1W Return vs Nifty])</f>
        <v>0.35783478324289791</v>
      </c>
      <c r="O710">
        <v>46.77</v>
      </c>
      <c r="P710">
        <v>48.793533947791602</v>
      </c>
      <c r="Q710">
        <v>57.193635373260101</v>
      </c>
      <c r="R710">
        <v>40.610444704483697</v>
      </c>
      <c r="S710" s="1">
        <f>(Table2[[#This Row],[Close Price]]-Table2[[#This Row],[20D EMA]])/Table2[[#This Row],[20D EMA]]</f>
        <v>-3.2499465469318006E-2</v>
      </c>
      <c r="T710" s="1">
        <f>(Table2[[#This Row],[Close Price]]-Table2[[#This Row],[50D EMA]])/Table2[[#This Row],[50D EMA]]</f>
        <v>-7.262302319776906E-2</v>
      </c>
      <c r="U710" s="1">
        <f>(Table2[[#This Row],[Close Price]]-Table2[[#This Row],[200D EMA]])/Table2[[#This Row],[200D EMA]]</f>
        <v>-0.20882805045199385</v>
      </c>
      <c r="V710">
        <v>1.46827042614712</v>
      </c>
      <c r="W710">
        <v>45.11</v>
      </c>
      <c r="X710">
        <v>45.96</v>
      </c>
      <c r="Y710">
        <v>44.15</v>
      </c>
      <c r="Z710">
        <v>48.09</v>
      </c>
      <c r="AA710">
        <v>44</v>
      </c>
      <c r="AB710">
        <v>48.09</v>
      </c>
      <c r="AC710" s="1">
        <f>(Table2[[#This Row],[Close Price]]/Table2[[#This Row],[Day Low]])-1</f>
        <v>3.1035247173576419E-3</v>
      </c>
      <c r="AD710" s="1">
        <f>(Table2[[#This Row],[Day High]]/Table2[[#This Row],[Close Price]])-1</f>
        <v>1.5690607734806683E-2</v>
      </c>
      <c r="AE710" s="1">
        <f>(Table2[[#This Row],[Close Price]]/Table2[[#This Row],[Current Week Low]])-1</f>
        <v>2.491506228765572E-2</v>
      </c>
      <c r="AF710" s="1">
        <f>(Table2[[#This Row],[Current Week High]]/Table2[[#This Row],[Close Price]])-1</f>
        <v>6.276243093922651E-2</v>
      </c>
      <c r="AG710" s="1">
        <f>(Table2[[#This Row],[Close Price]]/Table2[[#This Row],[Current Month Low]])-1</f>
        <v>2.8409090909090828E-2</v>
      </c>
      <c r="AH710" s="1">
        <f>(Table2[[#This Row],[Current Month High]]/Table2[[#This Row],[Close Price]])-1</f>
        <v>6.276243093922651E-2</v>
      </c>
      <c r="AI710">
        <v>82.099447513812095</v>
      </c>
      <c r="AJ710">
        <v>2.8409090909090802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-0.11</v>
      </c>
      <c r="AM710" t="s">
        <v>3188</v>
      </c>
      <c r="AN710">
        <v>-6.91</v>
      </c>
      <c r="AO710" t="s">
        <v>3188</v>
      </c>
      <c r="AQ710">
        <f>(Table2[[#This Row],[Sharpe Ratio]]-AVERAGE(Table2[Sharpe Ratio]))/_xlfn.STDEV.P(Table2[Sharpe Ratio])</f>
        <v>-0.71886351506777824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725</v>
      </c>
      <c r="AT710">
        <f>_xlfn.RANK.AVG(Table2[[#This Row],[6M Return vs Nifty Z-Score]],Table2[6M Return vs Nifty Z-Score])</f>
        <v>716</v>
      </c>
      <c r="AU710">
        <f>_xlfn.RANK.AVG(Table2[[#This Row],[Sharpe Ratio Z-Score]],Table2[Sharpe Ratio Z-Score])</f>
        <v>530</v>
      </c>
      <c r="AV710">
        <f>(Table2[[#This Row],[Rank 1Y]]+Table2[[#This Row],[Rank 6M]]+Table2[[#This Row],[Rank Sharpe]])/3</f>
        <v>657</v>
      </c>
    </row>
    <row r="711" spans="1:48" x14ac:dyDescent="0.3">
      <c r="A711" t="s">
        <v>1188</v>
      </c>
      <c r="B711" t="s">
        <v>1189</v>
      </c>
      <c r="C711" t="s">
        <v>3152</v>
      </c>
      <c r="D711" t="s">
        <v>307</v>
      </c>
      <c r="E711">
        <v>10385.334479519999</v>
      </c>
      <c r="F711">
        <v>900.9</v>
      </c>
      <c r="G711">
        <v>-41.271089734991001</v>
      </c>
      <c r="H711">
        <f>(Table2[[#This Row],[1Y Return vs Nifty]]-AVERAGE(Table2[1Y Return vs Nifty]))/_xlfn.STDEV.P(Table2[1Y Return vs Nifty])</f>
        <v>-1.1419344542443983</v>
      </c>
      <c r="I711">
        <v>-9.7111627382252195</v>
      </c>
      <c r="J711">
        <f>(Table2[[#This Row],[1M Return vs Nifty]]-AVERAGE(Table2[1M Return vs Nifty]))/_xlfn.STDEV.P(Table2[1M Return vs Nifty])</f>
        <v>-0.87022130130236386</v>
      </c>
      <c r="K711">
        <v>-16.206934391820099</v>
      </c>
      <c r="L711">
        <f>(Table2[[#This Row],[6M Return vs Nifty]]-AVERAGE(Table2[6M Return vs Nifty]))/_xlfn.STDEV.P(Table2[6M Return vs Nifty])</f>
        <v>-0.85980991872937484</v>
      </c>
      <c r="M711">
        <v>-4.00752496572344</v>
      </c>
      <c r="N711">
        <f>(Table2[[#This Row],[1W Return vs Nifty]]-AVERAGE(Table2[1W Return vs Nifty]))/_xlfn.STDEV.P(Table2[1W Return vs Nifty])</f>
        <v>-0.8739237434281425</v>
      </c>
      <c r="O711">
        <v>947.53</v>
      </c>
      <c r="P711">
        <v>968.403259968714</v>
      </c>
      <c r="Q711">
        <v>990.25101169119296</v>
      </c>
      <c r="R711">
        <v>25.042381601133901</v>
      </c>
      <c r="S711" s="1">
        <f>(Table2[[#This Row],[Close Price]]-Table2[[#This Row],[20D EMA]])/Table2[[#This Row],[20D EMA]]</f>
        <v>-4.9212162147900328E-2</v>
      </c>
      <c r="T711" s="1">
        <f>(Table2[[#This Row],[Close Price]]-Table2[[#This Row],[50D EMA]])/Table2[[#This Row],[50D EMA]]</f>
        <v>-6.9705733922141938E-2</v>
      </c>
      <c r="U711" s="1">
        <f>(Table2[[#This Row],[Close Price]]-Table2[[#This Row],[200D EMA]])/Table2[[#This Row],[200D EMA]]</f>
        <v>-9.0230669432587104E-2</v>
      </c>
      <c r="V711">
        <v>0.72102263240531494</v>
      </c>
      <c r="W711">
        <v>897.7</v>
      </c>
      <c r="X711">
        <v>915.75</v>
      </c>
      <c r="Y711">
        <v>897.7</v>
      </c>
      <c r="Z711">
        <v>935.65</v>
      </c>
      <c r="AA711">
        <v>897.7</v>
      </c>
      <c r="AB711">
        <v>973.95</v>
      </c>
      <c r="AC711" s="1">
        <f>(Table2[[#This Row],[Close Price]]/Table2[[#This Row],[Day Low]])-1</f>
        <v>3.5646652556533542E-3</v>
      </c>
      <c r="AD711" s="1">
        <f>(Table2[[#This Row],[Day High]]/Table2[[#This Row],[Close Price]])-1</f>
        <v>1.6483516483516425E-2</v>
      </c>
      <c r="AE711" s="1">
        <f>(Table2[[#This Row],[Close Price]]/Table2[[#This Row],[Current Week Low]])-1</f>
        <v>3.5646652556533542E-3</v>
      </c>
      <c r="AF711" s="1">
        <f>(Table2[[#This Row],[Current Week High]]/Table2[[#This Row],[Close Price]])-1</f>
        <v>3.8572538572538617E-2</v>
      </c>
      <c r="AG711" s="1">
        <f>(Table2[[#This Row],[Close Price]]/Table2[[#This Row],[Current Month Low]])-1</f>
        <v>3.5646652556533542E-3</v>
      </c>
      <c r="AH711" s="1">
        <f>(Table2[[#This Row],[Current Month High]]/Table2[[#This Row],[Close Price]])-1</f>
        <v>8.108558108558106E-2</v>
      </c>
      <c r="AI711">
        <v>27.4281274281274</v>
      </c>
      <c r="AJ711">
        <v>9.8457599219655005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-0.15</v>
      </c>
      <c r="AM711" t="s">
        <v>3188</v>
      </c>
      <c r="AN711">
        <v>-8.0500000000000007</v>
      </c>
      <c r="AO711" t="s">
        <v>3188</v>
      </c>
      <c r="AP711">
        <v>-6.6694916050944006E-2</v>
      </c>
      <c r="AQ711">
        <f>(Table2[[#This Row],[Sharpe Ratio]]-AVERAGE(Table2[Sharpe Ratio]))/_xlfn.STDEV.P(Table2[Sharpe Ratio])</f>
        <v>-1.4923424929165492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686</v>
      </c>
      <c r="AT711">
        <f>_xlfn.RANK.AVG(Table2[[#This Row],[6M Return vs Nifty Z-Score]],Table2[6M Return vs Nifty Z-Score])</f>
        <v>613</v>
      </c>
      <c r="AU711">
        <f>_xlfn.RANK.AVG(Table2[[#This Row],[Sharpe Ratio Z-Score]],Table2[Sharpe Ratio Z-Score])</f>
        <v>680</v>
      </c>
      <c r="AV711">
        <f>(Table2[[#This Row],[Rank 1Y]]+Table2[[#This Row],[Rank 6M]]+Table2[[#This Row],[Rank Sharpe]])/3</f>
        <v>659.66666666666663</v>
      </c>
    </row>
    <row r="712" spans="1:48" x14ac:dyDescent="0.3">
      <c r="A712" t="s">
        <v>1388</v>
      </c>
      <c r="B712" t="s">
        <v>1389</v>
      </c>
      <c r="C712" t="s">
        <v>3154</v>
      </c>
      <c r="D712" t="s">
        <v>125</v>
      </c>
      <c r="E712">
        <v>7966.3959297000001</v>
      </c>
      <c r="F712">
        <v>666.9</v>
      </c>
      <c r="G712">
        <v>-40.0192504698772</v>
      </c>
      <c r="H712">
        <f>(Table2[[#This Row],[1Y Return vs Nifty]]-AVERAGE(Table2[1Y Return vs Nifty]))/_xlfn.STDEV.P(Table2[1Y Return vs Nifty])</f>
        <v>-1.1208708049943998</v>
      </c>
      <c r="I712">
        <v>-9.2016566970027593</v>
      </c>
      <c r="J712">
        <f>(Table2[[#This Row],[1M Return vs Nifty]]-AVERAGE(Table2[1M Return vs Nifty]))/_xlfn.STDEV.P(Table2[1M Return vs Nifty])</f>
        <v>-0.81569927610273985</v>
      </c>
      <c r="K712">
        <v>-13.5363889797969</v>
      </c>
      <c r="L712">
        <f>(Table2[[#This Row],[6M Return vs Nifty]]-AVERAGE(Table2[6M Return vs Nifty]))/_xlfn.STDEV.P(Table2[6M Return vs Nifty])</f>
        <v>-0.77553906901893721</v>
      </c>
      <c r="M712">
        <v>3.1145826374997898</v>
      </c>
      <c r="N712">
        <f>(Table2[[#This Row],[1W Return vs Nifty]]-AVERAGE(Table2[1W Return vs Nifty]))/_xlfn.STDEV.P(Table2[1W Return vs Nifty])</f>
        <v>0.79086078856548336</v>
      </c>
      <c r="O712">
        <v>667.8</v>
      </c>
      <c r="P712">
        <v>673.58622500080298</v>
      </c>
      <c r="Q712">
        <v>696.434458882179</v>
      </c>
      <c r="R712">
        <v>52.036949468256402</v>
      </c>
      <c r="S712" s="1">
        <f>(Table2[[#This Row],[Close Price]]-Table2[[#This Row],[20D EMA]])/Table2[[#This Row],[20D EMA]]</f>
        <v>-1.3477088948786722E-3</v>
      </c>
      <c r="T712" s="1">
        <f>(Table2[[#This Row],[Close Price]]-Table2[[#This Row],[50D EMA]])/Table2[[#This Row],[50D EMA]]</f>
        <v>-9.9263089900554838E-3</v>
      </c>
      <c r="U712" s="1">
        <f>(Table2[[#This Row],[Close Price]]-Table2[[#This Row],[200D EMA]])/Table2[[#This Row],[200D EMA]]</f>
        <v>-4.2408095270851022E-2</v>
      </c>
      <c r="V712">
        <v>0.470842354354083</v>
      </c>
      <c r="W712">
        <v>660</v>
      </c>
      <c r="X712">
        <v>690</v>
      </c>
      <c r="Y712">
        <v>634.79999999999995</v>
      </c>
      <c r="Z712">
        <v>690</v>
      </c>
      <c r="AA712">
        <v>634.79999999999995</v>
      </c>
      <c r="AB712">
        <v>690</v>
      </c>
      <c r="AC712" s="1">
        <f>(Table2[[#This Row],[Close Price]]/Table2[[#This Row],[Day Low]])-1</f>
        <v>1.0454545454545494E-2</v>
      </c>
      <c r="AD712" s="1">
        <f>(Table2[[#This Row],[Day High]]/Table2[[#This Row],[Close Price]])-1</f>
        <v>3.4637876743139895E-2</v>
      </c>
      <c r="AE712" s="1">
        <f>(Table2[[#This Row],[Close Price]]/Table2[[#This Row],[Current Week Low]])-1</f>
        <v>5.0567107750472573E-2</v>
      </c>
      <c r="AF712" s="1">
        <f>(Table2[[#This Row],[Current Week High]]/Table2[[#This Row],[Close Price]])-1</f>
        <v>3.4637876743139895E-2</v>
      </c>
      <c r="AG712" s="1">
        <f>(Table2[[#This Row],[Close Price]]/Table2[[#This Row],[Current Month Low]])-1</f>
        <v>5.0567107750472573E-2</v>
      </c>
      <c r="AH712" s="1">
        <f>(Table2[[#This Row],[Current Month High]]/Table2[[#This Row],[Close Price]])-1</f>
        <v>3.4637876743139895E-2</v>
      </c>
      <c r="AI712">
        <v>27.305443094916701</v>
      </c>
      <c r="AJ712">
        <v>11.409956565319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-0.13</v>
      </c>
      <c r="AM712" t="s">
        <v>3188</v>
      </c>
      <c r="AN712">
        <v>-0.66</v>
      </c>
      <c r="AO712" t="s">
        <v>3188</v>
      </c>
      <c r="AP712">
        <v>-9.9798401478605997E-2</v>
      </c>
      <c r="AQ712">
        <f>(Table2[[#This Row],[Sharpe Ratio]]-AVERAGE(Table2[Sharpe Ratio]))/_xlfn.STDEV.P(Table2[Sharpe Ratio])</f>
        <v>-1.876252565646257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682</v>
      </c>
      <c r="AT712">
        <f>_xlfn.RANK.AVG(Table2[[#This Row],[6M Return vs Nifty Z-Score]],Table2[6M Return vs Nifty Z-Score])</f>
        <v>585</v>
      </c>
      <c r="AU712">
        <f>_xlfn.RANK.AVG(Table2[[#This Row],[Sharpe Ratio Z-Score]],Table2[Sharpe Ratio Z-Score])</f>
        <v>715</v>
      </c>
      <c r="AV712">
        <f>(Table2[[#This Row],[Rank 1Y]]+Table2[[#This Row],[Rank 6M]]+Table2[[#This Row],[Rank Sharpe]])/3</f>
        <v>660.66666666666663</v>
      </c>
    </row>
    <row r="713" spans="1:48" x14ac:dyDescent="0.3">
      <c r="A713" t="s">
        <v>1273</v>
      </c>
      <c r="B713" t="s">
        <v>1274</v>
      </c>
      <c r="C713" t="s">
        <v>3151</v>
      </c>
      <c r="D713" t="s">
        <v>80</v>
      </c>
      <c r="E713">
        <v>9350.3742594750001</v>
      </c>
      <c r="F713">
        <v>1214.25</v>
      </c>
      <c r="G713">
        <v>-30.990665715808898</v>
      </c>
      <c r="H713">
        <f>(Table2[[#This Row],[1Y Return vs Nifty]]-AVERAGE(Table2[1Y Return vs Nifty]))/_xlfn.STDEV.P(Table2[1Y Return vs Nifty])</f>
        <v>-0.96895438266817502</v>
      </c>
      <c r="I713">
        <v>-7.2595027823880196</v>
      </c>
      <c r="J713">
        <f>(Table2[[#This Row],[1M Return vs Nifty]]-AVERAGE(Table2[1M Return vs Nifty]))/_xlfn.STDEV.P(Table2[1M Return vs Nifty])</f>
        <v>-0.60787021009184328</v>
      </c>
      <c r="K713">
        <v>-30.292199366392801</v>
      </c>
      <c r="L713">
        <f>(Table2[[#This Row],[6M Return vs Nifty]]-AVERAGE(Table2[6M Return vs Nifty]))/_xlfn.STDEV.P(Table2[6M Return vs Nifty])</f>
        <v>-1.3042798919640395</v>
      </c>
      <c r="M713">
        <v>-2.55662975409584</v>
      </c>
      <c r="N713">
        <f>(Table2[[#This Row],[1W Return vs Nifty]]-AVERAGE(Table2[1W Return vs Nifty]))/_xlfn.STDEV.P(Table2[1W Return vs Nifty])</f>
        <v>-0.53477864194608904</v>
      </c>
      <c r="O713">
        <v>1263.47</v>
      </c>
      <c r="P713">
        <v>1322.0594980357</v>
      </c>
      <c r="Q713">
        <v>1393.0635925479801</v>
      </c>
      <c r="R713">
        <v>36.376618999541499</v>
      </c>
      <c r="S713" s="1">
        <f>(Table2[[#This Row],[Close Price]]-Table2[[#This Row],[20D EMA]])/Table2[[#This Row],[20D EMA]]</f>
        <v>-3.8956207903630496E-2</v>
      </c>
      <c r="T713" s="1">
        <f>(Table2[[#This Row],[Close Price]]-Table2[[#This Row],[50D EMA]])/Table2[[#This Row],[50D EMA]]</f>
        <v>-8.1546630991934974E-2</v>
      </c>
      <c r="U713" s="1">
        <f>(Table2[[#This Row],[Close Price]]-Table2[[#This Row],[200D EMA]])/Table2[[#This Row],[200D EMA]]</f>
        <v>-0.12835996397043256</v>
      </c>
      <c r="V713">
        <v>1.32918639934242</v>
      </c>
      <c r="W713">
        <v>1212.05</v>
      </c>
      <c r="X713">
        <v>1238.95</v>
      </c>
      <c r="Y713">
        <v>1178</v>
      </c>
      <c r="Z713">
        <v>1259.8</v>
      </c>
      <c r="AA713">
        <v>1178</v>
      </c>
      <c r="AB713">
        <v>1298</v>
      </c>
      <c r="AC713" s="1">
        <f>(Table2[[#This Row],[Close Price]]/Table2[[#This Row],[Day Low]])-1</f>
        <v>1.8151066375149405E-3</v>
      </c>
      <c r="AD713" s="1">
        <f>(Table2[[#This Row],[Day High]]/Table2[[#This Row],[Close Price]])-1</f>
        <v>2.0341774758081188E-2</v>
      </c>
      <c r="AE713" s="1">
        <f>(Table2[[#This Row],[Close Price]]/Table2[[#This Row],[Current Week Low]])-1</f>
        <v>3.077249575551777E-2</v>
      </c>
      <c r="AF713" s="1">
        <f>(Table2[[#This Row],[Current Week High]]/Table2[[#This Row],[Close Price]])-1</f>
        <v>3.7512868025530111E-2</v>
      </c>
      <c r="AG713" s="1">
        <f>(Table2[[#This Row],[Close Price]]/Table2[[#This Row],[Current Month Low]])-1</f>
        <v>3.077249575551777E-2</v>
      </c>
      <c r="AH713" s="1">
        <f>(Table2[[#This Row],[Current Month High]]/Table2[[#This Row],[Close Price]])-1</f>
        <v>6.8972616841671774E-2</v>
      </c>
      <c r="AI713">
        <v>48.404364834259802</v>
      </c>
      <c r="AJ713">
        <v>6.7144175418552603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-0.21</v>
      </c>
      <c r="AM713" t="s">
        <v>3188</v>
      </c>
      <c r="AN713">
        <v>-5.9</v>
      </c>
      <c r="AO713" t="s">
        <v>3188</v>
      </c>
      <c r="AP713">
        <v>-3.6387495280503002E-2</v>
      </c>
      <c r="AQ713">
        <f>(Table2[[#This Row],[Sharpe Ratio]]-AVERAGE(Table2[Sharpe Ratio]))/_xlfn.STDEV.P(Table2[Sharpe Ratio])</f>
        <v>-1.140859138160583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650</v>
      </c>
      <c r="AT713">
        <f>_xlfn.RANK.AVG(Table2[[#This Row],[6M Return vs Nifty Z-Score]],Table2[6M Return vs Nifty Z-Score])</f>
        <v>702</v>
      </c>
      <c r="AU713">
        <f>_xlfn.RANK.AVG(Table2[[#This Row],[Sharpe Ratio Z-Score]],Table2[Sharpe Ratio Z-Score])</f>
        <v>638</v>
      </c>
      <c r="AV713">
        <f>(Table2[[#This Row],[Rank 1Y]]+Table2[[#This Row],[Rank 6M]]+Table2[[#This Row],[Rank Sharpe]])/3</f>
        <v>663.33333333333337</v>
      </c>
    </row>
    <row r="714" spans="1:48" x14ac:dyDescent="0.3">
      <c r="A714" t="s">
        <v>2357</v>
      </c>
      <c r="B714" t="s">
        <v>2358</v>
      </c>
      <c r="C714" t="s">
        <v>3143</v>
      </c>
      <c r="D714" t="s">
        <v>54</v>
      </c>
      <c r="E714">
        <v>2289.0068613599901</v>
      </c>
      <c r="F714">
        <v>227.42</v>
      </c>
      <c r="G714">
        <v>-88.9828107679743</v>
      </c>
      <c r="H714">
        <f>(Table2[[#This Row],[1Y Return vs Nifty]]-AVERAGE(Table2[1Y Return vs Nifty]))/_xlfn.STDEV.P(Table2[1Y Return vs Nifty])</f>
        <v>-1.9447395626631521</v>
      </c>
      <c r="I714">
        <v>-28.019572946888999</v>
      </c>
      <c r="J714">
        <f>(Table2[[#This Row],[1M Return vs Nifty]]-AVERAGE(Table2[1M Return vs Nifty]))/_xlfn.STDEV.P(Table2[1M Return vs Nifty])</f>
        <v>-2.8293965063044606</v>
      </c>
      <c r="K714">
        <v>-62.7852147399473</v>
      </c>
      <c r="L714">
        <f>(Table2[[#This Row],[6M Return vs Nifty]]-AVERAGE(Table2[6M Return vs Nifty]))/_xlfn.STDEV.P(Table2[6M Return vs Nifty])</f>
        <v>-2.3296187620150413</v>
      </c>
      <c r="M714">
        <v>-6.2282322402686701</v>
      </c>
      <c r="N714">
        <f>(Table2[[#This Row],[1W Return vs Nifty]]-AVERAGE(Table2[1W Return vs Nifty]))/_xlfn.STDEV.P(Table2[1W Return vs Nifty])</f>
        <v>-1.3930115369171767</v>
      </c>
      <c r="O714">
        <v>255.76</v>
      </c>
      <c r="P714">
        <v>301.165362689056</v>
      </c>
      <c r="Q714">
        <v>416.90823281168201</v>
      </c>
      <c r="R714">
        <v>17.5447454264011</v>
      </c>
      <c r="S714" s="1">
        <f>(Table2[[#This Row],[Close Price]]-Table2[[#This Row],[20D EMA]])/Table2[[#This Row],[20D EMA]]</f>
        <v>-0.11080700656865813</v>
      </c>
      <c r="T714" s="1">
        <f>(Table2[[#This Row],[Close Price]]-Table2[[#This Row],[50D EMA]])/Table2[[#This Row],[50D EMA]]</f>
        <v>-0.24486668065210351</v>
      </c>
      <c r="U714" s="1">
        <f>(Table2[[#This Row],[Close Price]]-Table2[[#This Row],[200D EMA]])/Table2[[#This Row],[200D EMA]]</f>
        <v>-0.45450825361195041</v>
      </c>
      <c r="V714">
        <v>0.56263640075325405</v>
      </c>
      <c r="W714">
        <v>226.51</v>
      </c>
      <c r="X714">
        <v>230</v>
      </c>
      <c r="Y714">
        <v>224.77</v>
      </c>
      <c r="Z714">
        <v>240.79</v>
      </c>
      <c r="AA714">
        <v>224.77</v>
      </c>
      <c r="AB714">
        <v>249</v>
      </c>
      <c r="AC714" s="1">
        <f>(Table2[[#This Row],[Close Price]]/Table2[[#This Row],[Day Low]])-1</f>
        <v>4.0174826718466505E-3</v>
      </c>
      <c r="AD714" s="1">
        <f>(Table2[[#This Row],[Day High]]/Table2[[#This Row],[Close Price]])-1</f>
        <v>1.1344648667663382E-2</v>
      </c>
      <c r="AE714" s="1">
        <f>(Table2[[#This Row],[Close Price]]/Table2[[#This Row],[Current Week Low]])-1</f>
        <v>1.1789829603594759E-2</v>
      </c>
      <c r="AF714" s="1">
        <f>(Table2[[#This Row],[Current Week High]]/Table2[[#This Row],[Close Price]])-1</f>
        <v>5.8789904142115823E-2</v>
      </c>
      <c r="AG714" s="1">
        <f>(Table2[[#This Row],[Close Price]]/Table2[[#This Row],[Current Month Low]])-1</f>
        <v>1.1789829603594759E-2</v>
      </c>
      <c r="AH714" s="1">
        <f>(Table2[[#This Row],[Current Month High]]/Table2[[#This Row],[Close Price]])-1</f>
        <v>9.4890510948905105E-2</v>
      </c>
      <c r="AI714">
        <v>196.74171137103099</v>
      </c>
      <c r="AJ714">
        <v>1.1789829603594699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-0.49</v>
      </c>
      <c r="AM714" t="s">
        <v>3188</v>
      </c>
      <c r="AN714">
        <v>-9.27</v>
      </c>
      <c r="AO714" t="s">
        <v>3188</v>
      </c>
      <c r="AQ714">
        <f>(Table2[[#This Row],[Sharpe Ratio]]-AVERAGE(Table2[Sharpe Ratio]))/_xlfn.STDEV.P(Table2[Sharpe Ratio])</f>
        <v>-0.71886351506777824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730</v>
      </c>
      <c r="AT714">
        <f>_xlfn.RANK.AVG(Table2[[#This Row],[6M Return vs Nifty Z-Score]],Table2[6M Return vs Nifty Z-Score])</f>
        <v>730</v>
      </c>
      <c r="AU714">
        <f>_xlfn.RANK.AVG(Table2[[#This Row],[Sharpe Ratio Z-Score]],Table2[Sharpe Ratio Z-Score])</f>
        <v>530</v>
      </c>
      <c r="AV714">
        <f>(Table2[[#This Row],[Rank 1Y]]+Table2[[#This Row],[Rank 6M]]+Table2[[#This Row],[Rank Sharpe]])/3</f>
        <v>663.33333333333337</v>
      </c>
    </row>
    <row r="715" spans="1:48" x14ac:dyDescent="0.3">
      <c r="A715" t="s">
        <v>636</v>
      </c>
      <c r="B715" t="s">
        <v>637</v>
      </c>
      <c r="C715" t="s">
        <v>3153</v>
      </c>
      <c r="D715" t="s">
        <v>430</v>
      </c>
      <c r="E715">
        <v>30462.18350979</v>
      </c>
      <c r="F715">
        <v>411.15</v>
      </c>
      <c r="G715">
        <v>-32.375130439046004</v>
      </c>
      <c r="H715">
        <f>(Table2[[#This Row],[1Y Return vs Nifty]]-AVERAGE(Table2[1Y Return vs Nifty]))/_xlfn.STDEV.P(Table2[1Y Return vs Nifty])</f>
        <v>-0.9922496092535239</v>
      </c>
      <c r="I715">
        <v>-1.3014536822552301</v>
      </c>
      <c r="J715">
        <f>(Table2[[#This Row],[1M Return vs Nifty]]-AVERAGE(Table2[1M Return vs Nifty]))/_xlfn.STDEV.P(Table2[1M Return vs Nifty])</f>
        <v>2.9698095081997729E-2</v>
      </c>
      <c r="K715">
        <v>-21.200109316367101</v>
      </c>
      <c r="L715">
        <f>(Table2[[#This Row],[6M Return vs Nifty]]-AVERAGE(Table2[6M Return vs Nifty]))/_xlfn.STDEV.P(Table2[6M Return vs Nifty])</f>
        <v>-1.0173728988419823</v>
      </c>
      <c r="M715">
        <v>-2.9104356275304499E-2</v>
      </c>
      <c r="N715">
        <f>(Table2[[#This Row],[1W Return vs Nifty]]-AVERAGE(Table2[1W Return vs Nifty]))/_xlfn.STDEV.P(Table2[1W Return vs Nifty])</f>
        <v>5.6027538040346291E-2</v>
      </c>
      <c r="O715">
        <v>418.06</v>
      </c>
      <c r="P715">
        <v>416.73177825743801</v>
      </c>
      <c r="Q715">
        <v>416.894704059265</v>
      </c>
      <c r="R715">
        <v>39.769196541092803</v>
      </c>
      <c r="S715" s="1">
        <f>(Table2[[#This Row],[Close Price]]-Table2[[#This Row],[20D EMA]])/Table2[[#This Row],[20D EMA]]</f>
        <v>-1.6528727933789469E-2</v>
      </c>
      <c r="T715" s="1">
        <f>(Table2[[#This Row],[Close Price]]-Table2[[#This Row],[50D EMA]])/Table2[[#This Row],[50D EMA]]</f>
        <v>-1.3394174739392833E-2</v>
      </c>
      <c r="U715" s="1">
        <f>(Table2[[#This Row],[Close Price]]-Table2[[#This Row],[200D EMA]])/Table2[[#This Row],[200D EMA]]</f>
        <v>-1.3779748227380604E-2</v>
      </c>
      <c r="V715">
        <v>0.56928067607311394</v>
      </c>
      <c r="W715">
        <v>406.5</v>
      </c>
      <c r="X715">
        <v>413.5</v>
      </c>
      <c r="Y715">
        <v>393.1</v>
      </c>
      <c r="Z715">
        <v>427.3</v>
      </c>
      <c r="AA715">
        <v>393.1</v>
      </c>
      <c r="AB715">
        <v>428.45</v>
      </c>
      <c r="AC715" s="1">
        <f>(Table2[[#This Row],[Close Price]]/Table2[[#This Row],[Day Low]])-1</f>
        <v>1.1439114391143868E-2</v>
      </c>
      <c r="AD715" s="1">
        <f>(Table2[[#This Row],[Day High]]/Table2[[#This Row],[Close Price]])-1</f>
        <v>5.7156755442053786E-3</v>
      </c>
      <c r="AE715" s="1">
        <f>(Table2[[#This Row],[Close Price]]/Table2[[#This Row],[Current Week Low]])-1</f>
        <v>4.5917069447977577E-2</v>
      </c>
      <c r="AF715" s="1">
        <f>(Table2[[#This Row],[Current Week High]]/Table2[[#This Row],[Close Price]])-1</f>
        <v>3.9280068101666066E-2</v>
      </c>
      <c r="AG715" s="1">
        <f>(Table2[[#This Row],[Close Price]]/Table2[[#This Row],[Current Month Low]])-1</f>
        <v>4.5917069447977577E-2</v>
      </c>
      <c r="AH715" s="1">
        <f>(Table2[[#This Row],[Current Month High]]/Table2[[#This Row],[Close Price]])-1</f>
        <v>4.2077100814787771E-2</v>
      </c>
      <c r="AI715">
        <v>18.691475130730801</v>
      </c>
      <c r="AJ715">
        <v>16.0784867306606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7.0000000000000007E-2</v>
      </c>
      <c r="AM715" t="s">
        <v>3189</v>
      </c>
      <c r="AN715">
        <v>-4.66</v>
      </c>
      <c r="AO715" t="s">
        <v>3188</v>
      </c>
      <c r="AP715">
        <v>-6.9861675166352E-2</v>
      </c>
      <c r="AQ715">
        <f>(Table2[[#This Row],[Sharpe Ratio]]-AVERAGE(Table2[Sharpe Ratio]))/_xlfn.STDEV.P(Table2[Sharpe Ratio])</f>
        <v>-1.529068254769343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659</v>
      </c>
      <c r="AT715">
        <f>_xlfn.RANK.AVG(Table2[[#This Row],[6M Return vs Nifty Z-Score]],Table2[6M Return vs Nifty Z-Score])</f>
        <v>655</v>
      </c>
      <c r="AU715">
        <f>_xlfn.RANK.AVG(Table2[[#This Row],[Sharpe Ratio Z-Score]],Table2[Sharpe Ratio Z-Score])</f>
        <v>682</v>
      </c>
      <c r="AV715">
        <f>(Table2[[#This Row],[Rank 1Y]]+Table2[[#This Row],[Rank 6M]]+Table2[[#This Row],[Rank Sharpe]])/3</f>
        <v>665.33333333333337</v>
      </c>
    </row>
    <row r="716" spans="1:48" x14ac:dyDescent="0.3">
      <c r="A716" t="s">
        <v>1327</v>
      </c>
      <c r="B716" t="s">
        <v>1328</v>
      </c>
      <c r="C716" t="s">
        <v>3152</v>
      </c>
      <c r="D716" t="s">
        <v>83</v>
      </c>
      <c r="E716">
        <v>8605.3515050549995</v>
      </c>
      <c r="F716">
        <v>291.45</v>
      </c>
      <c r="G716">
        <v>-63.204105654068201</v>
      </c>
      <c r="H716">
        <f>(Table2[[#This Row],[1Y Return vs Nifty]]-AVERAGE(Table2[1Y Return vs Nifty]))/_xlfn.STDEV.P(Table2[1Y Return vs Nifty])</f>
        <v>-1.5109829153278413</v>
      </c>
      <c r="I716">
        <v>-6.2248652252808503</v>
      </c>
      <c r="J716">
        <f>(Table2[[#This Row],[1M Return vs Nifty]]-AVERAGE(Table2[1M Return vs Nifty]))/_xlfn.STDEV.P(Table2[1M Return vs Nifty])</f>
        <v>-0.49715408428158114</v>
      </c>
      <c r="K716">
        <v>-12.0437295427918</v>
      </c>
      <c r="L716">
        <f>(Table2[[#This Row],[6M Return vs Nifty]]-AVERAGE(Table2[6M Return vs Nifty]))/_xlfn.STDEV.P(Table2[6M Return vs Nifty])</f>
        <v>-0.72843720041995808</v>
      </c>
      <c r="M716">
        <v>-2.1271705388967201</v>
      </c>
      <c r="N716">
        <f>(Table2[[#This Row],[1W Return vs Nifty]]-AVERAGE(Table2[1W Return vs Nifty]))/_xlfn.STDEV.P(Table2[1W Return vs Nifty])</f>
        <v>-0.43439304004054485</v>
      </c>
      <c r="O716">
        <v>285.45</v>
      </c>
      <c r="P716">
        <v>290.30689408021698</v>
      </c>
      <c r="Q716">
        <v>327.443811265362</v>
      </c>
      <c r="R716">
        <v>62.070590280055299</v>
      </c>
      <c r="S716" s="1">
        <f>(Table2[[#This Row],[Close Price]]-Table2[[#This Row],[20D EMA]])/Table2[[#This Row],[20D EMA]]</f>
        <v>2.1019442984760904E-2</v>
      </c>
      <c r="T716" s="1">
        <f>(Table2[[#This Row],[Close Price]]-Table2[[#This Row],[50D EMA]])/Table2[[#This Row],[50D EMA]]</f>
        <v>3.9375775880374038E-3</v>
      </c>
      <c r="U716" s="1">
        <f>(Table2[[#This Row],[Close Price]]-Table2[[#This Row],[200D EMA]])/Table2[[#This Row],[200D EMA]]</f>
        <v>-0.10992362667130227</v>
      </c>
      <c r="V716">
        <v>0.803975077155753</v>
      </c>
      <c r="W716">
        <v>276.85000000000002</v>
      </c>
      <c r="X716">
        <v>298.5</v>
      </c>
      <c r="Y716">
        <v>269.7</v>
      </c>
      <c r="Z716">
        <v>298.5</v>
      </c>
      <c r="AA716">
        <v>269.7</v>
      </c>
      <c r="AB716">
        <v>298.5</v>
      </c>
      <c r="AC716" s="1">
        <f>(Table2[[#This Row],[Close Price]]/Table2[[#This Row],[Day Low]])-1</f>
        <v>5.2736138703268765E-2</v>
      </c>
      <c r="AD716" s="1">
        <f>(Table2[[#This Row],[Day High]]/Table2[[#This Row],[Close Price]])-1</f>
        <v>2.4189397838394244E-2</v>
      </c>
      <c r="AE716" s="1">
        <f>(Table2[[#This Row],[Close Price]]/Table2[[#This Row],[Current Week Low]])-1</f>
        <v>8.0645161290322509E-2</v>
      </c>
      <c r="AF716" s="1">
        <f>(Table2[[#This Row],[Current Week High]]/Table2[[#This Row],[Close Price]])-1</f>
        <v>2.4189397838394244E-2</v>
      </c>
      <c r="AG716" s="1">
        <f>(Table2[[#This Row],[Close Price]]/Table2[[#This Row],[Current Month Low]])-1</f>
        <v>8.0645161290322509E-2</v>
      </c>
      <c r="AH716" s="1">
        <f>(Table2[[#This Row],[Current Month High]]/Table2[[#This Row],[Close Price]])-1</f>
        <v>2.4189397838394244E-2</v>
      </c>
      <c r="AI716">
        <v>64.607994510207504</v>
      </c>
      <c r="AJ716">
        <v>11.6666666666666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-0.15</v>
      </c>
      <c r="AM716" t="s">
        <v>3188</v>
      </c>
      <c r="AN716">
        <v>-0.5</v>
      </c>
      <c r="AO716" t="s">
        <v>3188</v>
      </c>
      <c r="AP716">
        <v>-9.7264236996174994E-2</v>
      </c>
      <c r="AQ716">
        <f>(Table2[[#This Row],[Sharpe Ratio]]-AVERAGE(Table2[Sharpe Ratio]))/_xlfn.STDEV.P(Table2[Sharpe Ratio])</f>
        <v>-1.8468631748256104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727</v>
      </c>
      <c r="AT716">
        <f>_xlfn.RANK.AVG(Table2[[#This Row],[6M Return vs Nifty Z-Score]],Table2[6M Return vs Nifty Z-Score])</f>
        <v>570</v>
      </c>
      <c r="AU716">
        <f>_xlfn.RANK.AVG(Table2[[#This Row],[Sharpe Ratio Z-Score]],Table2[Sharpe Ratio Z-Score])</f>
        <v>710</v>
      </c>
      <c r="AV716">
        <f>(Table2[[#This Row],[Rank 1Y]]+Table2[[#This Row],[Rank 6M]]+Table2[[#This Row],[Rank Sharpe]])/3</f>
        <v>669</v>
      </c>
    </row>
    <row r="717" spans="1:48" x14ac:dyDescent="0.3">
      <c r="A717" t="s">
        <v>1498</v>
      </c>
      <c r="B717" t="s">
        <v>1499</v>
      </c>
      <c r="C717" t="s">
        <v>3147</v>
      </c>
      <c r="D717" t="s">
        <v>51</v>
      </c>
      <c r="E717">
        <v>6918.1512129839903</v>
      </c>
      <c r="F717">
        <v>213.18</v>
      </c>
      <c r="G717">
        <v>-31.661530647402301</v>
      </c>
      <c r="H717">
        <f>(Table2[[#This Row],[1Y Return vs Nifty]]-AVERAGE(Table2[1Y Return vs Nifty]))/_xlfn.STDEV.P(Table2[1Y Return vs Nifty])</f>
        <v>-0.98024246413918004</v>
      </c>
      <c r="I717">
        <v>-11.119206769526899</v>
      </c>
      <c r="J717">
        <f>(Table2[[#This Row],[1M Return vs Nifty]]-AVERAGE(Table2[1M Return vs Nifty]))/_xlfn.STDEV.P(Table2[1M Return vs Nifty])</f>
        <v>-1.0208954954151896</v>
      </c>
      <c r="K717">
        <v>-57.496637396722697</v>
      </c>
      <c r="L717">
        <f>(Table2[[#This Row],[6M Return vs Nifty]]-AVERAGE(Table2[6M Return vs Nifty]))/_xlfn.STDEV.P(Table2[6M Return vs Nifty])</f>
        <v>-2.1627341606649124</v>
      </c>
      <c r="M717">
        <v>-1.28497800295381</v>
      </c>
      <c r="N717">
        <f>(Table2[[#This Row],[1W Return vs Nifty]]-AVERAGE(Table2[1W Return vs Nifty]))/_xlfn.STDEV.P(Table2[1W Return vs Nifty])</f>
        <v>-0.23753149498838746</v>
      </c>
      <c r="O717">
        <v>213.59</v>
      </c>
      <c r="P717">
        <v>220.01177587581401</v>
      </c>
      <c r="Q717">
        <v>249.55449183973599</v>
      </c>
      <c r="R717">
        <v>53.3593680877404</v>
      </c>
      <c r="S717" s="1">
        <f>(Table2[[#This Row],[Close Price]]-Table2[[#This Row],[20D EMA]])/Table2[[#This Row],[20D EMA]]</f>
        <v>-1.919565522730449E-3</v>
      </c>
      <c r="T717" s="1">
        <f>(Table2[[#This Row],[Close Price]]-Table2[[#This Row],[50D EMA]])/Table2[[#This Row],[50D EMA]]</f>
        <v>-3.1051864604148324E-2</v>
      </c>
      <c r="U717" s="1">
        <f>(Table2[[#This Row],[Close Price]]-Table2[[#This Row],[200D EMA]])/Table2[[#This Row],[200D EMA]]</f>
        <v>-0.14575771236005519</v>
      </c>
      <c r="V717">
        <v>0.92527708667462405</v>
      </c>
      <c r="W717">
        <v>0</v>
      </c>
      <c r="X717">
        <v>0</v>
      </c>
      <c r="Y717">
        <v>198.7</v>
      </c>
      <c r="Z717">
        <v>223.39</v>
      </c>
      <c r="AA717">
        <v>198.7</v>
      </c>
      <c r="AB717">
        <v>223.39</v>
      </c>
      <c r="AC717" s="1" t="e">
        <f>(Table2[[#This Row],[Close Price]]/Table2[[#This Row],[Day Low]])-1</f>
        <v>#DIV/0!</v>
      </c>
      <c r="AD717" s="1">
        <f>(Table2[[#This Row],[Day High]]/Table2[[#This Row],[Close Price]])-1</f>
        <v>-1</v>
      </c>
      <c r="AE717" s="1">
        <f>(Table2[[#This Row],[Close Price]]/Table2[[#This Row],[Current Week Low]])-1</f>
        <v>7.2873678912934059E-2</v>
      </c>
      <c r="AF717" s="1">
        <f>(Table2[[#This Row],[Current Week High]]/Table2[[#This Row],[Close Price]])-1</f>
        <v>4.7893798667792309E-2</v>
      </c>
      <c r="AG717" s="1">
        <f>(Table2[[#This Row],[Close Price]]/Table2[[#This Row],[Current Month Low]])-1</f>
        <v>7.2873678912934059E-2</v>
      </c>
      <c r="AH717" s="1">
        <f>(Table2[[#This Row],[Current Month High]]/Table2[[#This Row],[Close Price]])-1</f>
        <v>4.7893798667792309E-2</v>
      </c>
      <c r="AI717">
        <v>121.784407542921</v>
      </c>
      <c r="AJ717">
        <v>8.7098419173890793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-0.18</v>
      </c>
      <c r="AM717" t="s">
        <v>3188</v>
      </c>
      <c r="AN717">
        <v>-2.71</v>
      </c>
      <c r="AO717" t="s">
        <v>3188</v>
      </c>
      <c r="AP717">
        <v>-2.8021272206392001E-2</v>
      </c>
      <c r="AQ717">
        <f>(Table2[[#This Row],[Sharpe Ratio]]-AVERAGE(Table2[Sharpe Ratio]))/_xlfn.STDEV.P(Table2[Sharpe Ratio])</f>
        <v>-1.0438337866798899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656</v>
      </c>
      <c r="AT717">
        <f>_xlfn.RANK.AVG(Table2[[#This Row],[6M Return vs Nifty Z-Score]],Table2[6M Return vs Nifty Z-Score])</f>
        <v>729</v>
      </c>
      <c r="AU717">
        <f>_xlfn.RANK.AVG(Table2[[#This Row],[Sharpe Ratio Z-Score]],Table2[Sharpe Ratio Z-Score])</f>
        <v>622</v>
      </c>
      <c r="AV717">
        <f>(Table2[[#This Row],[Rank 1Y]]+Table2[[#This Row],[Rank 6M]]+Table2[[#This Row],[Rank Sharpe]])/3</f>
        <v>669</v>
      </c>
    </row>
    <row r="718" spans="1:48" x14ac:dyDescent="0.3">
      <c r="A718" t="s">
        <v>380</v>
      </c>
      <c r="B718" t="s">
        <v>381</v>
      </c>
      <c r="C718" t="s">
        <v>3144</v>
      </c>
      <c r="D718" t="s">
        <v>27</v>
      </c>
      <c r="E718">
        <v>63984.431675519998</v>
      </c>
      <c r="F718">
        <v>9.18</v>
      </c>
      <c r="G718">
        <v>-48.541483364621598</v>
      </c>
      <c r="H718">
        <f>(Table2[[#This Row],[1Y Return vs Nifty]]-AVERAGE(Table2[1Y Return vs Nifty]))/_xlfn.STDEV.P(Table2[1Y Return vs Nifty])</f>
        <v>-1.2642672693203345</v>
      </c>
      <c r="I718">
        <v>-32.277162063262999</v>
      </c>
      <c r="J718">
        <f>(Table2[[#This Row],[1M Return vs Nifty]]-AVERAGE(Table2[1M Return vs Nifty]))/_xlfn.STDEV.P(Table2[1M Return vs Nifty])</f>
        <v>-3.2849993104157362</v>
      </c>
      <c r="K718">
        <v>-38.826610182911097</v>
      </c>
      <c r="L718">
        <f>(Table2[[#This Row],[6M Return vs Nifty]]-AVERAGE(Table2[6M Return vs Nifty]))/_xlfn.STDEV.P(Table2[6M Return vs Nifty])</f>
        <v>-1.5735889432342374</v>
      </c>
      <c r="M718">
        <v>-6.1367457179654901</v>
      </c>
      <c r="N718">
        <f>(Table2[[#This Row],[1W Return vs Nifty]]-AVERAGE(Table2[1W Return vs Nifty]))/_xlfn.STDEV.P(Table2[1W Return vs Nifty])</f>
        <v>-1.3716266666370234</v>
      </c>
      <c r="O718">
        <v>10.67</v>
      </c>
      <c r="P718">
        <v>12.599181115492099</v>
      </c>
      <c r="Q718">
        <v>13.6654191692169</v>
      </c>
      <c r="R718">
        <v>24.874960591184699</v>
      </c>
      <c r="S718" s="1">
        <f>(Table2[[#This Row],[Close Price]]-Table2[[#This Row],[20D EMA]])/Table2[[#This Row],[20D EMA]]</f>
        <v>-0.13964386129334586</v>
      </c>
      <c r="T718" s="1">
        <f>(Table2[[#This Row],[Close Price]]-Table2[[#This Row],[50D EMA]])/Table2[[#This Row],[50D EMA]]</f>
        <v>-0.27138121788628267</v>
      </c>
      <c r="U718" s="1">
        <f>(Table2[[#This Row],[Close Price]]-Table2[[#This Row],[200D EMA]])/Table2[[#This Row],[200D EMA]]</f>
        <v>-0.32823136368336797</v>
      </c>
      <c r="V718">
        <v>0.79769553756352796</v>
      </c>
      <c r="W718">
        <v>9.08</v>
      </c>
      <c r="X718">
        <v>9.2799999999999994</v>
      </c>
      <c r="Y718">
        <v>8.9</v>
      </c>
      <c r="Z718">
        <v>9.81</v>
      </c>
      <c r="AA718">
        <v>8.9</v>
      </c>
      <c r="AB718">
        <v>10.53</v>
      </c>
      <c r="AC718" s="1">
        <f>(Table2[[#This Row],[Close Price]]/Table2[[#This Row],[Day Low]])-1</f>
        <v>1.1013215859030812E-2</v>
      </c>
      <c r="AD718" s="1">
        <f>(Table2[[#This Row],[Day High]]/Table2[[#This Row],[Close Price]])-1</f>
        <v>1.089324618736387E-2</v>
      </c>
      <c r="AE718" s="1">
        <f>(Table2[[#This Row],[Close Price]]/Table2[[#This Row],[Current Week Low]])-1</f>
        <v>3.1460674157303359E-2</v>
      </c>
      <c r="AF718" s="1">
        <f>(Table2[[#This Row],[Current Week High]]/Table2[[#This Row],[Close Price]])-1</f>
        <v>6.8627450980392135E-2</v>
      </c>
      <c r="AG718" s="1">
        <f>(Table2[[#This Row],[Close Price]]/Table2[[#This Row],[Current Month Low]])-1</f>
        <v>3.1460674157303359E-2</v>
      </c>
      <c r="AH718" s="1">
        <f>(Table2[[#This Row],[Current Month High]]/Table2[[#This Row],[Close Price]])-1</f>
        <v>0.14705882352941169</v>
      </c>
      <c r="AI718">
        <v>108.932461873638</v>
      </c>
      <c r="AJ718">
        <v>3.1460674157303301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-0.43</v>
      </c>
      <c r="AM718" t="s">
        <v>3188</v>
      </c>
      <c r="AN718">
        <v>-13.96</v>
      </c>
      <c r="AO718" t="s">
        <v>3188</v>
      </c>
      <c r="AP718">
        <v>-6.9178134816309999E-3</v>
      </c>
      <c r="AQ718">
        <f>(Table2[[#This Row],[Sharpe Ratio]]-AVERAGE(Table2[Sharpe Ratio]))/_xlfn.STDEV.P(Table2[Sharpe Ratio])</f>
        <v>-0.79909126880890691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706</v>
      </c>
      <c r="AT718">
        <f>_xlfn.RANK.AVG(Table2[[#This Row],[6M Return vs Nifty Z-Score]],Table2[6M Return vs Nifty Z-Score])</f>
        <v>722</v>
      </c>
      <c r="AU718">
        <f>_xlfn.RANK.AVG(Table2[[#This Row],[Sharpe Ratio Z-Score]],Table2[Sharpe Ratio Z-Score])</f>
        <v>583</v>
      </c>
      <c r="AV718">
        <f>(Table2[[#This Row],[Rank 1Y]]+Table2[[#This Row],[Rank 6M]]+Table2[[#This Row],[Rank Sharpe]])/3</f>
        <v>670.33333333333337</v>
      </c>
    </row>
    <row r="719" spans="1:48" x14ac:dyDescent="0.3">
      <c r="A719" t="s">
        <v>843</v>
      </c>
      <c r="B719" t="s">
        <v>844</v>
      </c>
      <c r="C719" t="s">
        <v>3157</v>
      </c>
      <c r="D719" t="s">
        <v>444</v>
      </c>
      <c r="E719">
        <v>19184.51871</v>
      </c>
      <c r="F719">
        <v>529.20000000000005</v>
      </c>
      <c r="G719">
        <v>-16.6709948197947</v>
      </c>
      <c r="H719">
        <f>(Table2[[#This Row],[1Y Return vs Nifty]]-AVERAGE(Table2[1Y Return vs Nifty]))/_xlfn.STDEV.P(Table2[1Y Return vs Nifty])</f>
        <v>-0.72800929208449239</v>
      </c>
      <c r="I719">
        <v>-11.089201532334799</v>
      </c>
      <c r="J719">
        <f>(Table2[[#This Row],[1M Return vs Nifty]]-AVERAGE(Table2[1M Return vs Nifty]))/_xlfn.STDEV.P(Table2[1M Return vs Nifty])</f>
        <v>-1.0176846477196781</v>
      </c>
      <c r="K719">
        <v>-39.243904004559397</v>
      </c>
      <c r="L719">
        <f>(Table2[[#This Row],[6M Return vs Nifty]]-AVERAGE(Table2[6M Return vs Nifty]))/_xlfn.STDEV.P(Table2[6M Return vs Nifty])</f>
        <v>-1.5867569293583066</v>
      </c>
      <c r="M719">
        <v>-6.3430112440830904</v>
      </c>
      <c r="N719">
        <f>(Table2[[#This Row],[1W Return vs Nifty]]-AVERAGE(Table2[1W Return vs Nifty]))/_xlfn.STDEV.P(Table2[1W Return vs Nifty])</f>
        <v>-1.4198409981936966</v>
      </c>
      <c r="O719">
        <v>562.9</v>
      </c>
      <c r="P719">
        <v>600.20215500532402</v>
      </c>
      <c r="Q719">
        <v>630.37532755495602</v>
      </c>
      <c r="R719">
        <v>24.888513628154701</v>
      </c>
      <c r="S719" s="1">
        <f>(Table2[[#This Row],[Close Price]]-Table2[[#This Row],[20D EMA]])/Table2[[#This Row],[20D EMA]]</f>
        <v>-5.9868537928584001E-2</v>
      </c>
      <c r="T719" s="1">
        <f>(Table2[[#This Row],[Close Price]]-Table2[[#This Row],[50D EMA]])/Table2[[#This Row],[50D EMA]]</f>
        <v>-0.11829706776826576</v>
      </c>
      <c r="U719" s="1">
        <f>(Table2[[#This Row],[Close Price]]-Table2[[#This Row],[200D EMA]])/Table2[[#This Row],[200D EMA]]</f>
        <v>-0.16050013877825114</v>
      </c>
      <c r="V719">
        <v>0.73382750909530503</v>
      </c>
      <c r="W719">
        <v>526</v>
      </c>
      <c r="X719">
        <v>531.9</v>
      </c>
      <c r="Y719">
        <v>524.65</v>
      </c>
      <c r="Z719">
        <v>557.75</v>
      </c>
      <c r="AA719">
        <v>524.65</v>
      </c>
      <c r="AB719">
        <v>592.79999999999995</v>
      </c>
      <c r="AC719" s="1">
        <f>(Table2[[#This Row],[Close Price]]/Table2[[#This Row],[Day Low]])-1</f>
        <v>6.0836501901142537E-3</v>
      </c>
      <c r="AD719" s="1">
        <f>(Table2[[#This Row],[Day High]]/Table2[[#This Row],[Close Price]])-1</f>
        <v>5.1020408163264808E-3</v>
      </c>
      <c r="AE719" s="1">
        <f>(Table2[[#This Row],[Close Price]]/Table2[[#This Row],[Current Week Low]])-1</f>
        <v>8.6724482988660423E-3</v>
      </c>
      <c r="AF719" s="1">
        <f>(Table2[[#This Row],[Current Week High]]/Table2[[#This Row],[Close Price]])-1</f>
        <v>5.3949357520786112E-2</v>
      </c>
      <c r="AG719" s="1">
        <f>(Table2[[#This Row],[Close Price]]/Table2[[#This Row],[Current Month Low]])-1</f>
        <v>8.6724482988660423E-3</v>
      </c>
      <c r="AH719" s="1">
        <f>(Table2[[#This Row],[Current Month High]]/Table2[[#This Row],[Close Price]])-1</f>
        <v>0.12018140589569137</v>
      </c>
      <c r="AI719">
        <v>45.360922146636398</v>
      </c>
      <c r="AJ719">
        <v>20.821917808219101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-0.25</v>
      </c>
      <c r="AM719" t="s">
        <v>3188</v>
      </c>
      <c r="AN719">
        <v>-10.09</v>
      </c>
      <c r="AO719" t="s">
        <v>3188</v>
      </c>
      <c r="AP719">
        <v>-0.124979923999923</v>
      </c>
      <c r="AQ719">
        <f>(Table2[[#This Row],[Sharpe Ratio]]-AVERAGE(Table2[Sharpe Ratio]))/_xlfn.STDEV.P(Table2[Sharpe Ratio])</f>
        <v>-2.168289492202796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563</v>
      </c>
      <c r="AT719">
        <f>_xlfn.RANK.AVG(Table2[[#This Row],[6M Return vs Nifty Z-Score]],Table2[6M Return vs Nifty Z-Score])</f>
        <v>723</v>
      </c>
      <c r="AU719">
        <f>_xlfn.RANK.AVG(Table2[[#This Row],[Sharpe Ratio Z-Score]],Table2[Sharpe Ratio Z-Score])</f>
        <v>726</v>
      </c>
      <c r="AV719">
        <f>(Table2[[#This Row],[Rank 1Y]]+Table2[[#This Row],[Rank 6M]]+Table2[[#This Row],[Rank Sharpe]])/3</f>
        <v>670.66666666666663</v>
      </c>
    </row>
    <row r="720" spans="1:48" x14ac:dyDescent="0.3">
      <c r="A720" t="s">
        <v>1368</v>
      </c>
      <c r="B720" t="s">
        <v>1369</v>
      </c>
      <c r="C720" t="s">
        <v>3143</v>
      </c>
      <c r="D720" t="s">
        <v>24</v>
      </c>
      <c r="E720">
        <v>8302.5311364000008</v>
      </c>
      <c r="F720">
        <v>72.900000000000006</v>
      </c>
      <c r="G720">
        <v>-51.125400198699303</v>
      </c>
      <c r="H720">
        <f>(Table2[[#This Row],[1Y Return vs Nifty]]-AVERAGE(Table2[1Y Return vs Nifty]))/_xlfn.STDEV.P(Table2[1Y Return vs Nifty])</f>
        <v>-1.307744670453963</v>
      </c>
      <c r="I720">
        <v>-9.76799660328596</v>
      </c>
      <c r="J720">
        <f>(Table2[[#This Row],[1M Return vs Nifty]]-AVERAGE(Table2[1M Return vs Nifty]))/_xlfn.STDEV.P(Table2[1M Return vs Nifty])</f>
        <v>-0.87630306907806876</v>
      </c>
      <c r="K720">
        <v>-37.249432323427001</v>
      </c>
      <c r="L720">
        <f>(Table2[[#This Row],[6M Return vs Nifty]]-AVERAGE(Table2[6M Return vs Nifty]))/_xlfn.STDEV.P(Table2[6M Return vs Nifty])</f>
        <v>-1.5238200391875836</v>
      </c>
      <c r="M720">
        <v>-1.7426477261532101</v>
      </c>
      <c r="N720">
        <f>(Table2[[#This Row],[1W Return vs Nifty]]-AVERAGE(Table2[1W Return vs Nifty]))/_xlfn.STDEV.P(Table2[1W Return vs Nifty])</f>
        <v>-0.34451127097483075</v>
      </c>
      <c r="O720">
        <v>77.599999999999994</v>
      </c>
      <c r="P720">
        <v>81.195596555961899</v>
      </c>
      <c r="Q720">
        <v>88.828216079677404</v>
      </c>
      <c r="R720">
        <v>23.070118787603899</v>
      </c>
      <c r="S720" s="1">
        <f>(Table2[[#This Row],[Close Price]]-Table2[[#This Row],[20D EMA]])/Table2[[#This Row],[20D EMA]]</f>
        <v>-6.0567010309278212E-2</v>
      </c>
      <c r="T720" s="1">
        <f>(Table2[[#This Row],[Close Price]]-Table2[[#This Row],[50D EMA]])/Table2[[#This Row],[50D EMA]]</f>
        <v>-0.10216805969575425</v>
      </c>
      <c r="U720" s="1">
        <f>(Table2[[#This Row],[Close Price]]-Table2[[#This Row],[200D EMA]])/Table2[[#This Row],[200D EMA]]</f>
        <v>-0.17931482565618631</v>
      </c>
      <c r="V720">
        <v>0.90890839522365896</v>
      </c>
      <c r="W720">
        <v>72.680000000000007</v>
      </c>
      <c r="X720">
        <v>74.5</v>
      </c>
      <c r="Y720">
        <v>72.5</v>
      </c>
      <c r="Z720">
        <v>76.37</v>
      </c>
      <c r="AA720">
        <v>72.5</v>
      </c>
      <c r="AB720">
        <v>78.25</v>
      </c>
      <c r="AC720" s="1">
        <f>(Table2[[#This Row],[Close Price]]/Table2[[#This Row],[Day Low]])-1</f>
        <v>3.0269675288938647E-3</v>
      </c>
      <c r="AD720" s="1">
        <f>(Table2[[#This Row],[Day High]]/Table2[[#This Row],[Close Price]])-1</f>
        <v>2.1947873799725626E-2</v>
      </c>
      <c r="AE720" s="1">
        <f>(Table2[[#This Row],[Close Price]]/Table2[[#This Row],[Current Week Low]])-1</f>
        <v>5.5172413793105335E-3</v>
      </c>
      <c r="AF720" s="1">
        <f>(Table2[[#This Row],[Current Week High]]/Table2[[#This Row],[Close Price]])-1</f>
        <v>4.7599451303155016E-2</v>
      </c>
      <c r="AG720" s="1">
        <f>(Table2[[#This Row],[Close Price]]/Table2[[#This Row],[Current Month Low]])-1</f>
        <v>5.5172413793105335E-3</v>
      </c>
      <c r="AH720" s="1">
        <f>(Table2[[#This Row],[Current Month High]]/Table2[[#This Row],[Close Price]])-1</f>
        <v>7.3388203017832554E-2</v>
      </c>
      <c r="AI720">
        <v>59.807956104252298</v>
      </c>
      <c r="AJ720">
        <v>0.55172413793105302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-0.18</v>
      </c>
      <c r="AM720" t="s">
        <v>3188</v>
      </c>
      <c r="AN720">
        <v>-11.61</v>
      </c>
      <c r="AO720" t="s">
        <v>3188</v>
      </c>
      <c r="AP720">
        <v>-5.9911514855019998E-3</v>
      </c>
      <c r="AQ720">
        <f>(Table2[[#This Row],[Sharpe Ratio]]-AVERAGE(Table2[Sharpe Ratio]))/_xlfn.STDEV.P(Table2[Sharpe Ratio])</f>
        <v>-0.78834451904120839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713</v>
      </c>
      <c r="AT720">
        <f>_xlfn.RANK.AVG(Table2[[#This Row],[6M Return vs Nifty Z-Score]],Table2[6M Return vs Nifty Z-Score])</f>
        <v>720</v>
      </c>
      <c r="AU720">
        <f>_xlfn.RANK.AVG(Table2[[#This Row],[Sharpe Ratio Z-Score]],Table2[Sharpe Ratio Z-Score])</f>
        <v>579</v>
      </c>
      <c r="AV720">
        <f>(Table2[[#This Row],[Rank 1Y]]+Table2[[#This Row],[Rank 6M]]+Table2[[#This Row],[Rank Sharpe]])/3</f>
        <v>670.66666666666663</v>
      </c>
    </row>
    <row r="721" spans="1:48" x14ac:dyDescent="0.3">
      <c r="A721" t="s">
        <v>1684</v>
      </c>
      <c r="B721" t="s">
        <v>1685</v>
      </c>
      <c r="C721" t="s">
        <v>3143</v>
      </c>
      <c r="D721" t="s">
        <v>24</v>
      </c>
      <c r="E721">
        <v>5195.9711408499998</v>
      </c>
      <c r="F721">
        <v>307.3</v>
      </c>
      <c r="G721">
        <v>-39.653226863428998</v>
      </c>
      <c r="H721">
        <f>(Table2[[#This Row],[1Y Return vs Nifty]]-AVERAGE(Table2[1Y Return vs Nifty]))/_xlfn.STDEV.P(Table2[1Y Return vs Nifty])</f>
        <v>-1.1147120327955236</v>
      </c>
      <c r="I721">
        <v>-5.3362385785358502</v>
      </c>
      <c r="J721">
        <f>(Table2[[#This Row],[1M Return vs Nifty]]-AVERAGE(Table2[1M Return vs Nifty]))/_xlfn.STDEV.P(Table2[1M Return vs Nifty])</f>
        <v>-0.40206252401147591</v>
      </c>
      <c r="K721">
        <v>-30.3397217890099</v>
      </c>
      <c r="L721">
        <f>(Table2[[#This Row],[6M Return vs Nifty]]-AVERAGE(Table2[6M Return vs Nifty]))/_xlfn.STDEV.P(Table2[6M Return vs Nifty])</f>
        <v>-1.3057794938491869</v>
      </c>
      <c r="M721">
        <v>-1.5979599731938301</v>
      </c>
      <c r="N721">
        <f>(Table2[[#This Row],[1W Return vs Nifty]]-AVERAGE(Table2[1W Return vs Nifty]))/_xlfn.STDEV.P(Table2[1W Return vs Nifty])</f>
        <v>-0.3106906736860901</v>
      </c>
      <c r="O721">
        <v>316.39999999999998</v>
      </c>
      <c r="P721">
        <v>324.12999993353299</v>
      </c>
      <c r="Q721">
        <v>340.41737703917801</v>
      </c>
      <c r="R721">
        <v>37.221326679341601</v>
      </c>
      <c r="S721" s="1">
        <f>(Table2[[#This Row],[Close Price]]-Table2[[#This Row],[20D EMA]])/Table2[[#This Row],[20D EMA]]</f>
        <v>-2.876106194690255E-2</v>
      </c>
      <c r="T721" s="1">
        <f>(Table2[[#This Row],[Close Price]]-Table2[[#This Row],[50D EMA]])/Table2[[#This Row],[50D EMA]]</f>
        <v>-5.1923610702447109E-2</v>
      </c>
      <c r="U721" s="1">
        <f>(Table2[[#This Row],[Close Price]]-Table2[[#This Row],[200D EMA]])/Table2[[#This Row],[200D EMA]]</f>
        <v>-9.7284625500673474E-2</v>
      </c>
      <c r="V721">
        <v>0.92971973177157696</v>
      </c>
      <c r="W721">
        <v>306.45</v>
      </c>
      <c r="X721">
        <v>313.64999999999998</v>
      </c>
      <c r="Y721">
        <v>306.39999999999998</v>
      </c>
      <c r="Z721">
        <v>321.5</v>
      </c>
      <c r="AA721">
        <v>306.39999999999998</v>
      </c>
      <c r="AB721">
        <v>321.5</v>
      </c>
      <c r="AC721" s="1">
        <f>(Table2[[#This Row],[Close Price]]/Table2[[#This Row],[Day Low]])-1</f>
        <v>2.7736988089410719E-3</v>
      </c>
      <c r="AD721" s="1">
        <f>(Table2[[#This Row],[Day High]]/Table2[[#This Row],[Close Price]])-1</f>
        <v>2.0663846404165298E-2</v>
      </c>
      <c r="AE721" s="1">
        <f>(Table2[[#This Row],[Close Price]]/Table2[[#This Row],[Current Week Low]])-1</f>
        <v>2.937336814621494E-3</v>
      </c>
      <c r="AF721" s="1">
        <f>(Table2[[#This Row],[Current Week High]]/Table2[[#This Row],[Close Price]])-1</f>
        <v>4.6208916368369657E-2</v>
      </c>
      <c r="AG721" s="1">
        <f>(Table2[[#This Row],[Close Price]]/Table2[[#This Row],[Current Month Low]])-1</f>
        <v>2.937336814621494E-3</v>
      </c>
      <c r="AH721" s="1">
        <f>(Table2[[#This Row],[Current Month High]]/Table2[[#This Row],[Close Price]])-1</f>
        <v>4.6208916368369657E-2</v>
      </c>
      <c r="AI721">
        <v>37.406443215099202</v>
      </c>
      <c r="AJ721">
        <v>0.50695012264923001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-0.14000000000000001</v>
      </c>
      <c r="AM721" t="s">
        <v>3188</v>
      </c>
      <c r="AN721">
        <v>-4.62</v>
      </c>
      <c r="AO721" t="s">
        <v>3188</v>
      </c>
      <c r="AP721">
        <v>-3.3988341885089E-2</v>
      </c>
      <c r="AQ721">
        <f>(Table2[[#This Row],[Sharpe Ratio]]-AVERAGE(Table2[Sharpe Ratio]))/_xlfn.STDEV.P(Table2[Sharpe Ratio])</f>
        <v>-1.1130355074273235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680</v>
      </c>
      <c r="AT721">
        <f>_xlfn.RANK.AVG(Table2[[#This Row],[6M Return vs Nifty Z-Score]],Table2[6M Return vs Nifty Z-Score])</f>
        <v>703</v>
      </c>
      <c r="AU721">
        <f>_xlfn.RANK.AVG(Table2[[#This Row],[Sharpe Ratio Z-Score]],Table2[Sharpe Ratio Z-Score])</f>
        <v>629</v>
      </c>
      <c r="AV721">
        <f>(Table2[[#This Row],[Rank 1Y]]+Table2[[#This Row],[Rank 6M]]+Table2[[#This Row],[Rank Sharpe]])/3</f>
        <v>670.66666666666663</v>
      </c>
    </row>
    <row r="722" spans="1:48" x14ac:dyDescent="0.3">
      <c r="A722" t="s">
        <v>1384</v>
      </c>
      <c r="B722" t="s">
        <v>1385</v>
      </c>
      <c r="C722" t="s">
        <v>3157</v>
      </c>
      <c r="D722" t="s">
        <v>444</v>
      </c>
      <c r="E722">
        <v>8076.1446086399901</v>
      </c>
      <c r="F722">
        <v>735.3</v>
      </c>
      <c r="G722">
        <v>-42.7604746475346</v>
      </c>
      <c r="H722">
        <f>(Table2[[#This Row],[1Y Return vs Nifty]]-AVERAGE(Table2[1Y Return vs Nifty]))/_xlfn.STDEV.P(Table2[1Y Return vs Nifty])</f>
        <v>-1.1669950848463677</v>
      </c>
      <c r="I722">
        <v>-4.9916787739991797</v>
      </c>
      <c r="J722">
        <f>(Table2[[#This Row],[1M Return vs Nifty]]-AVERAGE(Table2[1M Return vs Nifty]))/_xlfn.STDEV.P(Table2[1M Return vs Nifty])</f>
        <v>-0.36519132558436346</v>
      </c>
      <c r="K722">
        <v>-24.811921828404</v>
      </c>
      <c r="L722">
        <f>(Table2[[#This Row],[6M Return vs Nifty]]-AVERAGE(Table2[6M Return vs Nifty]))/_xlfn.STDEV.P(Table2[6M Return vs Nifty])</f>
        <v>-1.131346062531249</v>
      </c>
      <c r="M722">
        <v>-2.24243891159171</v>
      </c>
      <c r="N722">
        <f>(Table2[[#This Row],[1W Return vs Nifty]]-AVERAGE(Table2[1W Return vs Nifty]))/_xlfn.STDEV.P(Table2[1W Return vs Nifty])</f>
        <v>-0.46133689073494455</v>
      </c>
      <c r="O722">
        <v>746.92</v>
      </c>
      <c r="P722">
        <v>760.773498385729</v>
      </c>
      <c r="Q722">
        <v>819.30490278484297</v>
      </c>
      <c r="R722">
        <v>40.467486692132098</v>
      </c>
      <c r="S722" s="1">
        <f>(Table2[[#This Row],[Close Price]]-Table2[[#This Row],[20D EMA]])/Table2[[#This Row],[20D EMA]]</f>
        <v>-1.5557221656937832E-2</v>
      </c>
      <c r="T722" s="1">
        <f>(Table2[[#This Row],[Close Price]]-Table2[[#This Row],[50D EMA]])/Table2[[#This Row],[50D EMA]]</f>
        <v>-3.3483682646386584E-2</v>
      </c>
      <c r="U722" s="1">
        <f>(Table2[[#This Row],[Close Price]]-Table2[[#This Row],[200D EMA]])/Table2[[#This Row],[200D EMA]]</f>
        <v>-0.10253191760394417</v>
      </c>
      <c r="V722">
        <v>0.69840779330821301</v>
      </c>
      <c r="W722">
        <v>730.75</v>
      </c>
      <c r="X722">
        <v>738</v>
      </c>
      <c r="Y722">
        <v>715.75</v>
      </c>
      <c r="Z722">
        <v>752</v>
      </c>
      <c r="AA722">
        <v>715.75</v>
      </c>
      <c r="AB722">
        <v>784.1</v>
      </c>
      <c r="AC722" s="1">
        <f>(Table2[[#This Row],[Close Price]]/Table2[[#This Row],[Day Low]])-1</f>
        <v>6.2264796442010883E-3</v>
      </c>
      <c r="AD722" s="1">
        <f>(Table2[[#This Row],[Day High]]/Table2[[#This Row],[Close Price]])-1</f>
        <v>3.6719706242349659E-3</v>
      </c>
      <c r="AE722" s="1">
        <f>(Table2[[#This Row],[Close Price]]/Table2[[#This Row],[Current Week Low]])-1</f>
        <v>2.7314006287111336E-2</v>
      </c>
      <c r="AF722" s="1">
        <f>(Table2[[#This Row],[Current Week High]]/Table2[[#This Row],[Close Price]])-1</f>
        <v>2.2711818305453546E-2</v>
      </c>
      <c r="AG722" s="1">
        <f>(Table2[[#This Row],[Close Price]]/Table2[[#This Row],[Current Month Low]])-1</f>
        <v>2.7314006287111336E-2</v>
      </c>
      <c r="AH722" s="1">
        <f>(Table2[[#This Row],[Current Month High]]/Table2[[#This Row],[Close Price]])-1</f>
        <v>6.6367469060247597E-2</v>
      </c>
      <c r="AI722">
        <v>50.455596355229098</v>
      </c>
      <c r="AJ722">
        <v>2.7314006287111301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-0.09</v>
      </c>
      <c r="AM722" t="s">
        <v>3188</v>
      </c>
      <c r="AN722">
        <v>-0.86</v>
      </c>
      <c r="AO722" t="s">
        <v>3188</v>
      </c>
      <c r="AP722">
        <v>-4.0195534583556999E-2</v>
      </c>
      <c r="AQ722">
        <f>(Table2[[#This Row],[Sharpe Ratio]]-AVERAGE(Table2[Sharpe Ratio]))/_xlfn.STDEV.P(Table2[Sharpe Ratio])</f>
        <v>-1.1850219997718687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691</v>
      </c>
      <c r="AT722">
        <f>_xlfn.RANK.AVG(Table2[[#This Row],[6M Return vs Nifty Z-Score]],Table2[6M Return vs Nifty Z-Score])</f>
        <v>681</v>
      </c>
      <c r="AU722">
        <f>_xlfn.RANK.AVG(Table2[[#This Row],[Sharpe Ratio Z-Score]],Table2[Sharpe Ratio Z-Score])</f>
        <v>645</v>
      </c>
      <c r="AV722">
        <f>(Table2[[#This Row],[Rank 1Y]]+Table2[[#This Row],[Rank 6M]]+Table2[[#This Row],[Rank Sharpe]])/3</f>
        <v>672.33333333333337</v>
      </c>
    </row>
    <row r="723" spans="1:48" x14ac:dyDescent="0.3">
      <c r="A723" t="s">
        <v>2227</v>
      </c>
      <c r="B723" t="s">
        <v>2228</v>
      </c>
      <c r="C723" t="s">
        <v>3160</v>
      </c>
      <c r="D723" t="s">
        <v>1979</v>
      </c>
      <c r="E723">
        <v>2623.7900194499998</v>
      </c>
      <c r="F723">
        <v>14.25</v>
      </c>
      <c r="G723">
        <v>-48.9828107679743</v>
      </c>
      <c r="H723">
        <f>(Table2[[#This Row],[1Y Return vs Nifty]]-AVERAGE(Table2[1Y Return vs Nifty]))/_xlfn.STDEV.P(Table2[1Y Return vs Nifty])</f>
        <v>-1.2716931153436168</v>
      </c>
      <c r="I723">
        <v>-0.394325869935089</v>
      </c>
      <c r="J723">
        <f>(Table2[[#This Row],[1M Return vs Nifty]]-AVERAGE(Table2[1M Return vs Nifty]))/_xlfn.STDEV.P(Table2[1M Return vs Nifty])</f>
        <v>0.12676945722705232</v>
      </c>
      <c r="K723">
        <v>-31.202244376727101</v>
      </c>
      <c r="L723">
        <f>(Table2[[#This Row],[6M Return vs Nifty]]-AVERAGE(Table2[6M Return vs Nifty]))/_xlfn.STDEV.P(Table2[6M Return vs Nifty])</f>
        <v>-1.3329969719846018</v>
      </c>
      <c r="M723">
        <v>-4.2983817531152804</v>
      </c>
      <c r="N723">
        <f>(Table2[[#This Row],[1W Return vs Nifty]]-AVERAGE(Table2[1W Return vs Nifty]))/_xlfn.STDEV.P(Table2[1W Return vs Nifty])</f>
        <v>-0.94191118586107558</v>
      </c>
      <c r="O723">
        <v>14.25</v>
      </c>
      <c r="P723">
        <v>14.5243098793726</v>
      </c>
      <c r="Q723">
        <v>16.200508925723199</v>
      </c>
      <c r="R723">
        <v>49.837491648530502</v>
      </c>
      <c r="S723" s="1">
        <f>(Table2[[#This Row],[Close Price]]-Table2[[#This Row],[20D EMA]])/Table2[[#This Row],[20D EMA]]</f>
        <v>0</v>
      </c>
      <c r="T723" s="1">
        <f>(Table2[[#This Row],[Close Price]]-Table2[[#This Row],[50D EMA]])/Table2[[#This Row],[50D EMA]]</f>
        <v>-1.8886259082242153E-2</v>
      </c>
      <c r="U723" s="1">
        <f>(Table2[[#This Row],[Close Price]]-Table2[[#This Row],[200D EMA]])/Table2[[#This Row],[200D EMA]]</f>
        <v>-0.1203980032149593</v>
      </c>
      <c r="V723">
        <v>1.60567901923604</v>
      </c>
      <c r="W723">
        <v>14.05</v>
      </c>
      <c r="X723">
        <v>14.34</v>
      </c>
      <c r="Y723">
        <v>13.55</v>
      </c>
      <c r="Z723">
        <v>15</v>
      </c>
      <c r="AA723">
        <v>13.55</v>
      </c>
      <c r="AB723">
        <v>15.6</v>
      </c>
      <c r="AC723" s="1">
        <f>(Table2[[#This Row],[Close Price]]/Table2[[#This Row],[Day Low]])-1</f>
        <v>1.4234875444839812E-2</v>
      </c>
      <c r="AD723" s="1">
        <f>(Table2[[#This Row],[Day High]]/Table2[[#This Row],[Close Price]])-1</f>
        <v>6.3157894736842746E-3</v>
      </c>
      <c r="AE723" s="1">
        <f>(Table2[[#This Row],[Close Price]]/Table2[[#This Row],[Current Week Low]])-1</f>
        <v>5.1660516605166018E-2</v>
      </c>
      <c r="AF723" s="1">
        <f>(Table2[[#This Row],[Current Week High]]/Table2[[#This Row],[Close Price]])-1</f>
        <v>5.2631578947368363E-2</v>
      </c>
      <c r="AG723" s="1">
        <f>(Table2[[#This Row],[Close Price]]/Table2[[#This Row],[Current Month Low]])-1</f>
        <v>5.1660516605166018E-2</v>
      </c>
      <c r="AH723" s="1">
        <f>(Table2[[#This Row],[Current Month High]]/Table2[[#This Row],[Close Price]])-1</f>
        <v>9.473684210526323E-2</v>
      </c>
      <c r="AI723">
        <v>82.807017543859601</v>
      </c>
      <c r="AJ723">
        <v>10.894941634241199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-0.13</v>
      </c>
      <c r="AM723" t="s">
        <v>3188</v>
      </c>
      <c r="AN723">
        <v>5.01</v>
      </c>
      <c r="AO723" t="s">
        <v>3189</v>
      </c>
      <c r="AP723">
        <v>-1.8851970652931999E-2</v>
      </c>
      <c r="AQ723">
        <f>(Table2[[#This Row],[Sharpe Ratio]]-AVERAGE(Table2[Sharpe Ratio]))/_xlfn.STDEV.P(Table2[Sharpe Ratio])</f>
        <v>-0.93749491689647091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709</v>
      </c>
      <c r="AT723">
        <f>_xlfn.RANK.AVG(Table2[[#This Row],[6M Return vs Nifty Z-Score]],Table2[6M Return vs Nifty Z-Score])</f>
        <v>706</v>
      </c>
      <c r="AU723">
        <f>_xlfn.RANK.AVG(Table2[[#This Row],[Sharpe Ratio Z-Score]],Table2[Sharpe Ratio Z-Score])</f>
        <v>606</v>
      </c>
      <c r="AV723">
        <f>(Table2[[#This Row],[Rank 1Y]]+Table2[[#This Row],[Rank 6M]]+Table2[[#This Row],[Rank Sharpe]])/3</f>
        <v>673.66666666666663</v>
      </c>
    </row>
    <row r="724" spans="1:48" x14ac:dyDescent="0.3">
      <c r="A724" t="s">
        <v>1907</v>
      </c>
      <c r="B724" t="s">
        <v>1908</v>
      </c>
      <c r="C724" t="s">
        <v>3143</v>
      </c>
      <c r="D724" t="s">
        <v>54</v>
      </c>
      <c r="E724">
        <v>3837.28632436</v>
      </c>
      <c r="F724">
        <v>538.15</v>
      </c>
      <c r="G724">
        <v>-60.541467965317601</v>
      </c>
      <c r="H724">
        <f>(Table2[[#This Row],[1Y Return vs Nifty]]-AVERAGE(Table2[1Y Return vs Nifty]))/_xlfn.STDEV.P(Table2[1Y Return vs Nifty])</f>
        <v>-1.4661809444050242</v>
      </c>
      <c r="I724">
        <v>-10.571521686617301</v>
      </c>
      <c r="J724">
        <f>(Table2[[#This Row],[1M Return vs Nifty]]-AVERAGE(Table2[1M Return vs Nifty]))/_xlfn.STDEV.P(Table2[1M Return vs Nifty])</f>
        <v>-0.96228794717059984</v>
      </c>
      <c r="K724">
        <v>-48.505587385773602</v>
      </c>
      <c r="L724">
        <f>(Table2[[#This Row],[6M Return vs Nifty]]-AVERAGE(Table2[6M Return vs Nifty]))/_xlfn.STDEV.P(Table2[6M Return vs Nifty])</f>
        <v>-1.8790155536715563</v>
      </c>
      <c r="M724">
        <v>-2.5426467152528001</v>
      </c>
      <c r="N724">
        <f>(Table2[[#This Row],[1W Return vs Nifty]]-AVERAGE(Table2[1W Return vs Nifty]))/_xlfn.STDEV.P(Table2[1W Return vs Nifty])</f>
        <v>-0.53151012255926822</v>
      </c>
      <c r="O724">
        <v>576.16</v>
      </c>
      <c r="P724">
        <v>610.67713685623005</v>
      </c>
      <c r="Q724">
        <v>733.40986183774601</v>
      </c>
      <c r="R724">
        <v>23.131305694014699</v>
      </c>
      <c r="S724" s="1">
        <f>(Table2[[#This Row],[Close Price]]-Table2[[#This Row],[20D EMA]])/Table2[[#This Row],[20D EMA]]</f>
        <v>-6.5971257983893347E-2</v>
      </c>
      <c r="T724" s="1">
        <f>(Table2[[#This Row],[Close Price]]-Table2[[#This Row],[50D EMA]])/Table2[[#This Row],[50D EMA]]</f>
        <v>-0.11876510921892418</v>
      </c>
      <c r="U724" s="1">
        <f>(Table2[[#This Row],[Close Price]]-Table2[[#This Row],[200D EMA]])/Table2[[#This Row],[200D EMA]]</f>
        <v>-0.26623566439163021</v>
      </c>
      <c r="V724">
        <v>0.85550569757480099</v>
      </c>
      <c r="W724">
        <v>535.04999999999995</v>
      </c>
      <c r="X724">
        <v>552.29999999999995</v>
      </c>
      <c r="Y724">
        <v>535.04999999999995</v>
      </c>
      <c r="Z724">
        <v>573.5</v>
      </c>
      <c r="AA724">
        <v>535.04999999999995</v>
      </c>
      <c r="AB724">
        <v>590.70000000000005</v>
      </c>
      <c r="AC724" s="1">
        <f>(Table2[[#This Row],[Close Price]]/Table2[[#This Row],[Day Low]])-1</f>
        <v>5.7938510419588418E-3</v>
      </c>
      <c r="AD724" s="1">
        <f>(Table2[[#This Row],[Day High]]/Table2[[#This Row],[Close Price]])-1</f>
        <v>2.6293784260893682E-2</v>
      </c>
      <c r="AE724" s="1">
        <f>(Table2[[#This Row],[Close Price]]/Table2[[#This Row],[Current Week Low]])-1</f>
        <v>5.7938510419588418E-3</v>
      </c>
      <c r="AF724" s="1">
        <f>(Table2[[#This Row],[Current Week High]]/Table2[[#This Row],[Close Price]])-1</f>
        <v>6.5688005203010436E-2</v>
      </c>
      <c r="AG724" s="1">
        <f>(Table2[[#This Row],[Close Price]]/Table2[[#This Row],[Current Month Low]])-1</f>
        <v>5.7938510419588418E-3</v>
      </c>
      <c r="AH724" s="1">
        <f>(Table2[[#This Row],[Current Month High]]/Table2[[#This Row],[Close Price]])-1</f>
        <v>9.7649354269255806E-2</v>
      </c>
      <c r="AI724">
        <v>131.013657902071</v>
      </c>
      <c r="AJ724">
        <v>0.57938510419588396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-0.26</v>
      </c>
      <c r="AM724" t="s">
        <v>3188</v>
      </c>
      <c r="AN724">
        <v>-9.3000000000000007</v>
      </c>
      <c r="AO724" t="s">
        <v>3188</v>
      </c>
      <c r="AP724">
        <v>-4.3367293722290003E-3</v>
      </c>
      <c r="AQ724">
        <f>(Table2[[#This Row],[Sharpe Ratio]]-AVERAGE(Table2[Sharpe Ratio]))/_xlfn.STDEV.P(Table2[Sharpe Ratio])</f>
        <v>-0.76915773838573298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726</v>
      </c>
      <c r="AT724">
        <f>_xlfn.RANK.AVG(Table2[[#This Row],[6M Return vs Nifty Z-Score]],Table2[6M Return vs Nifty Z-Score])</f>
        <v>727</v>
      </c>
      <c r="AU724">
        <f>_xlfn.RANK.AVG(Table2[[#This Row],[Sharpe Ratio Z-Score]],Table2[Sharpe Ratio Z-Score])</f>
        <v>572</v>
      </c>
      <c r="AV724">
        <f>(Table2[[#This Row],[Rank 1Y]]+Table2[[#This Row],[Rank 6M]]+Table2[[#This Row],[Rank Sharpe]])/3</f>
        <v>675</v>
      </c>
    </row>
    <row r="725" spans="1:48" x14ac:dyDescent="0.3">
      <c r="A725" t="s">
        <v>1883</v>
      </c>
      <c r="B725" t="s">
        <v>1884</v>
      </c>
      <c r="C725" t="s">
        <v>3153</v>
      </c>
      <c r="D725" t="s">
        <v>430</v>
      </c>
      <c r="E725">
        <v>3988.0678782</v>
      </c>
      <c r="F725">
        <v>1039.0999999999999</v>
      </c>
      <c r="G725">
        <v>-51.2625083701191</v>
      </c>
      <c r="H725">
        <f>(Table2[[#This Row],[1Y Return vs Nifty]]-AVERAGE(Table2[1Y Return vs Nifty]))/_xlfn.STDEV.P(Table2[1Y Return vs Nifty])</f>
        <v>-1.3100516746457775</v>
      </c>
      <c r="I725">
        <v>-8.4921695981984797</v>
      </c>
      <c r="J725">
        <f>(Table2[[#This Row],[1M Return vs Nifty]]-AVERAGE(Table2[1M Return vs Nifty]))/_xlfn.STDEV.P(Table2[1M Return vs Nifty])</f>
        <v>-0.739777362817858</v>
      </c>
      <c r="K725">
        <v>-16.308195837448299</v>
      </c>
      <c r="L725">
        <f>(Table2[[#This Row],[6M Return vs Nifty]]-AVERAGE(Table2[6M Return vs Nifty]))/_xlfn.STDEV.P(Table2[6M Return vs Nifty])</f>
        <v>-0.86300529149015148</v>
      </c>
      <c r="M725">
        <v>-3.4242210911100299</v>
      </c>
      <c r="N725">
        <f>(Table2[[#This Row],[1W Return vs Nifty]]-AVERAGE(Table2[1W Return vs Nifty]))/_xlfn.STDEV.P(Table2[1W Return vs Nifty])</f>
        <v>-0.73757712779025497</v>
      </c>
      <c r="O725">
        <v>1075.22</v>
      </c>
      <c r="P725">
        <v>1101.8736041977099</v>
      </c>
      <c r="Q725">
        <v>1177.9599961654301</v>
      </c>
      <c r="R725">
        <v>31.779667387015699</v>
      </c>
      <c r="S725" s="1">
        <f>(Table2[[#This Row],[Close Price]]-Table2[[#This Row],[20D EMA]])/Table2[[#This Row],[20D EMA]]</f>
        <v>-3.3593125127880916E-2</v>
      </c>
      <c r="T725" s="1">
        <f>(Table2[[#This Row],[Close Price]]-Table2[[#This Row],[50D EMA]])/Table2[[#This Row],[50D EMA]]</f>
        <v>-5.69698774510679E-2</v>
      </c>
      <c r="U725" s="1">
        <f>(Table2[[#This Row],[Close Price]]-Table2[[#This Row],[200D EMA]])/Table2[[#This Row],[200D EMA]]</f>
        <v>-0.11788175881817381</v>
      </c>
      <c r="V725">
        <v>0.88884515233772399</v>
      </c>
      <c r="W725">
        <v>1029</v>
      </c>
      <c r="X725">
        <v>1048.9000000000001</v>
      </c>
      <c r="Y725">
        <v>1015</v>
      </c>
      <c r="Z725">
        <v>1086.8499999999999</v>
      </c>
      <c r="AA725">
        <v>1015</v>
      </c>
      <c r="AB725">
        <v>1110</v>
      </c>
      <c r="AC725" s="1">
        <f>(Table2[[#This Row],[Close Price]]/Table2[[#This Row],[Day Low]])-1</f>
        <v>9.8153547133137398E-3</v>
      </c>
      <c r="AD725" s="1">
        <f>(Table2[[#This Row],[Day High]]/Table2[[#This Row],[Close Price]])-1</f>
        <v>9.4312385718411385E-3</v>
      </c>
      <c r="AE725" s="1">
        <f>(Table2[[#This Row],[Close Price]]/Table2[[#This Row],[Current Week Low]])-1</f>
        <v>2.3743842364531975E-2</v>
      </c>
      <c r="AF725" s="1">
        <f>(Table2[[#This Row],[Current Week High]]/Table2[[#This Row],[Close Price]])-1</f>
        <v>4.5953228755653885E-2</v>
      </c>
      <c r="AG725" s="1">
        <f>(Table2[[#This Row],[Close Price]]/Table2[[#This Row],[Current Month Low]])-1</f>
        <v>2.3743842364531975E-2</v>
      </c>
      <c r="AH725" s="1">
        <f>(Table2[[#This Row],[Current Month High]]/Table2[[#This Row],[Close Price]])-1</f>
        <v>6.8232123953421375E-2</v>
      </c>
      <c r="AI725">
        <v>39.327302473294203</v>
      </c>
      <c r="AJ725">
        <v>4.1338878588966104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-0.14000000000000001</v>
      </c>
      <c r="AM725" t="s">
        <v>3188</v>
      </c>
      <c r="AN725">
        <v>-4.59</v>
      </c>
      <c r="AO725" t="s">
        <v>3188</v>
      </c>
      <c r="AP725">
        <v>-8.2959073638952996E-2</v>
      </c>
      <c r="AQ725">
        <f>(Table2[[#This Row],[Sharpe Ratio]]-AVERAGE(Table2[Sharpe Ratio]))/_xlfn.STDEV.P(Table2[Sharpe Ratio])</f>
        <v>-1.6809623268051692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714</v>
      </c>
      <c r="AT725">
        <f>_xlfn.RANK.AVG(Table2[[#This Row],[6M Return vs Nifty Z-Score]],Table2[6M Return vs Nifty Z-Score])</f>
        <v>615</v>
      </c>
      <c r="AU725">
        <f>_xlfn.RANK.AVG(Table2[[#This Row],[Sharpe Ratio Z-Score]],Table2[Sharpe Ratio Z-Score])</f>
        <v>698</v>
      </c>
      <c r="AV725">
        <f>(Table2[[#This Row],[Rank 1Y]]+Table2[[#This Row],[Rank 6M]]+Table2[[#This Row],[Rank Sharpe]])/3</f>
        <v>675.66666666666663</v>
      </c>
    </row>
    <row r="726" spans="1:48" x14ac:dyDescent="0.3">
      <c r="A726" t="s">
        <v>1595</v>
      </c>
      <c r="B726" t="s">
        <v>1596</v>
      </c>
      <c r="C726" t="s">
        <v>3155</v>
      </c>
      <c r="D726" t="s">
        <v>449</v>
      </c>
      <c r="E726">
        <v>6047.1382159049999</v>
      </c>
      <c r="F726">
        <v>546.95000000000005</v>
      </c>
      <c r="G726">
        <v>-44.672935423077703</v>
      </c>
      <c r="H726">
        <f>(Table2[[#This Row],[1Y Return vs Nifty]]-AVERAGE(Table2[1Y Return vs Nifty]))/_xlfn.STDEV.P(Table2[1Y Return vs Nifty])</f>
        <v>-1.1991744581117991</v>
      </c>
      <c r="I726">
        <v>-4.5839041110855803</v>
      </c>
      <c r="J726">
        <f>(Table2[[#This Row],[1M Return vs Nifty]]-AVERAGE(Table2[1M Return vs Nifty]))/_xlfn.STDEV.P(Table2[1M Return vs Nifty])</f>
        <v>-0.32155553199534059</v>
      </c>
      <c r="K726">
        <v>-20.329120561054701</v>
      </c>
      <c r="L726">
        <f>(Table2[[#This Row],[6M Return vs Nifty]]-AVERAGE(Table2[6M Return vs Nifty]))/_xlfn.STDEV.P(Table2[6M Return vs Nifty])</f>
        <v>-0.98988826511586803</v>
      </c>
      <c r="M726">
        <v>-1.2448686313191399</v>
      </c>
      <c r="N726">
        <f>(Table2[[#This Row],[1W Return vs Nifty]]-AVERAGE(Table2[1W Return vs Nifty]))/_xlfn.STDEV.P(Table2[1W Return vs Nifty])</f>
        <v>-0.22815597509942045</v>
      </c>
      <c r="O726">
        <v>561.16</v>
      </c>
      <c r="P726">
        <v>583.01429733856401</v>
      </c>
      <c r="Q726">
        <v>621.53453571522095</v>
      </c>
      <c r="R726">
        <v>29.084773664815099</v>
      </c>
      <c r="S726" s="1">
        <f>(Table2[[#This Row],[Close Price]]-Table2[[#This Row],[20D EMA]])/Table2[[#This Row],[20D EMA]]</f>
        <v>-2.5322546154394332E-2</v>
      </c>
      <c r="T726" s="1">
        <f>(Table2[[#This Row],[Close Price]]-Table2[[#This Row],[50D EMA]])/Table2[[#This Row],[50D EMA]]</f>
        <v>-6.1858341215980425E-2</v>
      </c>
      <c r="U726" s="1">
        <f>(Table2[[#This Row],[Close Price]]-Table2[[#This Row],[200D EMA]])/Table2[[#This Row],[200D EMA]]</f>
        <v>-0.1200006297789936</v>
      </c>
      <c r="V726">
        <v>0.77515177633464505</v>
      </c>
      <c r="W726">
        <v>546.45000000000005</v>
      </c>
      <c r="X726">
        <v>553.20000000000005</v>
      </c>
      <c r="Y726">
        <v>541.75</v>
      </c>
      <c r="Z726">
        <v>558.95000000000005</v>
      </c>
      <c r="AA726">
        <v>541.75</v>
      </c>
      <c r="AB726">
        <v>566.95000000000005</v>
      </c>
      <c r="AC726" s="1">
        <f>(Table2[[#This Row],[Close Price]]/Table2[[#This Row],[Day Low]])-1</f>
        <v>9.1499679751128049E-4</v>
      </c>
      <c r="AD726" s="1">
        <f>(Table2[[#This Row],[Day High]]/Table2[[#This Row],[Close Price]])-1</f>
        <v>1.1427004296553633E-2</v>
      </c>
      <c r="AE726" s="1">
        <f>(Table2[[#This Row],[Close Price]]/Table2[[#This Row],[Current Week Low]])-1</f>
        <v>9.5985233041071538E-3</v>
      </c>
      <c r="AF726" s="1">
        <f>(Table2[[#This Row],[Current Week High]]/Table2[[#This Row],[Close Price]])-1</f>
        <v>2.1939848249382887E-2</v>
      </c>
      <c r="AG726" s="1">
        <f>(Table2[[#This Row],[Close Price]]/Table2[[#This Row],[Current Month Low]])-1</f>
        <v>9.5985233041071538E-3</v>
      </c>
      <c r="AH726" s="1">
        <f>(Table2[[#This Row],[Current Month High]]/Table2[[#This Row],[Close Price]])-1</f>
        <v>3.6566413748971627E-2</v>
      </c>
      <c r="AI726">
        <v>41.877685346009599</v>
      </c>
      <c r="AJ726">
        <v>4.9103289536779497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-0.25</v>
      </c>
      <c r="AM726" t="s">
        <v>3188</v>
      </c>
      <c r="AN726">
        <v>-6.01</v>
      </c>
      <c r="AO726" t="s">
        <v>3188</v>
      </c>
      <c r="AP726">
        <v>-8.4756635713753997E-2</v>
      </c>
      <c r="AQ726">
        <f>(Table2[[#This Row],[Sharpe Ratio]]-AVERAGE(Table2[Sharpe Ratio]))/_xlfn.STDEV.P(Table2[Sharpe Ratio])</f>
        <v>-1.7018091403040387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698</v>
      </c>
      <c r="AT726">
        <f>_xlfn.RANK.AVG(Table2[[#This Row],[6M Return vs Nifty Z-Score]],Table2[6M Return vs Nifty Z-Score])</f>
        <v>646</v>
      </c>
      <c r="AU726">
        <f>_xlfn.RANK.AVG(Table2[[#This Row],[Sharpe Ratio Z-Score]],Table2[Sharpe Ratio Z-Score])</f>
        <v>699</v>
      </c>
      <c r="AV726">
        <f>(Table2[[#This Row],[Rank 1Y]]+Table2[[#This Row],[Rank 6M]]+Table2[[#This Row],[Rank Sharpe]])/3</f>
        <v>681</v>
      </c>
    </row>
    <row r="727" spans="1:48" x14ac:dyDescent="0.3">
      <c r="A727" t="s">
        <v>2326</v>
      </c>
      <c r="B727" t="s">
        <v>2327</v>
      </c>
      <c r="C727" t="s">
        <v>3157</v>
      </c>
      <c r="D727" t="s">
        <v>398</v>
      </c>
      <c r="E727">
        <v>2339.4315015120001</v>
      </c>
      <c r="F727">
        <v>203.14</v>
      </c>
      <c r="G727">
        <v>-58.465365642050401</v>
      </c>
      <c r="H727">
        <f>(Table2[[#This Row],[1Y Return vs Nifty]]-AVERAGE(Table2[1Y Return vs Nifty]))/_xlfn.STDEV.P(Table2[1Y Return vs Nifty])</f>
        <v>-1.4312481120813534</v>
      </c>
      <c r="I727">
        <v>-6.3715242003988504</v>
      </c>
      <c r="J727">
        <f>(Table2[[#This Row],[1M Return vs Nifty]]-AVERAGE(Table2[1M Return vs Nifty]))/_xlfn.STDEV.P(Table2[1M Return vs Nifty])</f>
        <v>-0.5128479989561735</v>
      </c>
      <c r="K727">
        <v>-24.7188251713604</v>
      </c>
      <c r="L727">
        <f>(Table2[[#This Row],[6M Return vs Nifty]]-AVERAGE(Table2[6M Return vs Nifty]))/_xlfn.STDEV.P(Table2[6M Return vs Nifty])</f>
        <v>-1.1284083351445717</v>
      </c>
      <c r="M727">
        <v>0.41513421289548202</v>
      </c>
      <c r="N727">
        <f>(Table2[[#This Row],[1W Return vs Nifty]]-AVERAGE(Table2[1W Return vs Nifty]))/_xlfn.STDEV.P(Table2[1W Return vs Nifty])</f>
        <v>0.15986779708611032</v>
      </c>
      <c r="O727">
        <v>206.99</v>
      </c>
      <c r="P727">
        <v>212.35466579898301</v>
      </c>
      <c r="Q727">
        <v>242.16528628371501</v>
      </c>
      <c r="R727">
        <v>43.846320885669698</v>
      </c>
      <c r="S727" s="1">
        <f>(Table2[[#This Row],[Close Price]]-Table2[[#This Row],[20D EMA]])/Table2[[#This Row],[20D EMA]]</f>
        <v>-1.8599932363882424E-2</v>
      </c>
      <c r="T727" s="1">
        <f>(Table2[[#This Row],[Close Price]]-Table2[[#This Row],[50D EMA]])/Table2[[#This Row],[50D EMA]]</f>
        <v>-4.3392810627978916E-2</v>
      </c>
      <c r="U727" s="1">
        <f>(Table2[[#This Row],[Close Price]]-Table2[[#This Row],[200D EMA]])/Table2[[#This Row],[200D EMA]]</f>
        <v>-0.16115144694187891</v>
      </c>
      <c r="V727">
        <v>0.54052527118966798</v>
      </c>
      <c r="W727">
        <v>201.52</v>
      </c>
      <c r="X727">
        <v>209</v>
      </c>
      <c r="Y727">
        <v>195.91</v>
      </c>
      <c r="Z727">
        <v>209</v>
      </c>
      <c r="AA727">
        <v>195.91</v>
      </c>
      <c r="AB727">
        <v>210.51</v>
      </c>
      <c r="AC727" s="1">
        <f>(Table2[[#This Row],[Close Price]]/Table2[[#This Row],[Day Low]])-1</f>
        <v>8.0389043271138494E-3</v>
      </c>
      <c r="AD727" s="1">
        <f>(Table2[[#This Row],[Day High]]/Table2[[#This Row],[Close Price]])-1</f>
        <v>2.8847100521807612E-2</v>
      </c>
      <c r="AE727" s="1">
        <f>(Table2[[#This Row],[Close Price]]/Table2[[#This Row],[Current Week Low]])-1</f>
        <v>3.6904701138277707E-2</v>
      </c>
      <c r="AF727" s="1">
        <f>(Table2[[#This Row],[Current Week High]]/Table2[[#This Row],[Close Price]])-1</f>
        <v>2.8847100521807612E-2</v>
      </c>
      <c r="AG727" s="1">
        <f>(Table2[[#This Row],[Close Price]]/Table2[[#This Row],[Current Month Low]])-1</f>
        <v>3.6904701138277707E-2</v>
      </c>
      <c r="AH727" s="1">
        <f>(Table2[[#This Row],[Current Month High]]/Table2[[#This Row],[Close Price]])-1</f>
        <v>3.628039775524261E-2</v>
      </c>
      <c r="AI727">
        <v>112.538151028847</v>
      </c>
      <c r="AJ727">
        <v>6.07832898172322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-0.04</v>
      </c>
      <c r="AM727" t="s">
        <v>3188</v>
      </c>
      <c r="AN727">
        <v>-3.52</v>
      </c>
      <c r="AO727" t="s">
        <v>3188</v>
      </c>
      <c r="AP727">
        <v>-4.9971429518242003E-2</v>
      </c>
      <c r="AQ727">
        <f>(Table2[[#This Row],[Sharpe Ratio]]-AVERAGE(Table2[Sharpe Ratio]))/_xlfn.STDEV.P(Table2[Sharpe Ratio])</f>
        <v>-1.29839569703931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723</v>
      </c>
      <c r="AT727">
        <f>_xlfn.RANK.AVG(Table2[[#This Row],[6M Return vs Nifty Z-Score]],Table2[6M Return vs Nifty Z-Score])</f>
        <v>679</v>
      </c>
      <c r="AU727">
        <f>_xlfn.RANK.AVG(Table2[[#This Row],[Sharpe Ratio Z-Score]],Table2[Sharpe Ratio Z-Score])</f>
        <v>660</v>
      </c>
      <c r="AV727">
        <f>(Table2[[#This Row],[Rank 1Y]]+Table2[[#This Row],[Rank 6M]]+Table2[[#This Row],[Rank Sharpe]])/3</f>
        <v>687.33333333333337</v>
      </c>
    </row>
    <row r="728" spans="1:48" x14ac:dyDescent="0.3">
      <c r="A728" t="s">
        <v>2324</v>
      </c>
      <c r="B728" t="s">
        <v>2325</v>
      </c>
      <c r="C728" t="s">
        <v>3152</v>
      </c>
      <c r="D728" t="s">
        <v>1214</v>
      </c>
      <c r="E728">
        <v>2340.2343061500001</v>
      </c>
      <c r="F728">
        <v>323.7</v>
      </c>
      <c r="G728">
        <v>-65.078073089119002</v>
      </c>
      <c r="H728">
        <f>(Table2[[#This Row],[1Y Return vs Nifty]]-AVERAGE(Table2[1Y Return vs Nifty]))/_xlfn.STDEV.P(Table2[1Y Return vs Nifty])</f>
        <v>-1.5425145934416773</v>
      </c>
      <c r="I728">
        <v>-16.609390652893801</v>
      </c>
      <c r="J728">
        <f>(Table2[[#This Row],[1M Return vs Nifty]]-AVERAGE(Table2[1M Return vs Nifty]))/_xlfn.STDEV.P(Table2[1M Return vs Nifty])</f>
        <v>-1.608397742339096</v>
      </c>
      <c r="K728">
        <v>-26.3619952617492</v>
      </c>
      <c r="L728">
        <f>(Table2[[#This Row],[6M Return vs Nifty]]-AVERAGE(Table2[6M Return vs Nifty]))/_xlfn.STDEV.P(Table2[6M Return vs Nifty])</f>
        <v>-1.1802596682514428</v>
      </c>
      <c r="M728">
        <v>-2.5342306599905799</v>
      </c>
      <c r="N728">
        <f>(Table2[[#This Row],[1W Return vs Nifty]]-AVERAGE(Table2[1W Return vs Nifty]))/_xlfn.STDEV.P(Table2[1W Return vs Nifty])</f>
        <v>-0.52954287923727639</v>
      </c>
      <c r="O728">
        <v>322.62</v>
      </c>
      <c r="P728">
        <v>352.60286553769299</v>
      </c>
      <c r="Q728">
        <v>402.372619602871</v>
      </c>
      <c r="R728">
        <v>57.449773987298897</v>
      </c>
      <c r="S728" s="1">
        <f>(Table2[[#This Row],[Close Price]]-Table2[[#This Row],[20D EMA]])/Table2[[#This Row],[20D EMA]]</f>
        <v>3.347591593825504E-3</v>
      </c>
      <c r="T728" s="1">
        <f>(Table2[[#This Row],[Close Price]]-Table2[[#This Row],[50D EMA]])/Table2[[#This Row],[50D EMA]]</f>
        <v>-8.1970024530623978E-2</v>
      </c>
      <c r="U728" s="1">
        <f>(Table2[[#This Row],[Close Price]]-Table2[[#This Row],[200D EMA]])/Table2[[#This Row],[200D EMA]]</f>
        <v>-0.19552180185748819</v>
      </c>
      <c r="V728">
        <v>1.14030160399646</v>
      </c>
      <c r="W728">
        <v>293.25</v>
      </c>
      <c r="X728">
        <v>328.5</v>
      </c>
      <c r="Y728">
        <v>281.05</v>
      </c>
      <c r="Z728">
        <v>328.5</v>
      </c>
      <c r="AA728">
        <v>281.05</v>
      </c>
      <c r="AB728">
        <v>329.8</v>
      </c>
      <c r="AC728" s="1">
        <f>(Table2[[#This Row],[Close Price]]/Table2[[#This Row],[Day Low]])-1</f>
        <v>0.10383631713554986</v>
      </c>
      <c r="AD728" s="1">
        <f>(Table2[[#This Row],[Day High]]/Table2[[#This Row],[Close Price]])-1</f>
        <v>1.4828544949026856E-2</v>
      </c>
      <c r="AE728" s="1">
        <f>(Table2[[#This Row],[Close Price]]/Table2[[#This Row],[Current Week Low]])-1</f>
        <v>0.15175235723180913</v>
      </c>
      <c r="AF728" s="1">
        <f>(Table2[[#This Row],[Current Week High]]/Table2[[#This Row],[Close Price]])-1</f>
        <v>1.4828544949026856E-2</v>
      </c>
      <c r="AG728" s="1">
        <f>(Table2[[#This Row],[Close Price]]/Table2[[#This Row],[Current Month Low]])-1</f>
        <v>0.15175235723180913</v>
      </c>
      <c r="AH728" s="1">
        <f>(Table2[[#This Row],[Current Month High]]/Table2[[#This Row],[Close Price]])-1</f>
        <v>1.8844609206055019E-2</v>
      </c>
      <c r="AI728">
        <v>71.269694161260404</v>
      </c>
      <c r="AJ728">
        <v>15.175235723180901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-0.33</v>
      </c>
      <c r="AM728" t="s">
        <v>3188</v>
      </c>
      <c r="AN728">
        <v>-3.37</v>
      </c>
      <c r="AO728" t="s">
        <v>3188</v>
      </c>
      <c r="AP728">
        <v>-3.977986618828E-2</v>
      </c>
      <c r="AQ728">
        <f>(Table2[[#This Row],[Sharpe Ratio]]-AVERAGE(Table2[Sharpe Ratio]))/_xlfn.STDEV.P(Table2[Sharpe Ratio])</f>
        <v>-1.1802013809820151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728</v>
      </c>
      <c r="AT728">
        <f>_xlfn.RANK.AVG(Table2[[#This Row],[6M Return vs Nifty Z-Score]],Table2[6M Return vs Nifty Z-Score])</f>
        <v>693</v>
      </c>
      <c r="AU728">
        <f>_xlfn.RANK.AVG(Table2[[#This Row],[Sharpe Ratio Z-Score]],Table2[Sharpe Ratio Z-Score])</f>
        <v>644</v>
      </c>
      <c r="AV728">
        <f>(Table2[[#This Row],[Rank 1Y]]+Table2[[#This Row],[Rank 6M]]+Table2[[#This Row],[Rank Sharpe]])/3</f>
        <v>688.33333333333337</v>
      </c>
    </row>
    <row r="729" spans="1:48" x14ac:dyDescent="0.3">
      <c r="A729" t="s">
        <v>1618</v>
      </c>
      <c r="B729" t="s">
        <v>1619</v>
      </c>
      <c r="C729" t="s">
        <v>3144</v>
      </c>
      <c r="D729" t="s">
        <v>729</v>
      </c>
      <c r="E729">
        <v>5885.1802786199996</v>
      </c>
      <c r="F729">
        <v>120.66</v>
      </c>
      <c r="G729">
        <v>-49.351642115204598</v>
      </c>
      <c r="H729">
        <f>(Table2[[#This Row],[1Y Return vs Nifty]]-AVERAGE(Table2[1Y Return vs Nifty]))/_xlfn.STDEV.P(Table2[1Y Return vs Nifty])</f>
        <v>-1.2778991310414527</v>
      </c>
      <c r="I729">
        <v>-8.0752724223626799</v>
      </c>
      <c r="J729">
        <f>(Table2[[#This Row],[1M Return vs Nifty]]-AVERAGE(Table2[1M Return vs Nifty]))/_xlfn.STDEV.P(Table2[1M Return vs Nifty])</f>
        <v>-0.69516537299329151</v>
      </c>
      <c r="K729">
        <v>-21.7700346569478</v>
      </c>
      <c r="L729">
        <f>(Table2[[#This Row],[6M Return vs Nifty]]-AVERAGE(Table2[6M Return vs Nifty]))/_xlfn.STDEV.P(Table2[6M Return vs Nifty])</f>
        <v>-1.0353572748072875</v>
      </c>
      <c r="M729">
        <v>-5.1214267122980299</v>
      </c>
      <c r="N729">
        <f>(Table2[[#This Row],[1W Return vs Nifty]]-AVERAGE(Table2[1W Return vs Nifty]))/_xlfn.STDEV.P(Table2[1W Return vs Nifty])</f>
        <v>-1.1342970066766251</v>
      </c>
      <c r="O729">
        <v>124.93</v>
      </c>
      <c r="P729">
        <v>129.414322996024</v>
      </c>
      <c r="Q729">
        <v>136.037664103704</v>
      </c>
      <c r="R729">
        <v>40.536508963958902</v>
      </c>
      <c r="S729" s="1">
        <f>(Table2[[#This Row],[Close Price]]-Table2[[#This Row],[20D EMA]])/Table2[[#This Row],[20D EMA]]</f>
        <v>-3.4179140318578487E-2</v>
      </c>
      <c r="T729" s="1">
        <f>(Table2[[#This Row],[Close Price]]-Table2[[#This Row],[50D EMA]])/Table2[[#This Row],[50D EMA]]</f>
        <v>-6.7645704071665702E-2</v>
      </c>
      <c r="U729" s="1">
        <f>(Table2[[#This Row],[Close Price]]-Table2[[#This Row],[200D EMA]])/Table2[[#This Row],[200D EMA]]</f>
        <v>-0.11303975413736399</v>
      </c>
      <c r="V729">
        <v>1.1580186434386099</v>
      </c>
      <c r="W729">
        <v>119.21</v>
      </c>
      <c r="X729">
        <v>121.72</v>
      </c>
      <c r="Y729">
        <v>117.54</v>
      </c>
      <c r="Z729">
        <v>125.69</v>
      </c>
      <c r="AA729">
        <v>117.54</v>
      </c>
      <c r="AB729">
        <v>128.1</v>
      </c>
      <c r="AC729" s="1">
        <f>(Table2[[#This Row],[Close Price]]/Table2[[#This Row],[Day Low]])-1</f>
        <v>1.2163409109974044E-2</v>
      </c>
      <c r="AD729" s="1">
        <f>(Table2[[#This Row],[Day High]]/Table2[[#This Row],[Close Price]])-1</f>
        <v>8.7850157467264101E-3</v>
      </c>
      <c r="AE729" s="1">
        <f>(Table2[[#This Row],[Close Price]]/Table2[[#This Row],[Current Week Low]])-1</f>
        <v>2.654415518121489E-2</v>
      </c>
      <c r="AF729" s="1">
        <f>(Table2[[#This Row],[Current Week High]]/Table2[[#This Row],[Close Price]])-1</f>
        <v>4.1687386043427921E-2</v>
      </c>
      <c r="AG729" s="1">
        <f>(Table2[[#This Row],[Close Price]]/Table2[[#This Row],[Current Month Low]])-1</f>
        <v>2.654415518121489E-2</v>
      </c>
      <c r="AH729" s="1">
        <f>(Table2[[#This Row],[Current Month High]]/Table2[[#This Row],[Close Price]])-1</f>
        <v>6.1660865241173424E-2</v>
      </c>
      <c r="AI729">
        <v>40.850323222277403</v>
      </c>
      <c r="AJ729">
        <v>10.191780821917799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-0.24</v>
      </c>
      <c r="AM729" t="s">
        <v>3188</v>
      </c>
      <c r="AN729">
        <v>-5.62</v>
      </c>
      <c r="AO729" t="s">
        <v>3188</v>
      </c>
      <c r="AP729">
        <v>-0.104647068389899</v>
      </c>
      <c r="AQ729">
        <f>(Table2[[#This Row],[Sharpe Ratio]]-AVERAGE(Table2[Sharpe Ratio]))/_xlfn.STDEV.P(Table2[Sharpe Ratio])</f>
        <v>-1.9324838670487721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710</v>
      </c>
      <c r="AT729">
        <f>_xlfn.RANK.AVG(Table2[[#This Row],[6M Return vs Nifty Z-Score]],Table2[6M Return vs Nifty Z-Score])</f>
        <v>660</v>
      </c>
      <c r="AU729">
        <f>_xlfn.RANK.AVG(Table2[[#This Row],[Sharpe Ratio Z-Score]],Table2[Sharpe Ratio Z-Score])</f>
        <v>717</v>
      </c>
      <c r="AV729">
        <f>(Table2[[#This Row],[Rank 1Y]]+Table2[[#This Row],[Rank 6M]]+Table2[[#This Row],[Rank Sharpe]])/3</f>
        <v>695.66666666666663</v>
      </c>
    </row>
    <row r="730" spans="1:48" x14ac:dyDescent="0.3">
      <c r="A730" t="s">
        <v>1082</v>
      </c>
      <c r="B730" t="s">
        <v>1083</v>
      </c>
      <c r="C730" t="s">
        <v>3160</v>
      </c>
      <c r="D730" t="s">
        <v>624</v>
      </c>
      <c r="E730">
        <v>12501.1602513</v>
      </c>
      <c r="F730">
        <v>130.15</v>
      </c>
      <c r="G730">
        <v>-75.884669298948893</v>
      </c>
      <c r="H730">
        <f>(Table2[[#This Row],[1Y Return vs Nifty]]-AVERAGE(Table2[1Y Return vs Nifty]))/_xlfn.STDEV.P(Table2[1Y Return vs Nifty])</f>
        <v>-1.7243481231077464</v>
      </c>
      <c r="I730">
        <v>-7.3481929496948002</v>
      </c>
      <c r="J730">
        <f>(Table2[[#This Row],[1M Return vs Nifty]]-AVERAGE(Table2[1M Return vs Nifty]))/_xlfn.STDEV.P(Table2[1M Return vs Nifty])</f>
        <v>-0.6173609072487547</v>
      </c>
      <c r="K730">
        <v>-20.905360961764199</v>
      </c>
      <c r="L730">
        <f>(Table2[[#This Row],[6M Return vs Nifty]]-AVERAGE(Table2[6M Return vs Nifty]))/_xlfn.STDEV.P(Table2[6M Return vs Nifty])</f>
        <v>-1.0080719170345538</v>
      </c>
      <c r="M730">
        <v>-5.5764953267291997</v>
      </c>
      <c r="N730">
        <f>(Table2[[#This Row],[1W Return vs Nifty]]-AVERAGE(Table2[1W Return vs Nifty]))/_xlfn.STDEV.P(Table2[1W Return vs Nifty])</f>
        <v>-1.2406687764541446</v>
      </c>
      <c r="O730">
        <v>132.21</v>
      </c>
      <c r="P730">
        <v>135.849148532116</v>
      </c>
      <c r="Q730">
        <v>161.153275041011</v>
      </c>
      <c r="R730">
        <v>45.655732868839003</v>
      </c>
      <c r="S730" s="1">
        <f>(Table2[[#This Row],[Close Price]]-Table2[[#This Row],[20D EMA]])/Table2[[#This Row],[20D EMA]]</f>
        <v>-1.5581272218440377E-2</v>
      </c>
      <c r="T730" s="1">
        <f>(Table2[[#This Row],[Close Price]]-Table2[[#This Row],[50D EMA]])/Table2[[#This Row],[50D EMA]]</f>
        <v>-4.1952037194908635E-2</v>
      </c>
      <c r="U730" s="1">
        <f>(Table2[[#This Row],[Close Price]]-Table2[[#This Row],[200D EMA]])/Table2[[#This Row],[200D EMA]]</f>
        <v>-0.19238377273512525</v>
      </c>
      <c r="V730">
        <v>1.00745709421114</v>
      </c>
      <c r="W730">
        <v>128.87</v>
      </c>
      <c r="X730">
        <v>132.5</v>
      </c>
      <c r="Y730">
        <v>125.23</v>
      </c>
      <c r="Z730">
        <v>133.27000000000001</v>
      </c>
      <c r="AA730">
        <v>125.23</v>
      </c>
      <c r="AB730">
        <v>143.55000000000001</v>
      </c>
      <c r="AC730" s="1">
        <f>(Table2[[#This Row],[Close Price]]/Table2[[#This Row],[Day Low]])-1</f>
        <v>9.9324901063087001E-3</v>
      </c>
      <c r="AD730" s="1">
        <f>(Table2[[#This Row],[Day High]]/Table2[[#This Row],[Close Price]])-1</f>
        <v>1.8056089127929331E-2</v>
      </c>
      <c r="AE730" s="1">
        <f>(Table2[[#This Row],[Close Price]]/Table2[[#This Row],[Current Week Low]])-1</f>
        <v>3.9287710612473159E-2</v>
      </c>
      <c r="AF730" s="1">
        <f>(Table2[[#This Row],[Current Week High]]/Table2[[#This Row],[Close Price]])-1</f>
        <v>2.3972339608144377E-2</v>
      </c>
      <c r="AG730" s="1">
        <f>(Table2[[#This Row],[Close Price]]/Table2[[#This Row],[Current Month Low]])-1</f>
        <v>3.9287710612473159E-2</v>
      </c>
      <c r="AH730" s="1">
        <f>(Table2[[#This Row],[Current Month High]]/Table2[[#This Row],[Close Price]])-1</f>
        <v>0.1029581252401075</v>
      </c>
      <c r="AI730">
        <v>130.272762197464</v>
      </c>
      <c r="AJ730">
        <v>3.9287710612473101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-7.0000000000000007E-2</v>
      </c>
      <c r="AM730" t="s">
        <v>3188</v>
      </c>
      <c r="AN730">
        <v>2.23</v>
      </c>
      <c r="AO730" t="s">
        <v>3189</v>
      </c>
      <c r="AP730">
        <v>-0.10927168749182101</v>
      </c>
      <c r="AQ730">
        <f>(Table2[[#This Row],[Sharpe Ratio]]-AVERAGE(Table2[Sharpe Ratio]))/_xlfn.STDEV.P(Table2[Sharpe Ratio])</f>
        <v>-1.986116825416427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729</v>
      </c>
      <c r="AT730">
        <f>_xlfn.RANK.AVG(Table2[[#This Row],[6M Return vs Nifty Z-Score]],Table2[6M Return vs Nifty Z-Score])</f>
        <v>652</v>
      </c>
      <c r="AU730">
        <f>_xlfn.RANK.AVG(Table2[[#This Row],[Sharpe Ratio Z-Score]],Table2[Sharpe Ratio Z-Score])</f>
        <v>720</v>
      </c>
      <c r="AV730">
        <f>(Table2[[#This Row],[Rank 1Y]]+Table2[[#This Row],[Rank 6M]]+Table2[[#This Row],[Rank Sharpe]])/3</f>
        <v>700.33333333333337</v>
      </c>
    </row>
    <row r="731" spans="1:48" x14ac:dyDescent="0.3">
      <c r="A731" t="s">
        <v>1711</v>
      </c>
      <c r="B731" t="s">
        <v>1712</v>
      </c>
      <c r="C731" t="s">
        <v>3152</v>
      </c>
      <c r="D731" t="s">
        <v>452</v>
      </c>
      <c r="E731">
        <v>4986.931848745</v>
      </c>
      <c r="F731">
        <v>300.64999999999998</v>
      </c>
      <c r="G731">
        <v>-56.1724394210176</v>
      </c>
      <c r="H731">
        <f>(Table2[[#This Row],[1Y Return vs Nifty]]-AVERAGE(Table2[1Y Return vs Nifty]))/_xlfn.STDEV.P(Table2[1Y Return vs Nifty])</f>
        <v>-1.3926669659055551</v>
      </c>
      <c r="I731">
        <v>-3.74548734493656</v>
      </c>
      <c r="J731">
        <f>(Table2[[#This Row],[1M Return vs Nifty]]-AVERAGE(Table2[1M Return vs Nifty]))/_xlfn.STDEV.P(Table2[1M Return vs Nifty])</f>
        <v>-0.23183690973506921</v>
      </c>
      <c r="K731">
        <v>-28.193491396321601</v>
      </c>
      <c r="L731">
        <f>(Table2[[#This Row],[6M Return vs Nifty]]-AVERAGE(Table2[6M Return vs Nifty]))/_xlfn.STDEV.P(Table2[6M Return vs Nifty])</f>
        <v>-1.2380537558587641</v>
      </c>
      <c r="M731">
        <v>-8.0734801771579406E-2</v>
      </c>
      <c r="N731">
        <f>(Table2[[#This Row],[1W Return vs Nifty]]-AVERAGE(Table2[1W Return vs Nifty]))/_xlfn.STDEV.P(Table2[1W Return vs Nifty])</f>
        <v>4.3958980271963419E-2</v>
      </c>
      <c r="O731">
        <v>304.66000000000003</v>
      </c>
      <c r="P731">
        <v>312.16968649911701</v>
      </c>
      <c r="Q731">
        <v>348.43872372517097</v>
      </c>
      <c r="R731">
        <v>44.667105014243603</v>
      </c>
      <c r="S731" s="1">
        <f>(Table2[[#This Row],[Close Price]]-Table2[[#This Row],[20D EMA]])/Table2[[#This Row],[20D EMA]]</f>
        <v>-1.3162213615177731E-2</v>
      </c>
      <c r="T731" s="1">
        <f>(Table2[[#This Row],[Close Price]]-Table2[[#This Row],[50D EMA]])/Table2[[#This Row],[50D EMA]]</f>
        <v>-3.6902002331829914E-2</v>
      </c>
      <c r="U731" s="1">
        <f>(Table2[[#This Row],[Close Price]]-Table2[[#This Row],[200D EMA]])/Table2[[#This Row],[200D EMA]]</f>
        <v>-0.13715101241980232</v>
      </c>
      <c r="V731">
        <v>0.46688116254846201</v>
      </c>
      <c r="W731">
        <v>299.85000000000002</v>
      </c>
      <c r="X731">
        <v>303</v>
      </c>
      <c r="Y731">
        <v>290.3</v>
      </c>
      <c r="Z731">
        <v>306.35000000000002</v>
      </c>
      <c r="AA731">
        <v>290.3</v>
      </c>
      <c r="AB731">
        <v>311.7</v>
      </c>
      <c r="AC731" s="1">
        <f>(Table2[[#This Row],[Close Price]]/Table2[[#This Row],[Day Low]])-1</f>
        <v>2.6680006670001255E-3</v>
      </c>
      <c r="AD731" s="1">
        <f>(Table2[[#This Row],[Day High]]/Table2[[#This Row],[Close Price]])-1</f>
        <v>7.8163978047565141E-3</v>
      </c>
      <c r="AE731" s="1">
        <f>(Table2[[#This Row],[Close Price]]/Table2[[#This Row],[Current Week Low]])-1</f>
        <v>3.5652772993454818E-2</v>
      </c>
      <c r="AF731" s="1">
        <f>(Table2[[#This Row],[Current Week High]]/Table2[[#This Row],[Close Price]])-1</f>
        <v>1.895892233494112E-2</v>
      </c>
      <c r="AG731" s="1">
        <f>(Table2[[#This Row],[Close Price]]/Table2[[#This Row],[Current Month Low]])-1</f>
        <v>3.5652772993454818E-2</v>
      </c>
      <c r="AH731" s="1">
        <f>(Table2[[#This Row],[Current Month High]]/Table2[[#This Row],[Close Price]])-1</f>
        <v>3.675370031598213E-2</v>
      </c>
      <c r="AI731">
        <v>80.409113587227694</v>
      </c>
      <c r="AJ731">
        <v>14.4679230915667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-0.13</v>
      </c>
      <c r="AM731" t="s">
        <v>3188</v>
      </c>
      <c r="AN731">
        <v>-3.11</v>
      </c>
      <c r="AO731" t="s">
        <v>3188</v>
      </c>
      <c r="AP731">
        <v>-0.10674434435047001</v>
      </c>
      <c r="AQ731">
        <f>(Table2[[#This Row],[Sharpe Ratio]]-AVERAGE(Table2[Sharpe Ratio]))/_xlfn.STDEV.P(Table2[Sharpe Ratio])</f>
        <v>-1.9568065435329911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721</v>
      </c>
      <c r="AT731">
        <f>_xlfn.RANK.AVG(Table2[[#This Row],[6M Return vs Nifty Z-Score]],Table2[6M Return vs Nifty Z-Score])</f>
        <v>697</v>
      </c>
      <c r="AU731">
        <f>_xlfn.RANK.AVG(Table2[[#This Row],[Sharpe Ratio Z-Score]],Table2[Sharpe Ratio Z-Score])</f>
        <v>718</v>
      </c>
      <c r="AV731">
        <f>(Table2[[#This Row],[Rank 1Y]]+Table2[[#This Row],[Rank 6M]]+Table2[[#This Row],[Rank Sharpe]])/3</f>
        <v>712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B909-703C-46C3-A0CE-ACCF98562758}">
  <dimension ref="A1:Q1484"/>
  <sheetViews>
    <sheetView topLeftCell="D884" workbookViewId="0">
      <selection sqref="A1:Q1130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3141</v>
      </c>
      <c r="D2" t="s">
        <v>18</v>
      </c>
      <c r="E2">
        <v>1856816.0080218799</v>
      </c>
      <c r="F2">
        <v>2744.2</v>
      </c>
      <c r="G2">
        <v>-8.9888787536163193</v>
      </c>
      <c r="H2">
        <v>-6.5903802081151799</v>
      </c>
      <c r="I2">
        <v>-16.193187913459798</v>
      </c>
      <c r="J2">
        <v>-2.38668536365505</v>
      </c>
      <c r="K2">
        <v>2925.9525390865401</v>
      </c>
      <c r="L2">
        <v>2859.94164671626</v>
      </c>
      <c r="M2">
        <v>28.195569605208899</v>
      </c>
      <c r="N2">
        <v>1.5921650117319399</v>
      </c>
      <c r="O2">
        <v>17.250929232563202</v>
      </c>
      <c r="P2">
        <v>23.595910462549998</v>
      </c>
      <c r="Q2">
        <v>-3.6819968823630998E-2</v>
      </c>
    </row>
    <row r="3" spans="1:17" x14ac:dyDescent="0.3">
      <c r="A3" t="s">
        <v>19</v>
      </c>
      <c r="B3" t="s">
        <v>20</v>
      </c>
      <c r="C3" t="s">
        <v>3142</v>
      </c>
      <c r="D3" t="s">
        <v>21</v>
      </c>
      <c r="E3">
        <v>1501216.8729685501</v>
      </c>
      <c r="F3">
        <v>4149.2</v>
      </c>
      <c r="G3">
        <v>-11.0703657874665</v>
      </c>
      <c r="H3">
        <v>-6.66862993982879</v>
      </c>
      <c r="I3">
        <v>-6.0209338684628699</v>
      </c>
      <c r="J3">
        <v>9.4947235188093601E-2</v>
      </c>
      <c r="K3">
        <v>4304.3455712630503</v>
      </c>
      <c r="L3">
        <v>4052.87737572063</v>
      </c>
      <c r="M3">
        <v>20.239443449990301</v>
      </c>
      <c r="N3">
        <v>1.0073170333733299</v>
      </c>
      <c r="O3">
        <v>10.6779620167743</v>
      </c>
      <c r="P3">
        <v>25.315614617940099</v>
      </c>
      <c r="Q3">
        <v>-2.267290506212E-2</v>
      </c>
    </row>
    <row r="4" spans="1:17" x14ac:dyDescent="0.3">
      <c r="A4" t="s">
        <v>22</v>
      </c>
      <c r="B4" t="s">
        <v>23</v>
      </c>
      <c r="C4" t="s">
        <v>3143</v>
      </c>
      <c r="D4" t="s">
        <v>24</v>
      </c>
      <c r="E4">
        <v>1259839.5101864</v>
      </c>
      <c r="F4">
        <v>1651</v>
      </c>
      <c r="G4">
        <v>-18.0337401072902</v>
      </c>
      <c r="H4">
        <v>0.73897849345030298</v>
      </c>
      <c r="I4">
        <v>-1.0211356889346901</v>
      </c>
      <c r="J4">
        <v>-0.66340834744864496</v>
      </c>
      <c r="K4">
        <v>1665.0740847570401</v>
      </c>
      <c r="L4">
        <v>1600.51485592928</v>
      </c>
      <c r="M4">
        <v>40.762277135207498</v>
      </c>
      <c r="N4">
        <v>0.93683483026421499</v>
      </c>
      <c r="O4">
        <v>8.6614173228346498</v>
      </c>
      <c r="P4">
        <v>21.081001796780399</v>
      </c>
      <c r="Q4">
        <v>-8.8238464435385994E-2</v>
      </c>
    </row>
    <row r="5" spans="1:17" x14ac:dyDescent="0.3">
      <c r="A5" t="s">
        <v>25</v>
      </c>
      <c r="B5" t="s">
        <v>26</v>
      </c>
      <c r="C5" t="s">
        <v>3144</v>
      </c>
      <c r="D5" t="s">
        <v>27</v>
      </c>
      <c r="E5">
        <v>1010204.24003408</v>
      </c>
      <c r="F5">
        <v>1687.4</v>
      </c>
      <c r="G5">
        <v>50.570321267367802</v>
      </c>
      <c r="H5">
        <v>6.1866365513310502</v>
      </c>
      <c r="I5">
        <v>27.970479895154799</v>
      </c>
      <c r="J5">
        <v>0.32359383794037799</v>
      </c>
      <c r="K5">
        <v>1602.7280492825</v>
      </c>
      <c r="L5">
        <v>1369.08171697137</v>
      </c>
      <c r="M5">
        <v>54.071430387125602</v>
      </c>
      <c r="N5">
        <v>0.872780562854094</v>
      </c>
      <c r="O5">
        <v>5.4284698352494898</v>
      </c>
      <c r="P5">
        <v>88.441565693226806</v>
      </c>
      <c r="Q5">
        <v>0.181206450889069</v>
      </c>
    </row>
    <row r="6" spans="1:17" x14ac:dyDescent="0.3">
      <c r="A6" t="s">
        <v>28</v>
      </c>
      <c r="B6" t="s">
        <v>29</v>
      </c>
      <c r="C6" t="s">
        <v>3143</v>
      </c>
      <c r="D6" t="s">
        <v>24</v>
      </c>
      <c r="E6">
        <v>861860.72784189996</v>
      </c>
      <c r="F6">
        <v>1223</v>
      </c>
      <c r="G6">
        <v>2.3082820245348898</v>
      </c>
      <c r="H6">
        <v>0.87268155109615098</v>
      </c>
      <c r="I6">
        <v>1.02422165995259</v>
      </c>
      <c r="J6">
        <v>-0.33065371661130599</v>
      </c>
      <c r="K6">
        <v>1241.1306960158699</v>
      </c>
      <c r="L6">
        <v>1145.3172901589101</v>
      </c>
      <c r="M6">
        <v>27.568209580668501</v>
      </c>
      <c r="N6">
        <v>0.96032244326549199</v>
      </c>
      <c r="O6">
        <v>11.3941128372853</v>
      </c>
      <c r="P6">
        <v>36.040044493882</v>
      </c>
      <c r="Q6">
        <v>8.7755879233060996E-2</v>
      </c>
    </row>
    <row r="7" spans="1:17" x14ac:dyDescent="0.3">
      <c r="A7" t="s">
        <v>30</v>
      </c>
      <c r="B7" t="s">
        <v>31</v>
      </c>
      <c r="C7" t="s">
        <v>3142</v>
      </c>
      <c r="D7" t="s">
        <v>21</v>
      </c>
      <c r="E7">
        <v>801499.12802055001</v>
      </c>
      <c r="F7">
        <v>1935.1</v>
      </c>
      <c r="G7">
        <v>3.4802585647416699</v>
      </c>
      <c r="H7">
        <v>-0.15513057658561299</v>
      </c>
      <c r="I7">
        <v>20.617064603413901</v>
      </c>
      <c r="J7">
        <v>1.6819804944118799</v>
      </c>
      <c r="K7">
        <v>1870.9207905631699</v>
      </c>
      <c r="L7">
        <v>1682.60867006276</v>
      </c>
      <c r="M7">
        <v>56.396190171597397</v>
      </c>
      <c r="N7">
        <v>1.01449089642874</v>
      </c>
      <c r="O7">
        <v>2.16526277711746</v>
      </c>
      <c r="P7">
        <v>43.1657603669588</v>
      </c>
      <c r="Q7">
        <v>-2.0966126123596999E-2</v>
      </c>
    </row>
    <row r="8" spans="1:17" x14ac:dyDescent="0.3">
      <c r="A8" t="s">
        <v>32</v>
      </c>
      <c r="B8" t="s">
        <v>33</v>
      </c>
      <c r="C8" t="s">
        <v>3143</v>
      </c>
      <c r="D8" t="s">
        <v>34</v>
      </c>
      <c r="E8">
        <v>713745.87940914999</v>
      </c>
      <c r="F8">
        <v>799.75</v>
      </c>
      <c r="G8">
        <v>9.9211556612746605</v>
      </c>
      <c r="H8">
        <v>2.2185642690815102</v>
      </c>
      <c r="I8">
        <v>-5.3495099212617099</v>
      </c>
      <c r="J8">
        <v>0.19501010581870601</v>
      </c>
      <c r="K8">
        <v>804.15937312958101</v>
      </c>
      <c r="L8">
        <v>769.24639028145998</v>
      </c>
      <c r="M8">
        <v>56.080100656462101</v>
      </c>
      <c r="N8">
        <v>1.0339930552529899</v>
      </c>
      <c r="O8">
        <v>14.035636136292499</v>
      </c>
      <c r="P8">
        <v>47.229381443298898</v>
      </c>
      <c r="Q8">
        <v>6.4174597883054005E-2</v>
      </c>
    </row>
    <row r="9" spans="1:17" x14ac:dyDescent="0.3">
      <c r="A9" t="s">
        <v>35</v>
      </c>
      <c r="B9" t="s">
        <v>36</v>
      </c>
      <c r="C9" t="s">
        <v>3145</v>
      </c>
      <c r="D9" t="s">
        <v>37</v>
      </c>
      <c r="E9">
        <v>653938.24003983999</v>
      </c>
      <c r="F9">
        <v>2783.2</v>
      </c>
      <c r="G9">
        <v>-17.137986754475602</v>
      </c>
      <c r="H9">
        <v>-5.5319535562415902</v>
      </c>
      <c r="I9">
        <v>14.963941556840901</v>
      </c>
      <c r="J9">
        <v>-4.8057867582345004</v>
      </c>
      <c r="K9">
        <v>2815.8834262443702</v>
      </c>
      <c r="L9">
        <v>2617.71609205598</v>
      </c>
      <c r="M9">
        <v>31.767309595799102</v>
      </c>
      <c r="N9">
        <v>0.89474536542535998</v>
      </c>
      <c r="O9">
        <v>9.0471399827536807</v>
      </c>
      <c r="P9">
        <v>28.137013420501301</v>
      </c>
      <c r="Q9">
        <v>-4.6888133524793998E-2</v>
      </c>
    </row>
    <row r="10" spans="1:17" x14ac:dyDescent="0.3">
      <c r="A10" t="s">
        <v>38</v>
      </c>
      <c r="B10" t="s">
        <v>39</v>
      </c>
      <c r="C10" t="s">
        <v>3145</v>
      </c>
      <c r="D10" t="s">
        <v>40</v>
      </c>
      <c r="E10">
        <v>610620.96858282003</v>
      </c>
      <c r="F10">
        <v>488.2</v>
      </c>
      <c r="G10">
        <v>-17.0974005390058</v>
      </c>
      <c r="H10">
        <v>-4.2208546492211898</v>
      </c>
      <c r="I10">
        <v>3.7938453275699602</v>
      </c>
      <c r="J10">
        <v>-3.6294612213837301</v>
      </c>
      <c r="K10">
        <v>499.66099229054203</v>
      </c>
      <c r="L10">
        <v>463.76045159225902</v>
      </c>
      <c r="M10">
        <v>23.452105859840401</v>
      </c>
      <c r="N10">
        <v>0.99780715846816204</v>
      </c>
      <c r="O10">
        <v>8.2548136009832103</v>
      </c>
      <c r="P10">
        <v>22.248654062852101</v>
      </c>
      <c r="Q10">
        <v>9.8116038178598999E-2</v>
      </c>
    </row>
    <row r="11" spans="1:17" x14ac:dyDescent="0.3">
      <c r="A11" t="s">
        <v>41</v>
      </c>
      <c r="B11" t="s">
        <v>42</v>
      </c>
      <c r="C11" t="s">
        <v>3143</v>
      </c>
      <c r="D11" t="s">
        <v>43</v>
      </c>
      <c r="E11">
        <v>600147.40685938497</v>
      </c>
      <c r="F11">
        <v>948.85</v>
      </c>
      <c r="G11">
        <v>22.864407125372001</v>
      </c>
      <c r="H11">
        <v>-6.8424069042423303</v>
      </c>
      <c r="I11">
        <v>-11.990762395418001</v>
      </c>
      <c r="J11">
        <v>-0.70225469151521103</v>
      </c>
      <c r="K11">
        <v>1023.79737337853</v>
      </c>
      <c r="L11">
        <v>969.36192884346701</v>
      </c>
      <c r="M11">
        <v>33.122895320199298</v>
      </c>
      <c r="N11">
        <v>0.58320216180767803</v>
      </c>
      <c r="O11">
        <v>28.787479580544801</v>
      </c>
      <c r="P11">
        <v>58.843224240395003</v>
      </c>
      <c r="Q11">
        <v>-3.5019904416184001E-2</v>
      </c>
    </row>
    <row r="12" spans="1:17" x14ac:dyDescent="0.3">
      <c r="A12" t="s">
        <v>44</v>
      </c>
      <c r="B12" t="s">
        <v>45</v>
      </c>
      <c r="C12" t="s">
        <v>3142</v>
      </c>
      <c r="D12" t="s">
        <v>21</v>
      </c>
      <c r="E12">
        <v>497833.803152284</v>
      </c>
      <c r="F12">
        <v>1839.65</v>
      </c>
      <c r="G12">
        <v>19.1932771696743</v>
      </c>
      <c r="H12">
        <v>1.5429081710435</v>
      </c>
      <c r="I12">
        <v>11.1956448311283</v>
      </c>
      <c r="J12">
        <v>1.94229612039661</v>
      </c>
      <c r="K12">
        <v>1729.2970081082301</v>
      </c>
      <c r="L12">
        <v>1555.1239888652999</v>
      </c>
      <c r="M12">
        <v>71.470006585829594</v>
      </c>
      <c r="N12">
        <v>1.01093870732195</v>
      </c>
      <c r="O12">
        <v>0.714809882314559</v>
      </c>
      <c r="P12">
        <v>52.219602002399498</v>
      </c>
      <c r="Q12">
        <v>3.6061225454830002E-2</v>
      </c>
    </row>
    <row r="13" spans="1:17" x14ac:dyDescent="0.3">
      <c r="A13" t="s">
        <v>46</v>
      </c>
      <c r="B13" t="s">
        <v>47</v>
      </c>
      <c r="C13" t="s">
        <v>3146</v>
      </c>
      <c r="D13" t="s">
        <v>48</v>
      </c>
      <c r="E13">
        <v>478848.84889949998</v>
      </c>
      <c r="F13">
        <v>3482.55</v>
      </c>
      <c r="G13">
        <v>-13.258518469718799</v>
      </c>
      <c r="H13">
        <v>-4.0148817619161701</v>
      </c>
      <c r="I13">
        <v>-15.0608393450467</v>
      </c>
      <c r="J13">
        <v>-1.1668820707351599</v>
      </c>
      <c r="K13">
        <v>3617.56280056684</v>
      </c>
      <c r="L13">
        <v>3480.8773345139498</v>
      </c>
      <c r="M13">
        <v>33.493444432216201</v>
      </c>
      <c r="N13">
        <v>1.1095381175652901</v>
      </c>
      <c r="O13">
        <v>12.558326513617899</v>
      </c>
      <c r="P13">
        <v>21.931621238380298</v>
      </c>
      <c r="Q13">
        <v>0.111973751488292</v>
      </c>
    </row>
    <row r="14" spans="1:17" x14ac:dyDescent="0.3">
      <c r="A14" t="s">
        <v>49</v>
      </c>
      <c r="B14" t="s">
        <v>50</v>
      </c>
      <c r="C14" t="s">
        <v>3147</v>
      </c>
      <c r="D14" t="s">
        <v>51</v>
      </c>
      <c r="E14">
        <v>456341.51461915002</v>
      </c>
      <c r="F14">
        <v>1901.95</v>
      </c>
      <c r="G14">
        <v>42.490715914854597</v>
      </c>
      <c r="H14">
        <v>2.83401812164362</v>
      </c>
      <c r="I14">
        <v>13.7886056823047</v>
      </c>
      <c r="J14">
        <v>-1.2602861252270201</v>
      </c>
      <c r="K14">
        <v>1818.52421337284</v>
      </c>
      <c r="L14">
        <v>1589.8025305066501</v>
      </c>
      <c r="M14">
        <v>51.670181990362103</v>
      </c>
      <c r="N14">
        <v>1.0532881963171199</v>
      </c>
      <c r="O14">
        <v>3.0705328741554601</v>
      </c>
      <c r="P14">
        <v>78.026863855478098</v>
      </c>
      <c r="Q14">
        <v>0.13933617748994401</v>
      </c>
    </row>
    <row r="15" spans="1:17" x14ac:dyDescent="0.3">
      <c r="A15" t="s">
        <v>52</v>
      </c>
      <c r="B15" t="s">
        <v>53</v>
      </c>
      <c r="C15" t="s">
        <v>3143</v>
      </c>
      <c r="D15" t="s">
        <v>54</v>
      </c>
      <c r="E15">
        <v>451621.06575900002</v>
      </c>
      <c r="F15">
        <v>7302</v>
      </c>
      <c r="G15">
        <v>-35.883386755436803</v>
      </c>
      <c r="H15">
        <v>1.09678822942051</v>
      </c>
      <c r="I15">
        <v>-8.7125040084692298</v>
      </c>
      <c r="J15">
        <v>-0.69032345507892801</v>
      </c>
      <c r="K15">
        <v>7253.1364633823796</v>
      </c>
      <c r="L15">
        <v>7071.7858840585304</v>
      </c>
      <c r="M15">
        <v>41.260262649429599</v>
      </c>
      <c r="N15">
        <v>0.81460073949403899</v>
      </c>
      <c r="O15">
        <v>11.9282388386743</v>
      </c>
      <c r="P15">
        <v>18.006399689712001</v>
      </c>
      <c r="Q15">
        <v>-6.1922488643485998E-2</v>
      </c>
    </row>
    <row r="16" spans="1:17" x14ac:dyDescent="0.3">
      <c r="A16" t="s">
        <v>55</v>
      </c>
      <c r="B16" t="s">
        <v>56</v>
      </c>
      <c r="C16" t="s">
        <v>3148</v>
      </c>
      <c r="D16" t="s">
        <v>57</v>
      </c>
      <c r="E16">
        <v>409684.14416149998</v>
      </c>
      <c r="F16">
        <v>422.5</v>
      </c>
      <c r="G16">
        <v>50.990581140901398</v>
      </c>
      <c r="H16">
        <v>5.8091793826647997</v>
      </c>
      <c r="I16">
        <v>7.0787245130248202</v>
      </c>
      <c r="J16">
        <v>-2.49208771469727</v>
      </c>
      <c r="K16">
        <v>412.20484094094797</v>
      </c>
      <c r="L16">
        <v>361.47188041964603</v>
      </c>
      <c r="M16">
        <v>46.919492209155102</v>
      </c>
      <c r="N16">
        <v>1.05548771004079</v>
      </c>
      <c r="O16">
        <v>6.1420118343195202</v>
      </c>
      <c r="P16">
        <v>85.510428100987895</v>
      </c>
      <c r="Q16">
        <v>0.17497331708460001</v>
      </c>
    </row>
    <row r="17" spans="1:17" x14ac:dyDescent="0.3">
      <c r="A17" t="s">
        <v>58</v>
      </c>
      <c r="B17" t="s">
        <v>59</v>
      </c>
      <c r="C17" t="s">
        <v>3149</v>
      </c>
      <c r="D17" t="s">
        <v>60</v>
      </c>
      <c r="E17">
        <v>401701.16470970999</v>
      </c>
      <c r="F17">
        <v>12776.65</v>
      </c>
      <c r="G17">
        <v>-3.3002018906208801</v>
      </c>
      <c r="H17">
        <v>5.6546884324120903</v>
      </c>
      <c r="I17">
        <v>-5.5561776072949201</v>
      </c>
      <c r="J17">
        <v>1.6321487285238001</v>
      </c>
      <c r="K17">
        <v>12580.0636616314</v>
      </c>
      <c r="L17">
        <v>11970.0594079779</v>
      </c>
      <c r="M17">
        <v>50.8700751149876</v>
      </c>
      <c r="N17">
        <v>0.95917904036367896</v>
      </c>
      <c r="O17">
        <v>7.0703196847373899</v>
      </c>
      <c r="P17">
        <v>31.208761867596401</v>
      </c>
      <c r="Q17">
        <v>6.4358123810365001E-2</v>
      </c>
    </row>
    <row r="18" spans="1:17" x14ac:dyDescent="0.3">
      <c r="A18" t="s">
        <v>61</v>
      </c>
      <c r="B18" t="s">
        <v>62</v>
      </c>
      <c r="C18" t="s">
        <v>3149</v>
      </c>
      <c r="D18" t="s">
        <v>60</v>
      </c>
      <c r="E18">
        <v>375566.70852407999</v>
      </c>
      <c r="F18">
        <v>3134.35</v>
      </c>
      <c r="G18">
        <v>75.387707665385406</v>
      </c>
      <c r="H18">
        <v>18.962041549919999</v>
      </c>
      <c r="I18">
        <v>41.633773907691001</v>
      </c>
      <c r="J18">
        <v>1.9727164842470499</v>
      </c>
      <c r="K18">
        <v>2910.6477632463402</v>
      </c>
      <c r="L18">
        <v>2449.06156676297</v>
      </c>
      <c r="M18">
        <v>57.081022214130698</v>
      </c>
      <c r="N18">
        <v>1.25267663850425</v>
      </c>
      <c r="O18">
        <v>2.7996235264089799</v>
      </c>
      <c r="P18">
        <v>116.16206896551699</v>
      </c>
      <c r="Q18">
        <v>0.19519392730160601</v>
      </c>
    </row>
    <row r="19" spans="1:17" x14ac:dyDescent="0.3">
      <c r="A19" t="s">
        <v>63</v>
      </c>
      <c r="B19" t="s">
        <v>64</v>
      </c>
      <c r="C19" t="s">
        <v>3143</v>
      </c>
      <c r="D19" t="s">
        <v>24</v>
      </c>
      <c r="E19">
        <v>374252.01959600003</v>
      </c>
      <c r="F19">
        <v>1882.4</v>
      </c>
      <c r="G19">
        <v>-19.743607694515799</v>
      </c>
      <c r="H19">
        <v>4.4684010371412501</v>
      </c>
      <c r="I19">
        <v>-5.8895948780625798</v>
      </c>
      <c r="J19">
        <v>1.91172673285172</v>
      </c>
      <c r="K19">
        <v>1823.5277642077899</v>
      </c>
      <c r="L19">
        <v>1788.40657918235</v>
      </c>
      <c r="M19">
        <v>61.984601503853703</v>
      </c>
      <c r="N19">
        <v>1.15754215972722</v>
      </c>
      <c r="O19">
        <v>3.1661708457288502</v>
      </c>
      <c r="P19">
        <v>21.928943874081</v>
      </c>
      <c r="Q19">
        <v>-8.6334884156191005E-2</v>
      </c>
    </row>
    <row r="20" spans="1:17" x14ac:dyDescent="0.3">
      <c r="A20" t="s">
        <v>65</v>
      </c>
      <c r="B20" t="s">
        <v>66</v>
      </c>
      <c r="C20" t="s">
        <v>3141</v>
      </c>
      <c r="D20" t="s">
        <v>67</v>
      </c>
      <c r="E20">
        <v>368036.06817152997</v>
      </c>
      <c r="F20">
        <v>292.55</v>
      </c>
      <c r="G20">
        <v>33.635455520141903</v>
      </c>
      <c r="H20">
        <v>-1.3475852806559601</v>
      </c>
      <c r="I20">
        <v>0.39074093884348199</v>
      </c>
      <c r="J20">
        <v>-2.4945894950339702</v>
      </c>
      <c r="K20">
        <v>301.15545620677398</v>
      </c>
      <c r="L20">
        <v>275.56957837634599</v>
      </c>
      <c r="M20">
        <v>48.425805303480502</v>
      </c>
      <c r="N20">
        <v>0.744989441301521</v>
      </c>
      <c r="O20">
        <v>17.928559220646001</v>
      </c>
      <c r="P20">
        <v>62.618121178432403</v>
      </c>
      <c r="Q20">
        <v>7.1528538223325E-2</v>
      </c>
    </row>
    <row r="21" spans="1:17" x14ac:dyDescent="0.3">
      <c r="A21" t="s">
        <v>68</v>
      </c>
      <c r="B21" t="s">
        <v>69</v>
      </c>
      <c r="C21" t="s">
        <v>3143</v>
      </c>
      <c r="D21" t="s">
        <v>24</v>
      </c>
      <c r="E21">
        <v>362693.96694547503</v>
      </c>
      <c r="F21">
        <v>1172.45</v>
      </c>
      <c r="G21">
        <v>-10.9622467833243</v>
      </c>
      <c r="H21">
        <v>-0.40286683307723797</v>
      </c>
      <c r="I21">
        <v>-0.49204104299472601</v>
      </c>
      <c r="J21">
        <v>0.33233850922055702</v>
      </c>
      <c r="K21">
        <v>1199.6318840742699</v>
      </c>
      <c r="L21">
        <v>1146.4895489231999</v>
      </c>
      <c r="M21">
        <v>39.366929284287203</v>
      </c>
      <c r="N21">
        <v>1.2129385280313001</v>
      </c>
      <c r="O21">
        <v>14.260736065503799</v>
      </c>
      <c r="P21">
        <v>23.234181206642798</v>
      </c>
      <c r="Q21">
        <v>3.5888755948527001E-2</v>
      </c>
    </row>
    <row r="22" spans="1:17" x14ac:dyDescent="0.3">
      <c r="A22" t="s">
        <v>70</v>
      </c>
      <c r="B22" t="s">
        <v>71</v>
      </c>
      <c r="C22" t="s">
        <v>3150</v>
      </c>
      <c r="D22" t="s">
        <v>72</v>
      </c>
      <c r="E22">
        <v>357641.15168011998</v>
      </c>
      <c r="F22">
        <v>3137.2</v>
      </c>
      <c r="G22">
        <v>5.30087854052965E-2</v>
      </c>
      <c r="H22">
        <v>6.5137920020149798</v>
      </c>
      <c r="I22">
        <v>-11.9795091353676</v>
      </c>
      <c r="J22">
        <v>2.0494503262972401</v>
      </c>
      <c r="K22">
        <v>3080.8749871782002</v>
      </c>
      <c r="L22">
        <v>3015.4747232279301</v>
      </c>
      <c r="M22">
        <v>54.889772903111897</v>
      </c>
      <c r="N22">
        <v>0.99285676515516097</v>
      </c>
      <c r="O22">
        <v>19.338900930766201</v>
      </c>
      <c r="P22">
        <v>46.461251167133497</v>
      </c>
      <c r="Q22">
        <v>7.1324577366571995E-2</v>
      </c>
    </row>
    <row r="23" spans="1:17" x14ac:dyDescent="0.3">
      <c r="A23" t="s">
        <v>73</v>
      </c>
      <c r="B23" t="s">
        <v>74</v>
      </c>
      <c r="C23" t="s">
        <v>3149</v>
      </c>
      <c r="D23" t="s">
        <v>60</v>
      </c>
      <c r="E23">
        <v>342579.88504840003</v>
      </c>
      <c r="F23">
        <v>930.7</v>
      </c>
      <c r="G23">
        <v>20.7882694605191</v>
      </c>
      <c r="H23">
        <v>-7.7543535335393701</v>
      </c>
      <c r="I23">
        <v>-18.335161444039599</v>
      </c>
      <c r="J23">
        <v>2.4325558478484601E-3</v>
      </c>
      <c r="K23">
        <v>996.897117698275</v>
      </c>
      <c r="L23">
        <v>939.28232281361795</v>
      </c>
      <c r="M23">
        <v>36.398281035536897</v>
      </c>
      <c r="N23">
        <v>1.01055615314897</v>
      </c>
      <c r="O23">
        <v>26.678843880949799</v>
      </c>
      <c r="P23">
        <v>49.666318243949497</v>
      </c>
      <c r="Q23">
        <v>8.7581770852309004E-2</v>
      </c>
    </row>
    <row r="24" spans="1:17" x14ac:dyDescent="0.3">
      <c r="A24" t="s">
        <v>75</v>
      </c>
      <c r="B24" t="s">
        <v>76</v>
      </c>
      <c r="C24" t="s">
        <v>3149</v>
      </c>
      <c r="D24" t="s">
        <v>77</v>
      </c>
      <c r="E24">
        <v>331672.86473356001</v>
      </c>
      <c r="F24">
        <v>11876.95</v>
      </c>
      <c r="G24">
        <v>108.508565174748</v>
      </c>
      <c r="H24">
        <v>7.1714699908738098</v>
      </c>
      <c r="I24">
        <v>21.3073835626702</v>
      </c>
      <c r="J24">
        <v>1.0558011716145601</v>
      </c>
      <c r="K24">
        <v>11191.28726499</v>
      </c>
      <c r="L24">
        <v>9266.7830538528106</v>
      </c>
      <c r="M24">
        <v>48.522836555068203</v>
      </c>
      <c r="N24">
        <v>1.00923409781919</v>
      </c>
      <c r="O24">
        <v>7.5528650032205196</v>
      </c>
      <c r="P24">
        <v>136.02841812400601</v>
      </c>
      <c r="Q24">
        <v>0.18291307977948701</v>
      </c>
    </row>
    <row r="25" spans="1:17" x14ac:dyDescent="0.3">
      <c r="A25" t="s">
        <v>78</v>
      </c>
      <c r="B25" t="s">
        <v>79</v>
      </c>
      <c r="C25" t="s">
        <v>3151</v>
      </c>
      <c r="D25" t="s">
        <v>80</v>
      </c>
      <c r="E25">
        <v>329161.40686374001</v>
      </c>
      <c r="F25">
        <v>11421.3</v>
      </c>
      <c r="G25">
        <v>10.8869619173323</v>
      </c>
      <c r="H25">
        <v>-1.39083171574014</v>
      </c>
      <c r="I25">
        <v>8.60953233401316</v>
      </c>
      <c r="J25">
        <v>-2.1927433721513099</v>
      </c>
      <c r="K25">
        <v>11495.256692843301</v>
      </c>
      <c r="L25">
        <v>10577.866995632499</v>
      </c>
      <c r="M25">
        <v>41.0502397837977</v>
      </c>
      <c r="N25">
        <v>0.98722085253214498</v>
      </c>
      <c r="O25">
        <v>6.2751175435370898</v>
      </c>
      <c r="P25">
        <v>40.043283408231197</v>
      </c>
      <c r="Q25">
        <v>5.2257911424991997E-2</v>
      </c>
    </row>
    <row r="26" spans="1:17" x14ac:dyDescent="0.3">
      <c r="A26" t="s">
        <v>81</v>
      </c>
      <c r="B26" t="s">
        <v>82</v>
      </c>
      <c r="C26" t="s">
        <v>3152</v>
      </c>
      <c r="D26" t="s">
        <v>83</v>
      </c>
      <c r="E26">
        <v>308200.66840640001</v>
      </c>
      <c r="F26">
        <v>3474.4</v>
      </c>
      <c r="G26">
        <v>-20.099153448102999</v>
      </c>
      <c r="H26">
        <v>-7.6376909337799699</v>
      </c>
      <c r="I26">
        <v>-13.718177666416199</v>
      </c>
      <c r="J26">
        <v>-6.4746789442435899</v>
      </c>
      <c r="K26">
        <v>3601.1366585553001</v>
      </c>
      <c r="L26">
        <v>3476.0212376705699</v>
      </c>
      <c r="M26">
        <v>24.5798068269964</v>
      </c>
      <c r="N26">
        <v>1.0579392080419801</v>
      </c>
      <c r="O26">
        <v>11.8739926318213</v>
      </c>
      <c r="P26">
        <v>13.7041218725966</v>
      </c>
      <c r="Q26">
        <v>1.9806085528802999E-2</v>
      </c>
    </row>
    <row r="27" spans="1:17" x14ac:dyDescent="0.3">
      <c r="A27" t="s">
        <v>84</v>
      </c>
      <c r="B27" t="s">
        <v>85</v>
      </c>
      <c r="C27" t="s">
        <v>3148</v>
      </c>
      <c r="D27" t="s">
        <v>86</v>
      </c>
      <c r="E27">
        <v>306966.429046095</v>
      </c>
      <c r="F27">
        <v>330.05</v>
      </c>
      <c r="G27">
        <v>40.262202507265599</v>
      </c>
      <c r="H27">
        <v>-0.67487098271704105</v>
      </c>
      <c r="I27">
        <v>10.1945324077137</v>
      </c>
      <c r="J27">
        <v>-2.6604258580740101</v>
      </c>
      <c r="K27">
        <v>337.999369128441</v>
      </c>
      <c r="L27">
        <v>303.491135157249</v>
      </c>
      <c r="M27">
        <v>36.558289484360898</v>
      </c>
      <c r="N27">
        <v>1.1518402013852</v>
      </c>
      <c r="O27">
        <v>10.9680351461899</v>
      </c>
      <c r="P27">
        <v>68.135506877228707</v>
      </c>
      <c r="Q27">
        <v>0.104365510425867</v>
      </c>
    </row>
    <row r="28" spans="1:17" x14ac:dyDescent="0.3">
      <c r="A28" t="s">
        <v>87</v>
      </c>
      <c r="B28" t="s">
        <v>88</v>
      </c>
      <c r="C28" t="s">
        <v>3153</v>
      </c>
      <c r="D28" t="s">
        <v>89</v>
      </c>
      <c r="E28">
        <v>304201.566929625</v>
      </c>
      <c r="F28">
        <v>1408.25</v>
      </c>
      <c r="G28">
        <v>46.813381202360098</v>
      </c>
      <c r="H28">
        <v>-2.5838546486671499</v>
      </c>
      <c r="I28">
        <v>-4.9497251358133001</v>
      </c>
      <c r="J28">
        <v>-0.52025870481831504</v>
      </c>
      <c r="K28">
        <v>1449.4638736783199</v>
      </c>
      <c r="L28">
        <v>1331.20578217912</v>
      </c>
      <c r="M28">
        <v>44.295243850694597</v>
      </c>
      <c r="N28">
        <v>1.0089656339453801</v>
      </c>
      <c r="O28">
        <v>15.135806852476399</v>
      </c>
      <c r="P28">
        <v>86.646785950960805</v>
      </c>
      <c r="Q28">
        <v>6.1457066102030999E-2</v>
      </c>
    </row>
    <row r="29" spans="1:17" x14ac:dyDescent="0.3">
      <c r="A29" t="s">
        <v>90</v>
      </c>
      <c r="B29" t="s">
        <v>91</v>
      </c>
      <c r="C29" t="s">
        <v>3141</v>
      </c>
      <c r="D29" t="s">
        <v>92</v>
      </c>
      <c r="E29">
        <v>303791.692879465</v>
      </c>
      <c r="F29">
        <v>492.95</v>
      </c>
      <c r="G29">
        <v>37.299753061384202</v>
      </c>
      <c r="H29">
        <v>-0.96639941185472999</v>
      </c>
      <c r="I29">
        <v>-1.5166603861307699</v>
      </c>
      <c r="J29">
        <v>-2.6257133681829501</v>
      </c>
      <c r="K29">
        <v>500.08602912703299</v>
      </c>
      <c r="L29">
        <v>455.028774269032</v>
      </c>
      <c r="M29">
        <v>47.090213584788003</v>
      </c>
      <c r="N29">
        <v>0.76054978571694398</v>
      </c>
      <c r="O29">
        <v>10.2647327315143</v>
      </c>
      <c r="P29">
        <v>64.618467189848005</v>
      </c>
      <c r="Q29">
        <v>0.12800725625987999</v>
      </c>
    </row>
    <row r="30" spans="1:17" x14ac:dyDescent="0.3">
      <c r="A30" t="s">
        <v>93</v>
      </c>
      <c r="B30" t="s">
        <v>94</v>
      </c>
      <c r="C30" t="s">
        <v>3143</v>
      </c>
      <c r="D30" t="s">
        <v>43</v>
      </c>
      <c r="E30">
        <v>299035.06173427898</v>
      </c>
      <c r="F30">
        <v>1876.4</v>
      </c>
      <c r="G30">
        <v>-11.3540069312941</v>
      </c>
      <c r="H30">
        <v>2.2155453346219498</v>
      </c>
      <c r="I30">
        <v>0.74955108164976403</v>
      </c>
      <c r="J30">
        <v>-1.4812838556921599</v>
      </c>
      <c r="K30">
        <v>1807.4382412540799</v>
      </c>
      <c r="L30">
        <v>1670.8165289339399</v>
      </c>
      <c r="M30">
        <v>44.6594369624626</v>
      </c>
      <c r="N30">
        <v>0.802961453413645</v>
      </c>
      <c r="O30">
        <v>8.1805585163078103</v>
      </c>
      <c r="P30">
        <v>32.229308340086597</v>
      </c>
      <c r="Q30">
        <v>-4.0275426870216999E-2</v>
      </c>
    </row>
    <row r="31" spans="1:17" x14ac:dyDescent="0.3">
      <c r="A31" t="s">
        <v>95</v>
      </c>
      <c r="B31" t="s">
        <v>96</v>
      </c>
      <c r="C31" t="s">
        <v>3154</v>
      </c>
      <c r="D31" t="s">
        <v>97</v>
      </c>
      <c r="E31">
        <v>297560.71000436001</v>
      </c>
      <c r="F31">
        <v>4572.7</v>
      </c>
      <c r="G31">
        <v>-7.30161749671863</v>
      </c>
      <c r="H31">
        <v>-14.1025291197691</v>
      </c>
      <c r="I31">
        <v>-13.7513248413116</v>
      </c>
      <c r="J31">
        <v>-4.8261323158228198</v>
      </c>
      <c r="K31">
        <v>4981.37449837436</v>
      </c>
      <c r="L31">
        <v>4630.7339553050197</v>
      </c>
      <c r="M31">
        <v>27.765076329544499</v>
      </c>
      <c r="N31">
        <v>1.76387644282753</v>
      </c>
      <c r="O31">
        <v>19.9477332866796</v>
      </c>
      <c r="P31">
        <v>26.317679558011001</v>
      </c>
      <c r="Q31">
        <v>-5.6652610467555001E-2</v>
      </c>
    </row>
    <row r="32" spans="1:17" x14ac:dyDescent="0.3">
      <c r="A32" t="s">
        <v>98</v>
      </c>
      <c r="B32" t="s">
        <v>99</v>
      </c>
      <c r="C32" t="s">
        <v>3155</v>
      </c>
      <c r="D32" t="s">
        <v>100</v>
      </c>
      <c r="E32">
        <v>297347.39662499999</v>
      </c>
      <c r="F32">
        <v>4446.1499999999996</v>
      </c>
      <c r="G32">
        <v>100.64952191136</v>
      </c>
      <c r="H32">
        <v>-4.1630197769391</v>
      </c>
      <c r="I32">
        <v>12.4961282866897</v>
      </c>
      <c r="J32">
        <v>5.4431232587499201</v>
      </c>
      <c r="K32">
        <v>4567.3026247704101</v>
      </c>
      <c r="L32">
        <v>4074.71006975411</v>
      </c>
      <c r="M32">
        <v>54.806966949514901</v>
      </c>
      <c r="N32">
        <v>0.72383251712008601</v>
      </c>
      <c r="O32">
        <v>27.632895876207499</v>
      </c>
      <c r="P32">
        <v>151.50752347550599</v>
      </c>
      <c r="Q32">
        <v>0.24182307268417</v>
      </c>
    </row>
    <row r="33" spans="1:17" x14ac:dyDescent="0.3">
      <c r="A33" t="s">
        <v>101</v>
      </c>
      <c r="B33" t="s">
        <v>102</v>
      </c>
      <c r="C33" t="s">
        <v>3154</v>
      </c>
      <c r="D33" t="s">
        <v>103</v>
      </c>
      <c r="E33">
        <v>292742.14669619501</v>
      </c>
      <c r="F33">
        <v>8234.9500000000007</v>
      </c>
      <c r="G33">
        <v>265.88803495044101</v>
      </c>
      <c r="H33">
        <v>11.7969252866808</v>
      </c>
      <c r="I33">
        <v>93.4243502582882</v>
      </c>
      <c r="J33">
        <v>8.3361269260211408</v>
      </c>
      <c r="K33">
        <v>7069.6497301033396</v>
      </c>
      <c r="L33">
        <v>5231.0046181075904</v>
      </c>
      <c r="M33">
        <v>70.491473526294399</v>
      </c>
      <c r="N33">
        <v>1.88162660878917</v>
      </c>
      <c r="O33">
        <v>1.05950855803618</v>
      </c>
      <c r="P33">
        <v>323.39074550128498</v>
      </c>
      <c r="Q33">
        <v>0.28375142206195703</v>
      </c>
    </row>
    <row r="34" spans="1:17" x14ac:dyDescent="0.3">
      <c r="A34" t="s">
        <v>104</v>
      </c>
      <c r="B34" t="s">
        <v>105</v>
      </c>
      <c r="C34" t="s">
        <v>3152</v>
      </c>
      <c r="D34" t="s">
        <v>106</v>
      </c>
      <c r="E34">
        <v>291166.82688827999</v>
      </c>
      <c r="F34">
        <v>3037.2</v>
      </c>
      <c r="G34">
        <v>-30.014389139860501</v>
      </c>
      <c r="H34">
        <v>-8.8128318122101295</v>
      </c>
      <c r="I34">
        <v>-3.3142206820823099</v>
      </c>
      <c r="J34">
        <v>-2.0592092658068499</v>
      </c>
      <c r="K34">
        <v>3154.6933589937998</v>
      </c>
      <c r="L34">
        <v>3060.1083358368601</v>
      </c>
      <c r="M34">
        <v>22.8004078724503</v>
      </c>
      <c r="N34">
        <v>0.86075897632161802</v>
      </c>
      <c r="O34">
        <v>12.7008428816014</v>
      </c>
      <c r="P34">
        <v>13.7485487434927</v>
      </c>
      <c r="Q34">
        <v>-6.7086207279069998E-2</v>
      </c>
    </row>
    <row r="35" spans="1:17" x14ac:dyDescent="0.3">
      <c r="A35" t="s">
        <v>107</v>
      </c>
      <c r="B35" t="s">
        <v>108</v>
      </c>
      <c r="C35" t="s">
        <v>3148</v>
      </c>
      <c r="D35" t="s">
        <v>109</v>
      </c>
      <c r="E35">
        <v>283890.30070715997</v>
      </c>
      <c r="F35">
        <v>1792.2</v>
      </c>
      <c r="G35">
        <v>60.2024329723112</v>
      </c>
      <c r="H35">
        <v>-4.3472142539330001</v>
      </c>
      <c r="I35">
        <v>-14.5897770811328</v>
      </c>
      <c r="J35">
        <v>-1.97173477375293</v>
      </c>
      <c r="K35">
        <v>1867.3512222188201</v>
      </c>
      <c r="L35">
        <v>1742.2669341590399</v>
      </c>
      <c r="M35">
        <v>36.122646089797698</v>
      </c>
      <c r="N35">
        <v>0.52437065365830804</v>
      </c>
      <c r="O35">
        <v>21.309005691328998</v>
      </c>
      <c r="P35">
        <v>119.753540555453</v>
      </c>
      <c r="Q35">
        <v>5.1182996660294001E-2</v>
      </c>
    </row>
    <row r="36" spans="1:17" x14ac:dyDescent="0.3">
      <c r="A36" t="s">
        <v>110</v>
      </c>
      <c r="B36" t="s">
        <v>111</v>
      </c>
      <c r="C36" t="s">
        <v>3142</v>
      </c>
      <c r="D36" t="s">
        <v>21</v>
      </c>
      <c r="E36">
        <v>276063.25560345</v>
      </c>
      <c r="F36">
        <v>528.29999999999995</v>
      </c>
      <c r="G36">
        <v>-0.56759631334399396</v>
      </c>
      <c r="H36">
        <v>-0.16474830628888101</v>
      </c>
      <c r="I36">
        <v>2.5105315259777998</v>
      </c>
      <c r="J36">
        <v>-1.11450702263562</v>
      </c>
      <c r="K36">
        <v>526.76924888588098</v>
      </c>
      <c r="L36">
        <v>493.65339493316998</v>
      </c>
      <c r="M36">
        <v>43.510992079132201</v>
      </c>
      <c r="N36">
        <v>0.75962276930731898</v>
      </c>
      <c r="O36">
        <v>9.7671777399205002</v>
      </c>
      <c r="P36">
        <v>40.8612185041994</v>
      </c>
      <c r="Q36">
        <v>-0.11654905738226901</v>
      </c>
    </row>
    <row r="37" spans="1:17" x14ac:dyDescent="0.3">
      <c r="A37" t="s">
        <v>112</v>
      </c>
      <c r="B37" t="s">
        <v>113</v>
      </c>
      <c r="C37" t="s">
        <v>3155</v>
      </c>
      <c r="D37" t="s">
        <v>114</v>
      </c>
      <c r="E37">
        <v>275989.63642245001</v>
      </c>
      <c r="F37">
        <v>7749.9</v>
      </c>
      <c r="G37">
        <v>91.775746018403098</v>
      </c>
      <c r="H37">
        <v>16.321827364121901</v>
      </c>
      <c r="I37">
        <v>29.235954631395</v>
      </c>
      <c r="J37">
        <v>5.06683680910644</v>
      </c>
      <c r="K37">
        <v>7077.8061200081502</v>
      </c>
      <c r="L37">
        <v>6175.3025549513604</v>
      </c>
      <c r="M37">
        <v>71.583369382934606</v>
      </c>
      <c r="N37">
        <v>0.97680415667050902</v>
      </c>
      <c r="O37">
        <v>2.8232622356417498</v>
      </c>
      <c r="P37">
        <v>138.75231053604401</v>
      </c>
      <c r="Q37">
        <v>0.18351309524304599</v>
      </c>
    </row>
    <row r="38" spans="1:17" x14ac:dyDescent="0.3">
      <c r="A38" t="s">
        <v>115</v>
      </c>
      <c r="B38" t="s">
        <v>116</v>
      </c>
      <c r="C38" t="s">
        <v>3148</v>
      </c>
      <c r="D38" t="s">
        <v>57</v>
      </c>
      <c r="E38">
        <v>247731.18818042899</v>
      </c>
      <c r="F38">
        <v>642.29999999999995</v>
      </c>
      <c r="G38">
        <v>57.609373182700097</v>
      </c>
      <c r="H38">
        <v>1.2383737781400601</v>
      </c>
      <c r="I38">
        <v>-1.80133461932911</v>
      </c>
      <c r="J38">
        <v>0.10840319408263401</v>
      </c>
      <c r="K38">
        <v>661.60380154066695</v>
      </c>
      <c r="L38">
        <v>612.12626044660897</v>
      </c>
      <c r="M38">
        <v>46.126408371522203</v>
      </c>
      <c r="N38">
        <v>0.33316640016253402</v>
      </c>
      <c r="O38">
        <v>39.475323057761102</v>
      </c>
      <c r="P38">
        <v>121.98030067392401</v>
      </c>
      <c r="Q38">
        <v>0.164328881345118</v>
      </c>
    </row>
    <row r="39" spans="1:17" x14ac:dyDescent="0.3">
      <c r="A39" t="s">
        <v>117</v>
      </c>
      <c r="B39" t="s">
        <v>118</v>
      </c>
      <c r="C39" t="s">
        <v>3150</v>
      </c>
      <c r="D39" t="s">
        <v>119</v>
      </c>
      <c r="E39">
        <v>246652.66202147899</v>
      </c>
      <c r="F39">
        <v>1012.05</v>
      </c>
      <c r="G39">
        <v>4.1992326456547904</v>
      </c>
      <c r="H39">
        <v>6.4983988997355597</v>
      </c>
      <c r="I39">
        <v>7.0895599793205504</v>
      </c>
      <c r="J39">
        <v>-3.2212082018130701</v>
      </c>
      <c r="K39">
        <v>964.614368552418</v>
      </c>
      <c r="L39">
        <v>895.11061770141805</v>
      </c>
      <c r="M39">
        <v>56.674070978905199</v>
      </c>
      <c r="N39">
        <v>1.3836446180833599</v>
      </c>
      <c r="O39">
        <v>5.0343362482090797</v>
      </c>
      <c r="P39">
        <v>39.979253112033099</v>
      </c>
      <c r="Q39">
        <v>3.5164000834841003E-2</v>
      </c>
    </row>
    <row r="40" spans="1:17" x14ac:dyDescent="0.3">
      <c r="A40" t="s">
        <v>120</v>
      </c>
      <c r="B40" t="s">
        <v>121</v>
      </c>
      <c r="C40" t="s">
        <v>3145</v>
      </c>
      <c r="D40" t="s">
        <v>122</v>
      </c>
      <c r="E40">
        <v>242176.99544880001</v>
      </c>
      <c r="F40">
        <v>2511.8000000000002</v>
      </c>
      <c r="G40">
        <v>-17.7521622878802</v>
      </c>
      <c r="H40">
        <v>-1.35015807662703</v>
      </c>
      <c r="I40">
        <v>-10.6767103083838</v>
      </c>
      <c r="J40">
        <v>-5.9507822446165903</v>
      </c>
      <c r="K40">
        <v>2576.2416838420199</v>
      </c>
      <c r="L40">
        <v>2506.1849285940598</v>
      </c>
      <c r="M40">
        <v>26.3316018796999</v>
      </c>
      <c r="N40">
        <v>1.06752310577014</v>
      </c>
      <c r="O40">
        <v>10.5979775459829</v>
      </c>
      <c r="P40">
        <v>9.5420846053205501</v>
      </c>
      <c r="Q40">
        <v>-7.0706684379899997E-4</v>
      </c>
    </row>
    <row r="41" spans="1:17" x14ac:dyDescent="0.3">
      <c r="A41" t="s">
        <v>123</v>
      </c>
      <c r="B41" t="s">
        <v>124</v>
      </c>
      <c r="C41" t="s">
        <v>3154</v>
      </c>
      <c r="D41" t="s">
        <v>125</v>
      </c>
      <c r="E41">
        <v>241641.18772429999</v>
      </c>
      <c r="F41">
        <v>277.55</v>
      </c>
      <c r="G41">
        <v>128.623189727934</v>
      </c>
      <c r="H41">
        <v>2.5012647755206201</v>
      </c>
      <c r="I41">
        <v>34.767399532910098</v>
      </c>
      <c r="J41">
        <v>3.2514321516473901</v>
      </c>
      <c r="K41">
        <v>262.43906718508299</v>
      </c>
      <c r="L41">
        <v>205.356447558356</v>
      </c>
      <c r="M41">
        <v>51.997023699769798</v>
      </c>
      <c r="N41">
        <v>0.749620505650613</v>
      </c>
      <c r="O41">
        <v>7.45811565483696</v>
      </c>
      <c r="P41">
        <v>174.12345679012299</v>
      </c>
      <c r="Q41">
        <v>7.8404960636551002E-2</v>
      </c>
    </row>
    <row r="42" spans="1:17" x14ac:dyDescent="0.3">
      <c r="A42" t="s">
        <v>126</v>
      </c>
      <c r="B42" t="s">
        <v>127</v>
      </c>
      <c r="C42" t="s">
        <v>3141</v>
      </c>
      <c r="D42" t="s">
        <v>18</v>
      </c>
      <c r="E42">
        <v>230388.00421864499</v>
      </c>
      <c r="F42">
        <v>163.15</v>
      </c>
      <c r="G42">
        <v>55.874220176013097</v>
      </c>
      <c r="H42">
        <v>-7.3867349196550798</v>
      </c>
      <c r="I42">
        <v>-13.8286581147268</v>
      </c>
      <c r="J42">
        <v>-3.0076200454186899</v>
      </c>
      <c r="K42">
        <v>170.75120676222701</v>
      </c>
      <c r="L42">
        <v>158.71635093448401</v>
      </c>
      <c r="M42">
        <v>32.2107133265364</v>
      </c>
      <c r="N42">
        <v>1.0138957724538</v>
      </c>
      <c r="O42">
        <v>20.625191541526199</v>
      </c>
      <c r="P42">
        <v>90.818713450292293</v>
      </c>
      <c r="Q42">
        <v>7.5217832809092E-2</v>
      </c>
    </row>
    <row r="43" spans="1:17" x14ac:dyDescent="0.3">
      <c r="A43" t="s">
        <v>128</v>
      </c>
      <c r="B43" t="s">
        <v>129</v>
      </c>
      <c r="C43" t="s">
        <v>3143</v>
      </c>
      <c r="D43" t="s">
        <v>54</v>
      </c>
      <c r="E43">
        <v>216964.65502020001</v>
      </c>
      <c r="F43">
        <v>341.5</v>
      </c>
      <c r="G43">
        <v>25.700513160129699</v>
      </c>
      <c r="H43">
        <v>-2.73481996230888</v>
      </c>
      <c r="I43">
        <v>-17.962894698024201</v>
      </c>
      <c r="J43">
        <v>-3.08707700773646E-2</v>
      </c>
      <c r="K43">
        <v>343.128646224259</v>
      </c>
      <c r="L43">
        <v>315.18413647222599</v>
      </c>
      <c r="M43">
        <v>42.808147714750902</v>
      </c>
      <c r="N43">
        <v>1.2092190938760099</v>
      </c>
      <c r="O43">
        <v>15.578330893118499</v>
      </c>
      <c r="P43">
        <v>67.197062423500597</v>
      </c>
    </row>
    <row r="44" spans="1:17" x14ac:dyDescent="0.3">
      <c r="A44" t="s">
        <v>130</v>
      </c>
      <c r="B44" t="s">
        <v>131</v>
      </c>
      <c r="C44" t="s">
        <v>3150</v>
      </c>
      <c r="D44" t="s">
        <v>132</v>
      </c>
      <c r="E44">
        <v>213019.45738499999</v>
      </c>
      <c r="F44">
        <v>504.15</v>
      </c>
      <c r="G44">
        <v>32.877650386530298</v>
      </c>
      <c r="H44">
        <v>4.2282669346702999</v>
      </c>
      <c r="I44">
        <v>7.0002564866456796</v>
      </c>
      <c r="J44">
        <v>-2.51382271147531</v>
      </c>
      <c r="K44">
        <v>527.94883186232698</v>
      </c>
      <c r="L44">
        <v>492.31056014900298</v>
      </c>
      <c r="M44">
        <v>45.233055202886</v>
      </c>
      <c r="N44">
        <v>0.774257681217834</v>
      </c>
      <c r="O44">
        <v>60.210254884458998</v>
      </c>
      <c r="P44">
        <v>77.143359100491907</v>
      </c>
      <c r="Q44">
        <v>3.3603596340686E-2</v>
      </c>
    </row>
    <row r="45" spans="1:17" x14ac:dyDescent="0.3">
      <c r="A45" t="s">
        <v>133</v>
      </c>
      <c r="B45" t="s">
        <v>134</v>
      </c>
      <c r="C45" t="s">
        <v>3156</v>
      </c>
      <c r="D45" t="s">
        <v>135</v>
      </c>
      <c r="E45">
        <v>209559.88902996</v>
      </c>
      <c r="F45">
        <v>846.6</v>
      </c>
      <c r="G45">
        <v>26.263291516868399</v>
      </c>
      <c r="H45">
        <v>3.7775531028592</v>
      </c>
      <c r="I45">
        <v>-16.538325860728399</v>
      </c>
      <c r="J45">
        <v>3.3117765632513799E-2</v>
      </c>
      <c r="K45">
        <v>858.40319238960103</v>
      </c>
      <c r="L45">
        <v>805.87237707754196</v>
      </c>
      <c r="M45">
        <v>41.586720572005198</v>
      </c>
      <c r="N45">
        <v>1.13925441348304</v>
      </c>
      <c r="O45">
        <v>14.292463973541199</v>
      </c>
      <c r="P45">
        <v>64.868549172346604</v>
      </c>
      <c r="Q45">
        <v>9.6428266496346005E-2</v>
      </c>
    </row>
    <row r="46" spans="1:17" x14ac:dyDescent="0.3">
      <c r="A46" t="s">
        <v>136</v>
      </c>
      <c r="B46" t="s">
        <v>137</v>
      </c>
      <c r="C46" t="s">
        <v>3155</v>
      </c>
      <c r="D46" t="s">
        <v>138</v>
      </c>
      <c r="E46">
        <v>208986.57672111</v>
      </c>
      <c r="F46">
        <v>285.89999999999998</v>
      </c>
      <c r="G46">
        <v>81.540071460896996</v>
      </c>
      <c r="H46">
        <v>0.44755786430403</v>
      </c>
      <c r="I46">
        <v>12.726472419422</v>
      </c>
      <c r="J46">
        <v>3.1065909158979199</v>
      </c>
      <c r="K46">
        <v>289.54966039165998</v>
      </c>
      <c r="L46">
        <v>254.013952909046</v>
      </c>
      <c r="M46">
        <v>54.170291682603001</v>
      </c>
      <c r="N46">
        <v>1.4622268992287299</v>
      </c>
      <c r="O46">
        <v>19.0975865687303</v>
      </c>
      <c r="P46">
        <v>125.11811023622001</v>
      </c>
      <c r="Q46">
        <v>0.20232200697099401</v>
      </c>
    </row>
    <row r="47" spans="1:17" x14ac:dyDescent="0.3">
      <c r="A47" t="s">
        <v>139</v>
      </c>
      <c r="B47" t="s">
        <v>140</v>
      </c>
      <c r="C47" t="s">
        <v>3150</v>
      </c>
      <c r="D47" t="s">
        <v>119</v>
      </c>
      <c r="E47">
        <v>200560.41773770601</v>
      </c>
      <c r="F47">
        <v>160.66</v>
      </c>
      <c r="G47">
        <v>2.5695939777077199</v>
      </c>
      <c r="H47">
        <v>6.2962004458543799</v>
      </c>
      <c r="I47">
        <v>-11.451644129045899</v>
      </c>
      <c r="J47">
        <v>-4.3180862720504098</v>
      </c>
      <c r="K47">
        <v>158.82108155702099</v>
      </c>
      <c r="L47">
        <v>153.84092423843001</v>
      </c>
      <c r="M47">
        <v>48.291890815757903</v>
      </c>
      <c r="N47">
        <v>1.26695697641438</v>
      </c>
      <c r="O47">
        <v>14.9010332378936</v>
      </c>
      <c r="P47">
        <v>40.191972076788801</v>
      </c>
      <c r="Q47">
        <v>-1.929618739146E-3</v>
      </c>
    </row>
    <row r="48" spans="1:17" x14ac:dyDescent="0.3">
      <c r="A48" t="s">
        <v>141</v>
      </c>
      <c r="B48" t="s">
        <v>142</v>
      </c>
      <c r="C48" t="s">
        <v>3143</v>
      </c>
      <c r="D48" t="s">
        <v>143</v>
      </c>
      <c r="E48">
        <v>199164.03143999999</v>
      </c>
      <c r="F48">
        <v>152.4</v>
      </c>
      <c r="G48">
        <v>75.577463792300193</v>
      </c>
      <c r="H48">
        <v>-11.3112131347548</v>
      </c>
      <c r="I48">
        <v>-4.8281992264822602</v>
      </c>
      <c r="J48">
        <v>-9.5906955741484595E-3</v>
      </c>
      <c r="K48">
        <v>166.041227387931</v>
      </c>
      <c r="L48">
        <v>152.10915447047299</v>
      </c>
      <c r="M48">
        <v>43.688877645274196</v>
      </c>
      <c r="N48">
        <v>0.52392323490199599</v>
      </c>
      <c r="O48">
        <v>50.262467191600997</v>
      </c>
      <c r="P48">
        <v>131.78707224334599</v>
      </c>
      <c r="Q48">
        <v>0.165738905348493</v>
      </c>
    </row>
    <row r="49" spans="1:17" x14ac:dyDescent="0.3">
      <c r="A49" t="s">
        <v>144</v>
      </c>
      <c r="B49" t="s">
        <v>145</v>
      </c>
      <c r="C49" t="s">
        <v>3150</v>
      </c>
      <c r="D49" t="s">
        <v>146</v>
      </c>
      <c r="E49">
        <v>194214.24681099999</v>
      </c>
      <c r="F49">
        <v>497.5</v>
      </c>
      <c r="G49">
        <v>92.527390406184594</v>
      </c>
      <c r="H49">
        <v>11.748018627672501</v>
      </c>
      <c r="I49">
        <v>23.681256502459199</v>
      </c>
      <c r="J49">
        <v>-4.1304968807307398</v>
      </c>
      <c r="K49">
        <v>468.23383721867401</v>
      </c>
      <c r="L49">
        <v>398.52098601184002</v>
      </c>
      <c r="M49">
        <v>57.387916907887302</v>
      </c>
      <c r="N49">
        <v>0.87846789179284701</v>
      </c>
      <c r="O49">
        <v>5.2562814070351704</v>
      </c>
      <c r="P49">
        <v>135.55871212121201</v>
      </c>
      <c r="Q49">
        <v>3.9776312759993999E-2</v>
      </c>
    </row>
    <row r="50" spans="1:17" x14ac:dyDescent="0.3">
      <c r="A50" t="s">
        <v>147</v>
      </c>
      <c r="B50" t="s">
        <v>148</v>
      </c>
      <c r="C50" t="s">
        <v>3145</v>
      </c>
      <c r="D50" t="s">
        <v>149</v>
      </c>
      <c r="E50">
        <v>192435.406085175</v>
      </c>
      <c r="F50">
        <v>592.35</v>
      </c>
      <c r="G50">
        <v>35.367048817541502</v>
      </c>
      <c r="H50">
        <v>-2.62181334359139</v>
      </c>
      <c r="I50">
        <v>-2.85783838666881</v>
      </c>
      <c r="J50">
        <v>-1.6903842156180799</v>
      </c>
      <c r="K50">
        <v>612.71547917764894</v>
      </c>
      <c r="L50">
        <v>567.44715124885204</v>
      </c>
      <c r="M50">
        <v>45.9708152174424</v>
      </c>
      <c r="N50">
        <v>1.39459898073516</v>
      </c>
      <c r="O50">
        <v>14.9860724233983</v>
      </c>
      <c r="P50">
        <v>78.817243253033794</v>
      </c>
      <c r="Q50">
        <v>0.206985891039805</v>
      </c>
    </row>
    <row r="51" spans="1:17" x14ac:dyDescent="0.3">
      <c r="A51" t="s">
        <v>150</v>
      </c>
      <c r="B51" t="s">
        <v>151</v>
      </c>
      <c r="C51" t="s">
        <v>3142</v>
      </c>
      <c r="D51" t="s">
        <v>21</v>
      </c>
      <c r="E51">
        <v>189817.171252345</v>
      </c>
      <c r="F51">
        <v>6410.95</v>
      </c>
      <c r="G51">
        <v>-3.7672766112737901</v>
      </c>
      <c r="H51">
        <v>0.24983737779396401</v>
      </c>
      <c r="I51">
        <v>21.418129081853099</v>
      </c>
      <c r="J51">
        <v>2.4077391553753298</v>
      </c>
      <c r="K51">
        <v>6050.3060064076899</v>
      </c>
      <c r="L51">
        <v>5539.04718332622</v>
      </c>
      <c r="M51">
        <v>60.839917185512398</v>
      </c>
      <c r="N51">
        <v>1.49631724711241</v>
      </c>
      <c r="O51">
        <v>2.5581232110685601</v>
      </c>
      <c r="P51">
        <v>42.037863765771903</v>
      </c>
      <c r="Q51">
        <v>-2.146942557127E-2</v>
      </c>
    </row>
    <row r="52" spans="1:17" x14ac:dyDescent="0.3">
      <c r="A52" t="s">
        <v>152</v>
      </c>
      <c r="B52" t="s">
        <v>153</v>
      </c>
      <c r="C52" t="s">
        <v>3151</v>
      </c>
      <c r="D52" t="s">
        <v>80</v>
      </c>
      <c r="E52">
        <v>182889.812585065</v>
      </c>
      <c r="F52">
        <v>2725.55</v>
      </c>
      <c r="G52">
        <v>12.1845646163368</v>
      </c>
      <c r="H52">
        <v>0.36465664322474101</v>
      </c>
      <c r="I52">
        <v>11.203262258620301</v>
      </c>
      <c r="J52">
        <v>-1.4620731566812399</v>
      </c>
      <c r="K52">
        <v>2703.4877961521702</v>
      </c>
      <c r="L52">
        <v>2457.5318589851399</v>
      </c>
      <c r="M52">
        <v>47.735368398814003</v>
      </c>
      <c r="N52">
        <v>0.76546602252237494</v>
      </c>
      <c r="O52">
        <v>5.5841940158867001</v>
      </c>
      <c r="P52">
        <v>49.688868583841099</v>
      </c>
      <c r="Q52">
        <v>5.7506024452917998E-2</v>
      </c>
    </row>
    <row r="53" spans="1:17" x14ac:dyDescent="0.3">
      <c r="A53" t="s">
        <v>154</v>
      </c>
      <c r="B53" t="s">
        <v>155</v>
      </c>
      <c r="C53" t="s">
        <v>3153</v>
      </c>
      <c r="D53" t="s">
        <v>156</v>
      </c>
      <c r="E53">
        <v>181294.92993310501</v>
      </c>
      <c r="F53">
        <v>4693.45</v>
      </c>
      <c r="G53">
        <v>59.271333868737401</v>
      </c>
      <c r="H53">
        <v>-4.1219018521441297</v>
      </c>
      <c r="I53">
        <v>17.367197418193498</v>
      </c>
      <c r="J53">
        <v>0.18092283595244699</v>
      </c>
      <c r="K53">
        <v>4661.96311849624</v>
      </c>
      <c r="L53">
        <v>4004.0678001240799</v>
      </c>
      <c r="M53">
        <v>47.004393898250598</v>
      </c>
      <c r="N53">
        <v>0.92101620100409198</v>
      </c>
      <c r="O53">
        <v>7.2771628546165399</v>
      </c>
      <c r="P53">
        <v>96.473198400904195</v>
      </c>
      <c r="Q53">
        <v>0.109409965251053</v>
      </c>
    </row>
    <row r="54" spans="1:17" x14ac:dyDescent="0.3">
      <c r="A54" t="s">
        <v>157</v>
      </c>
      <c r="B54" t="s">
        <v>158</v>
      </c>
      <c r="C54" t="s">
        <v>3155</v>
      </c>
      <c r="D54" t="s">
        <v>159</v>
      </c>
      <c r="E54">
        <v>181260.06672375</v>
      </c>
      <c r="F54">
        <v>8553.7000000000007</v>
      </c>
      <c r="G54">
        <v>78.360114897692299</v>
      </c>
      <c r="H54">
        <v>12.2383432605361</v>
      </c>
      <c r="I54">
        <v>16.9514826231472</v>
      </c>
      <c r="J54">
        <v>5.2349451086397902</v>
      </c>
      <c r="K54">
        <v>7952.5527753474598</v>
      </c>
      <c r="L54">
        <v>7000.4328781337399</v>
      </c>
      <c r="M54">
        <v>69.056875507355301</v>
      </c>
      <c r="N54">
        <v>0.98987041195606496</v>
      </c>
      <c r="O54">
        <v>6.97066766428562</v>
      </c>
      <c r="P54">
        <v>122.17402597402599</v>
      </c>
      <c r="Q54">
        <v>0.19854376636694299</v>
      </c>
    </row>
    <row r="55" spans="1:17" x14ac:dyDescent="0.3">
      <c r="A55" t="s">
        <v>160</v>
      </c>
      <c r="B55" t="s">
        <v>161</v>
      </c>
      <c r="C55" t="s">
        <v>3143</v>
      </c>
      <c r="D55" t="s">
        <v>43</v>
      </c>
      <c r="E55">
        <v>173838.81563877</v>
      </c>
      <c r="F55">
        <v>1735.05</v>
      </c>
      <c r="G55">
        <v>6.5024774759346098</v>
      </c>
      <c r="H55">
        <v>-6.3687253188101298</v>
      </c>
      <c r="I55">
        <v>6.4860085623834998</v>
      </c>
      <c r="J55">
        <v>-4.0149695852879397</v>
      </c>
      <c r="K55">
        <v>1779.9380641329601</v>
      </c>
      <c r="L55">
        <v>1592.6849455701899</v>
      </c>
      <c r="M55">
        <v>25.470873894673499</v>
      </c>
      <c r="N55">
        <v>0.87150040798822204</v>
      </c>
      <c r="O55">
        <v>11.581798795423699</v>
      </c>
      <c r="P55">
        <v>34.4218477629285</v>
      </c>
      <c r="Q55">
        <v>3.4612320211982003E-2</v>
      </c>
    </row>
    <row r="56" spans="1:17" x14ac:dyDescent="0.3">
      <c r="A56" t="s">
        <v>162</v>
      </c>
      <c r="B56" t="s">
        <v>163</v>
      </c>
      <c r="C56" t="s">
        <v>3150</v>
      </c>
      <c r="D56" t="s">
        <v>164</v>
      </c>
      <c r="E56">
        <v>167209.503393205</v>
      </c>
      <c r="F56">
        <v>747.35</v>
      </c>
      <c r="G56">
        <v>28.433228954326999</v>
      </c>
      <c r="H56">
        <v>10.865630103649</v>
      </c>
      <c r="I56">
        <v>15.1245805109505</v>
      </c>
      <c r="J56">
        <v>-1.66027668873636</v>
      </c>
      <c r="K56">
        <v>698.32071898510105</v>
      </c>
      <c r="L56">
        <v>632.522502464789</v>
      </c>
      <c r="M56">
        <v>65.128335055243596</v>
      </c>
      <c r="N56">
        <v>0.94271476107111796</v>
      </c>
      <c r="O56">
        <v>3.3852947079681499</v>
      </c>
      <c r="P56">
        <v>66.540389972144794</v>
      </c>
      <c r="Q56">
        <v>3.4696020190359E-2</v>
      </c>
    </row>
    <row r="57" spans="1:17" x14ac:dyDescent="0.3">
      <c r="A57" t="s">
        <v>165</v>
      </c>
      <c r="B57" t="s">
        <v>166</v>
      </c>
      <c r="C57" t="s">
        <v>3147</v>
      </c>
      <c r="D57" t="s">
        <v>167</v>
      </c>
      <c r="E57">
        <v>163057.4385505</v>
      </c>
      <c r="F57">
        <v>6142.25</v>
      </c>
      <c r="G57">
        <v>37.759476038969602</v>
      </c>
      <c r="H57">
        <v>9.5734918623932899</v>
      </c>
      <c r="I57">
        <v>52.791642496536902</v>
      </c>
      <c r="J57">
        <v>10.016383032266599</v>
      </c>
      <c r="K57">
        <v>5246.7712777929501</v>
      </c>
      <c r="L57">
        <v>4492.6211929397596</v>
      </c>
      <c r="M57">
        <v>87.813200039532205</v>
      </c>
      <c r="N57">
        <v>2.1192140801878501</v>
      </c>
      <c r="O57">
        <v>0.28653994871585797</v>
      </c>
      <c r="P57">
        <v>86.394258489363594</v>
      </c>
      <c r="Q57">
        <v>-5.552344144647E-3</v>
      </c>
    </row>
    <row r="58" spans="1:17" x14ac:dyDescent="0.3">
      <c r="A58" t="s">
        <v>168</v>
      </c>
      <c r="B58" t="s">
        <v>169</v>
      </c>
      <c r="C58" t="s">
        <v>3142</v>
      </c>
      <c r="D58" t="s">
        <v>21</v>
      </c>
      <c r="E58">
        <v>161139.06230334</v>
      </c>
      <c r="F58">
        <v>1647.05</v>
      </c>
      <c r="G58">
        <v>7.7227052384510699</v>
      </c>
      <c r="H58">
        <v>0.49372406594389301</v>
      </c>
      <c r="I58">
        <v>22.887403852977101</v>
      </c>
      <c r="J58">
        <v>1.6481069531154799</v>
      </c>
      <c r="K58">
        <v>1588.21435125073</v>
      </c>
      <c r="L58">
        <v>1425.4477258427801</v>
      </c>
      <c r="M58">
        <v>57.618923226470002</v>
      </c>
      <c r="N58">
        <v>1.11872107809488</v>
      </c>
      <c r="O58">
        <v>1.75465225706565</v>
      </c>
      <c r="P58">
        <v>49.984064107817602</v>
      </c>
      <c r="Q58">
        <v>-2.1230310608149998E-3</v>
      </c>
    </row>
    <row r="59" spans="1:17" x14ac:dyDescent="0.3">
      <c r="A59" t="s">
        <v>170</v>
      </c>
      <c r="B59" t="s">
        <v>171</v>
      </c>
      <c r="C59" t="s">
        <v>3157</v>
      </c>
      <c r="D59" t="s">
        <v>172</v>
      </c>
      <c r="E59">
        <v>158188.97232510001</v>
      </c>
      <c r="F59">
        <v>3110.2</v>
      </c>
      <c r="G59">
        <v>-0.98421119962018699</v>
      </c>
      <c r="H59">
        <v>-3.72822008903649</v>
      </c>
      <c r="I59">
        <v>-5.5499978370220102</v>
      </c>
      <c r="J59">
        <v>-3.9910839611651601</v>
      </c>
      <c r="K59">
        <v>3193.9041652042101</v>
      </c>
      <c r="L59">
        <v>2997.3289537855799</v>
      </c>
      <c r="M59">
        <v>27.6733964512336</v>
      </c>
      <c r="N59">
        <v>1.15594418213092</v>
      </c>
      <c r="O59">
        <v>9.8000128609092805</v>
      </c>
      <c r="P59">
        <v>35.665525288434203</v>
      </c>
      <c r="Q59">
        <v>-2.6782328090230001E-3</v>
      </c>
    </row>
    <row r="60" spans="1:17" x14ac:dyDescent="0.3">
      <c r="A60" t="s">
        <v>173</v>
      </c>
      <c r="B60" t="s">
        <v>174</v>
      </c>
      <c r="C60" t="s">
        <v>3143</v>
      </c>
      <c r="D60" t="s">
        <v>43</v>
      </c>
      <c r="E60">
        <v>155749.45618460499</v>
      </c>
      <c r="F60">
        <v>723.85</v>
      </c>
      <c r="G60">
        <v>-9.5737959607294307</v>
      </c>
      <c r="H60">
        <v>3.6099468600827098</v>
      </c>
      <c r="I60">
        <v>7.3185036339892804</v>
      </c>
      <c r="J60">
        <v>3.30001446415586</v>
      </c>
      <c r="K60">
        <v>704.27679596193605</v>
      </c>
      <c r="L60">
        <v>651.01852619261001</v>
      </c>
      <c r="M60">
        <v>60.043921102166998</v>
      </c>
      <c r="N60">
        <v>0.62917761664557204</v>
      </c>
      <c r="O60">
        <v>5.1599088208883002</v>
      </c>
      <c r="P60">
        <v>41.542823621431303</v>
      </c>
      <c r="Q60">
        <v>-3.4405425284867001E-2</v>
      </c>
    </row>
    <row r="61" spans="1:17" x14ac:dyDescent="0.3">
      <c r="A61" t="s">
        <v>175</v>
      </c>
      <c r="B61" t="s">
        <v>176</v>
      </c>
      <c r="C61" t="s">
        <v>3143</v>
      </c>
      <c r="D61" t="s">
        <v>143</v>
      </c>
      <c r="E61">
        <v>154395.26084159999</v>
      </c>
      <c r="F61">
        <v>467.85</v>
      </c>
      <c r="G61">
        <v>61.130162204998598</v>
      </c>
      <c r="H61">
        <v>-7.8256782234215496</v>
      </c>
      <c r="I61">
        <v>6.37717034345006</v>
      </c>
      <c r="J61">
        <v>1.1315647436063101</v>
      </c>
      <c r="K61">
        <v>496.22988199624501</v>
      </c>
      <c r="L61">
        <v>447.91229391406699</v>
      </c>
      <c r="M61">
        <v>43.840362018693597</v>
      </c>
      <c r="N61">
        <v>1.0510544842537199</v>
      </c>
      <c r="O61">
        <v>23.971358341348701</v>
      </c>
      <c r="P61">
        <v>107.472283813747</v>
      </c>
      <c r="Q61">
        <v>0.17232963667679599</v>
      </c>
    </row>
    <row r="62" spans="1:17" x14ac:dyDescent="0.3">
      <c r="A62" t="s">
        <v>177</v>
      </c>
      <c r="B62" t="s">
        <v>178</v>
      </c>
      <c r="C62" t="s">
        <v>3141</v>
      </c>
      <c r="D62" t="s">
        <v>179</v>
      </c>
      <c r="E62">
        <v>150832.32701042001</v>
      </c>
      <c r="F62">
        <v>229.4</v>
      </c>
      <c r="G62">
        <v>59.663978473715702</v>
      </c>
      <c r="H62">
        <v>2.3800698885309899</v>
      </c>
      <c r="I62">
        <v>4.3579596252290598</v>
      </c>
      <c r="J62">
        <v>-6.3549403694111302</v>
      </c>
      <c r="K62">
        <v>226.29327000569799</v>
      </c>
      <c r="L62">
        <v>201.18192638168301</v>
      </c>
      <c r="M62">
        <v>53.698321293197303</v>
      </c>
      <c r="N62">
        <v>1.0580533720513301</v>
      </c>
      <c r="O62">
        <v>7.3670444638186598</v>
      </c>
      <c r="P62">
        <v>97.503228583727903</v>
      </c>
      <c r="Q62">
        <v>9.7939720544942002E-2</v>
      </c>
    </row>
    <row r="63" spans="1:17" x14ac:dyDescent="0.3">
      <c r="A63" t="s">
        <v>180</v>
      </c>
      <c r="B63" t="s">
        <v>181</v>
      </c>
      <c r="C63" t="s">
        <v>3149</v>
      </c>
      <c r="D63" t="s">
        <v>182</v>
      </c>
      <c r="E63">
        <v>149746.43161589399</v>
      </c>
      <c r="F63">
        <v>212.82</v>
      </c>
      <c r="G63">
        <v>97.071923211287896</v>
      </c>
      <c r="H63">
        <v>11.928515611604601</v>
      </c>
      <c r="I63">
        <v>66.826213346312201</v>
      </c>
      <c r="J63">
        <v>3.8534391976678699</v>
      </c>
      <c r="K63">
        <v>197.22335551046601</v>
      </c>
      <c r="L63">
        <v>160.51119672790099</v>
      </c>
      <c r="M63">
        <v>66.500027797293498</v>
      </c>
      <c r="N63">
        <v>0.82998853530176497</v>
      </c>
      <c r="O63">
        <v>1.9594023118127899</v>
      </c>
      <c r="P63">
        <v>145.18433179723499</v>
      </c>
      <c r="Q63">
        <v>4.8019389925081001E-2</v>
      </c>
    </row>
    <row r="64" spans="1:17" x14ac:dyDescent="0.3">
      <c r="A64" t="s">
        <v>183</v>
      </c>
      <c r="B64" t="s">
        <v>184</v>
      </c>
      <c r="C64" t="s">
        <v>3148</v>
      </c>
      <c r="D64" t="s">
        <v>86</v>
      </c>
      <c r="E64">
        <v>147353.08320990499</v>
      </c>
      <c r="F64">
        <v>461.15</v>
      </c>
      <c r="G64">
        <v>55.581026548373302</v>
      </c>
      <c r="H64">
        <v>4.24544467101697</v>
      </c>
      <c r="I64">
        <v>-4.1762499506765201</v>
      </c>
      <c r="J64">
        <v>-1.3526287540254101</v>
      </c>
      <c r="K64">
        <v>446.902524470917</v>
      </c>
      <c r="L64">
        <v>404.69803849724099</v>
      </c>
      <c r="M64">
        <v>50.165478400680499</v>
      </c>
      <c r="N64">
        <v>1.1511793088289699</v>
      </c>
      <c r="O64">
        <v>7.3078174129892703</v>
      </c>
      <c r="P64">
        <v>99.805025996533701</v>
      </c>
      <c r="Q64">
        <v>9.9096935947317999E-2</v>
      </c>
    </row>
    <row r="65" spans="1:17" x14ac:dyDescent="0.3">
      <c r="A65" t="s">
        <v>185</v>
      </c>
      <c r="B65" t="s">
        <v>186</v>
      </c>
      <c r="C65" t="s">
        <v>3141</v>
      </c>
      <c r="D65" t="s">
        <v>18</v>
      </c>
      <c r="E65">
        <v>146489.63780232001</v>
      </c>
      <c r="F65">
        <v>337.65</v>
      </c>
      <c r="G65">
        <v>71.129265985468606</v>
      </c>
      <c r="H65">
        <v>-4.9531395115622301</v>
      </c>
      <c r="I65">
        <v>2.6107082304551898</v>
      </c>
      <c r="J65">
        <v>-2.19906669064475</v>
      </c>
      <c r="K65">
        <v>340.17726477303199</v>
      </c>
      <c r="L65">
        <v>303.09621846228498</v>
      </c>
      <c r="M65">
        <v>42.165385147661702</v>
      </c>
      <c r="N65">
        <v>1.0264365500859201</v>
      </c>
      <c r="O65">
        <v>11.3579150007404</v>
      </c>
      <c r="P65">
        <v>103.74113742645901</v>
      </c>
      <c r="Q65">
        <v>3.4751059723136003E-2</v>
      </c>
    </row>
    <row r="66" spans="1:17" x14ac:dyDescent="0.3">
      <c r="A66" t="s">
        <v>187</v>
      </c>
      <c r="B66" t="s">
        <v>188</v>
      </c>
      <c r="C66" t="s">
        <v>3151</v>
      </c>
      <c r="D66" t="s">
        <v>80</v>
      </c>
      <c r="E66">
        <v>144141.98593256</v>
      </c>
      <c r="F66">
        <v>585.20000000000005</v>
      </c>
      <c r="G66">
        <v>5.4774684283192396</v>
      </c>
      <c r="H66">
        <v>-6.6933842186823602</v>
      </c>
      <c r="I66">
        <v>-13.5990132479971</v>
      </c>
      <c r="J66">
        <v>-4.8753536692984998</v>
      </c>
      <c r="K66">
        <v>624.41670398362396</v>
      </c>
      <c r="L66">
        <v>600.41882834576802</v>
      </c>
      <c r="M66">
        <v>29.844479722600799</v>
      </c>
      <c r="N66">
        <v>1.1320744923148001</v>
      </c>
      <c r="O66">
        <v>20.8048530416951</v>
      </c>
      <c r="P66">
        <v>44.833560202945101</v>
      </c>
      <c r="Q66">
        <v>3.3658282848831003E-2</v>
      </c>
    </row>
    <row r="67" spans="1:17" x14ac:dyDescent="0.3">
      <c r="A67" t="s">
        <v>189</v>
      </c>
      <c r="B67" t="s">
        <v>190</v>
      </c>
      <c r="C67" t="s">
        <v>3145</v>
      </c>
      <c r="D67" t="s">
        <v>122</v>
      </c>
      <c r="E67">
        <v>144003.11076360001</v>
      </c>
      <c r="F67">
        <v>5978.5</v>
      </c>
      <c r="G67">
        <v>5.2429750789050598</v>
      </c>
      <c r="H67">
        <v>0.68080461007035098</v>
      </c>
      <c r="I67">
        <v>16.102163264302899</v>
      </c>
      <c r="J67">
        <v>-4.62167237190625</v>
      </c>
      <c r="K67">
        <v>5987.3076474337104</v>
      </c>
      <c r="L67">
        <v>5456.88031821186</v>
      </c>
      <c r="M67">
        <v>32.564497143399102</v>
      </c>
      <c r="N67">
        <v>1.2582843828130501</v>
      </c>
      <c r="O67">
        <v>8.2194530400602197</v>
      </c>
      <c r="P67">
        <v>37.509487775145402</v>
      </c>
      <c r="Q67">
        <v>4.2803592072718E-2</v>
      </c>
    </row>
    <row r="68" spans="1:17" x14ac:dyDescent="0.3">
      <c r="A68" t="s">
        <v>191</v>
      </c>
      <c r="B68" t="s">
        <v>192</v>
      </c>
      <c r="C68" t="s">
        <v>3143</v>
      </c>
      <c r="D68" t="s">
        <v>143</v>
      </c>
      <c r="E68">
        <v>141641.11895999999</v>
      </c>
      <c r="F68">
        <v>537.9</v>
      </c>
      <c r="G68">
        <v>58.455182781130297</v>
      </c>
      <c r="H68">
        <v>-5.7369448903712099</v>
      </c>
      <c r="I68">
        <v>12.744095411698799</v>
      </c>
      <c r="J68">
        <v>1.6080273737241799</v>
      </c>
      <c r="K68">
        <v>562.28130781358902</v>
      </c>
      <c r="L68">
        <v>502.55062416511902</v>
      </c>
      <c r="M68">
        <v>48.437771647773999</v>
      </c>
      <c r="N68">
        <v>1.00653655548318</v>
      </c>
      <c r="O68">
        <v>21.5839375348577</v>
      </c>
      <c r="P68">
        <v>107.323183657737</v>
      </c>
      <c r="Q68">
        <v>0.18054320692877199</v>
      </c>
    </row>
    <row r="69" spans="1:17" x14ac:dyDescent="0.3">
      <c r="A69" t="s">
        <v>193</v>
      </c>
      <c r="B69" t="s">
        <v>194</v>
      </c>
      <c r="C69" t="s">
        <v>3145</v>
      </c>
      <c r="D69" t="s">
        <v>195</v>
      </c>
      <c r="E69">
        <v>134586.12331072</v>
      </c>
      <c r="F69">
        <v>1315.7</v>
      </c>
      <c r="G69">
        <v>7.4485990868772198</v>
      </c>
      <c r="H69">
        <v>-13.0020204963113</v>
      </c>
      <c r="I69">
        <v>-5.0127630641933103E-2</v>
      </c>
      <c r="J69">
        <v>-2.12058988306365</v>
      </c>
      <c r="K69">
        <v>1409.4682197080299</v>
      </c>
      <c r="L69">
        <v>1314.2351592585401</v>
      </c>
      <c r="M69">
        <v>26.528730626608901</v>
      </c>
      <c r="N69">
        <v>1.7661989429905101</v>
      </c>
      <c r="O69">
        <v>17.188568822679901</v>
      </c>
      <c r="P69">
        <v>37.080641800374998</v>
      </c>
      <c r="Q69">
        <v>4.9208446644729998E-3</v>
      </c>
    </row>
    <row r="70" spans="1:17" x14ac:dyDescent="0.3">
      <c r="A70" t="s">
        <v>196</v>
      </c>
      <c r="B70" t="s">
        <v>197</v>
      </c>
      <c r="C70" t="s">
        <v>3149</v>
      </c>
      <c r="D70" t="s">
        <v>77</v>
      </c>
      <c r="E70">
        <v>132755.96770059</v>
      </c>
      <c r="F70">
        <v>2794.35</v>
      </c>
      <c r="G70">
        <v>54.241734532042599</v>
      </c>
      <c r="H70">
        <v>1.9532728942556801</v>
      </c>
      <c r="I70">
        <v>26.804888938584799</v>
      </c>
      <c r="J70">
        <v>1.94959787628988</v>
      </c>
      <c r="K70">
        <v>2712.7369088031601</v>
      </c>
      <c r="L70">
        <v>2326.4346316228598</v>
      </c>
      <c r="M70">
        <v>52.382600042247702</v>
      </c>
      <c r="N70">
        <v>0.96509936949939001</v>
      </c>
      <c r="O70">
        <v>5.8564603575070997</v>
      </c>
      <c r="P70">
        <v>81.139597445953299</v>
      </c>
      <c r="Q70">
        <v>0.264417827002767</v>
      </c>
    </row>
    <row r="71" spans="1:17" x14ac:dyDescent="0.3">
      <c r="A71" t="s">
        <v>198</v>
      </c>
      <c r="B71" t="s">
        <v>199</v>
      </c>
      <c r="C71" t="s">
        <v>3155</v>
      </c>
      <c r="D71" t="s">
        <v>159</v>
      </c>
      <c r="E71">
        <v>131167.20578660999</v>
      </c>
      <c r="F71">
        <v>858.15</v>
      </c>
      <c r="G71">
        <v>86.167192740293402</v>
      </c>
      <c r="H71">
        <v>26.2715448460647</v>
      </c>
      <c r="I71">
        <v>63.912066061076203</v>
      </c>
      <c r="J71">
        <v>14.3059320376013</v>
      </c>
      <c r="K71">
        <v>736.66600923766396</v>
      </c>
      <c r="L71">
        <v>623.17602143784302</v>
      </c>
      <c r="M71">
        <v>80.996732927105498</v>
      </c>
      <c r="N71">
        <v>1.3903387895344099</v>
      </c>
      <c r="O71">
        <v>1.9285672667948599</v>
      </c>
      <c r="P71">
        <v>138.90590200445399</v>
      </c>
      <c r="Q71">
        <v>0.23640147158493699</v>
      </c>
    </row>
    <row r="72" spans="1:17" x14ac:dyDescent="0.3">
      <c r="A72" t="s">
        <v>200</v>
      </c>
      <c r="B72" t="s">
        <v>201</v>
      </c>
      <c r="C72" t="s">
        <v>3149</v>
      </c>
      <c r="D72" t="s">
        <v>202</v>
      </c>
      <c r="E72">
        <v>129577.27399155</v>
      </c>
      <c r="F72">
        <v>4728.05</v>
      </c>
      <c r="G72">
        <v>9.59648354957503</v>
      </c>
      <c r="H72">
        <v>-0.84564510941924298</v>
      </c>
      <c r="I72">
        <v>0.18250577082684599</v>
      </c>
      <c r="J72">
        <v>-1.5162907707087401</v>
      </c>
      <c r="K72">
        <v>4821.4529286855704</v>
      </c>
      <c r="L72">
        <v>4481.14835629154</v>
      </c>
      <c r="M72">
        <v>39.3566793355538</v>
      </c>
      <c r="N72">
        <v>1.19462279957787</v>
      </c>
      <c r="O72">
        <v>7.9726314231025297</v>
      </c>
      <c r="P72">
        <v>44.367938931297701</v>
      </c>
      <c r="Q72">
        <v>6.0070471300314003E-2</v>
      </c>
    </row>
    <row r="73" spans="1:17" x14ac:dyDescent="0.3">
      <c r="A73" t="s">
        <v>203</v>
      </c>
      <c r="B73" t="s">
        <v>204</v>
      </c>
      <c r="C73" t="s">
        <v>3147</v>
      </c>
      <c r="D73" t="s">
        <v>51</v>
      </c>
      <c r="E73">
        <v>128872.0429763</v>
      </c>
      <c r="F73">
        <v>1595.75</v>
      </c>
      <c r="G73">
        <v>10.152114506717901</v>
      </c>
      <c r="H73">
        <v>-0.68470610280730004</v>
      </c>
      <c r="I73">
        <v>4.5286292612458601</v>
      </c>
      <c r="J73">
        <v>-1.5406452012942</v>
      </c>
      <c r="K73">
        <v>1611.8787883110299</v>
      </c>
      <c r="L73">
        <v>1477.4178777161501</v>
      </c>
      <c r="M73">
        <v>37.075756610340399</v>
      </c>
      <c r="N73">
        <v>1.14020772781916</v>
      </c>
      <c r="O73">
        <v>6.6614444618517901</v>
      </c>
      <c r="P73">
        <v>40.9673144876325</v>
      </c>
      <c r="Q73">
        <v>6.3524660993202003E-2</v>
      </c>
    </row>
    <row r="74" spans="1:17" x14ac:dyDescent="0.3">
      <c r="A74" t="s">
        <v>205</v>
      </c>
      <c r="B74" t="s">
        <v>206</v>
      </c>
      <c r="C74" t="s">
        <v>3143</v>
      </c>
      <c r="D74" t="s">
        <v>54</v>
      </c>
      <c r="E74">
        <v>126154.592192025</v>
      </c>
      <c r="F74">
        <v>1501.05</v>
      </c>
      <c r="G74">
        <v>-6.8505141465136203</v>
      </c>
      <c r="H74">
        <v>0.22322913641329001</v>
      </c>
      <c r="I74">
        <v>17.7522407225362</v>
      </c>
      <c r="J74">
        <v>0.26064137467342402</v>
      </c>
      <c r="K74">
        <v>1500.01113539381</v>
      </c>
      <c r="L74">
        <v>1334.7275098283501</v>
      </c>
      <c r="M74">
        <v>38.6378900508738</v>
      </c>
      <c r="N74">
        <v>0.855641840821454</v>
      </c>
      <c r="O74">
        <v>10.056293927584001</v>
      </c>
      <c r="P74">
        <v>48.442444620253099</v>
      </c>
      <c r="Q74">
        <v>0.12708377425033901</v>
      </c>
    </row>
    <row r="75" spans="1:17" hidden="1" x14ac:dyDescent="0.3">
      <c r="A75" t="s">
        <v>207</v>
      </c>
      <c r="B75" t="s">
        <v>208</v>
      </c>
      <c r="C75" t="s">
        <v>3158</v>
      </c>
      <c r="D75" t="s">
        <v>54</v>
      </c>
      <c r="E75">
        <v>125655.077424687</v>
      </c>
      <c r="F75">
        <v>150.88</v>
      </c>
      <c r="G75">
        <v>-34.567413552577101</v>
      </c>
      <c r="H75">
        <v>0.376200445854382</v>
      </c>
      <c r="I75">
        <v>-18.272216828517699</v>
      </c>
      <c r="J75">
        <v>-1.04912671425419</v>
      </c>
      <c r="M75">
        <v>45.8840592050637</v>
      </c>
      <c r="O75">
        <v>24.933722163308602</v>
      </c>
      <c r="P75">
        <v>15.7499041043344</v>
      </c>
    </row>
    <row r="76" spans="1:17" x14ac:dyDescent="0.3">
      <c r="A76" t="s">
        <v>209</v>
      </c>
      <c r="B76" t="s">
        <v>210</v>
      </c>
      <c r="C76" t="s">
        <v>3143</v>
      </c>
      <c r="D76" t="s">
        <v>54</v>
      </c>
      <c r="E76">
        <v>125632.13977656</v>
      </c>
      <c r="F76">
        <v>3341.2</v>
      </c>
      <c r="G76">
        <v>49.972464954392898</v>
      </c>
      <c r="H76">
        <v>1.8101498407938701</v>
      </c>
      <c r="I76">
        <v>24.707631217439001</v>
      </c>
      <c r="J76">
        <v>-1.81553907345711</v>
      </c>
      <c r="K76">
        <v>3262.20406514554</v>
      </c>
      <c r="L76">
        <v>2729.5100456499399</v>
      </c>
      <c r="M76">
        <v>39.248239414775199</v>
      </c>
      <c r="N76">
        <v>0.854224112268542</v>
      </c>
      <c r="O76">
        <v>9.3095295103555706</v>
      </c>
      <c r="P76">
        <v>89.749268819036203</v>
      </c>
      <c r="Q76">
        <v>0.11977604901314701</v>
      </c>
    </row>
    <row r="77" spans="1:17" x14ac:dyDescent="0.3">
      <c r="A77" t="s">
        <v>211</v>
      </c>
      <c r="B77" t="s">
        <v>212</v>
      </c>
      <c r="C77" t="s">
        <v>3143</v>
      </c>
      <c r="D77" t="s">
        <v>34</v>
      </c>
      <c r="E77">
        <v>125364.161943317</v>
      </c>
      <c r="F77">
        <v>242.42</v>
      </c>
      <c r="G77">
        <v>-9.0117682969318498</v>
      </c>
      <c r="H77">
        <v>4.0967683627859399</v>
      </c>
      <c r="I77">
        <v>-19.242538066650098</v>
      </c>
      <c r="J77">
        <v>-1.0032949430489799</v>
      </c>
      <c r="K77">
        <v>246.79162705612001</v>
      </c>
      <c r="L77">
        <v>245.78039024047899</v>
      </c>
      <c r="M77">
        <v>43.567528947246799</v>
      </c>
      <c r="N77">
        <v>1.1327920968645999</v>
      </c>
      <c r="O77">
        <v>23.628413497236199</v>
      </c>
      <c r="P77">
        <v>29.049773755656101</v>
      </c>
      <c r="Q77">
        <v>0.13586858921447501</v>
      </c>
    </row>
    <row r="78" spans="1:17" x14ac:dyDescent="0.3">
      <c r="A78" t="s">
        <v>213</v>
      </c>
      <c r="B78" t="s">
        <v>214</v>
      </c>
      <c r="C78" t="s">
        <v>3148</v>
      </c>
      <c r="D78" t="s">
        <v>57</v>
      </c>
      <c r="E78">
        <v>123278.90258696</v>
      </c>
      <c r="F78">
        <v>706.7</v>
      </c>
      <c r="G78">
        <v>51.843440171526801</v>
      </c>
      <c r="H78">
        <v>-2.854561388959</v>
      </c>
      <c r="I78">
        <v>4.9256379460098998</v>
      </c>
      <c r="J78">
        <v>2.5750446534504299</v>
      </c>
      <c r="K78">
        <v>722.28260004644505</v>
      </c>
      <c r="L78">
        <v>620.81667110899696</v>
      </c>
      <c r="M78">
        <v>40.452562246419703</v>
      </c>
      <c r="N78">
        <v>1.0986199408034001</v>
      </c>
      <c r="O78">
        <v>13.8955709636337</v>
      </c>
      <c r="P78">
        <v>103.36690647482</v>
      </c>
      <c r="Q78">
        <v>6.1917833250737998E-2</v>
      </c>
    </row>
    <row r="79" spans="1:17" x14ac:dyDescent="0.3">
      <c r="A79" t="s">
        <v>215</v>
      </c>
      <c r="B79" t="s">
        <v>216</v>
      </c>
      <c r="C79" t="s">
        <v>3152</v>
      </c>
      <c r="D79" t="s">
        <v>217</v>
      </c>
      <c r="E79">
        <v>121532.6547482</v>
      </c>
      <c r="F79">
        <v>1938.5</v>
      </c>
      <c r="G79">
        <v>13.355344274807001</v>
      </c>
      <c r="H79">
        <v>0.29831553139092498</v>
      </c>
      <c r="I79">
        <v>18.607604320114799</v>
      </c>
      <c r="J79">
        <v>-1.4577738655419801</v>
      </c>
      <c r="K79">
        <v>1931.6184546177001</v>
      </c>
      <c r="L79">
        <v>1727.9705845975</v>
      </c>
      <c r="M79">
        <v>39.579754572937297</v>
      </c>
      <c r="N79">
        <v>1.0216794106482101</v>
      </c>
      <c r="O79">
        <v>8.6407015733814792</v>
      </c>
      <c r="P79">
        <v>57.237295696962299</v>
      </c>
      <c r="Q79">
        <v>1.2566146758720999E-2</v>
      </c>
    </row>
    <row r="80" spans="1:17" x14ac:dyDescent="0.3">
      <c r="A80" t="s">
        <v>218</v>
      </c>
      <c r="B80" t="s">
        <v>219</v>
      </c>
      <c r="C80" t="s">
        <v>3143</v>
      </c>
      <c r="D80" t="s">
        <v>220</v>
      </c>
      <c r="E80">
        <v>120765.70063609999</v>
      </c>
      <c r="F80">
        <v>10851.1</v>
      </c>
      <c r="G80">
        <v>31.606546837143298</v>
      </c>
      <c r="H80">
        <v>2.8021761344926102</v>
      </c>
      <c r="I80">
        <v>23.0115975307422</v>
      </c>
      <c r="J80">
        <v>2.5658384002999202</v>
      </c>
      <c r="K80">
        <v>10239.7822931957</v>
      </c>
      <c r="L80">
        <v>9052.2212972551697</v>
      </c>
      <c r="M80">
        <v>65.307037434242105</v>
      </c>
      <c r="N80">
        <v>0.67100762481037401</v>
      </c>
      <c r="O80">
        <v>4.5976905567177404</v>
      </c>
      <c r="P80">
        <v>63.718523212480498</v>
      </c>
      <c r="Q80">
        <v>0.10630215004598099</v>
      </c>
    </row>
    <row r="81" spans="1:17" x14ac:dyDescent="0.3">
      <c r="A81" t="s">
        <v>221</v>
      </c>
      <c r="B81" t="s">
        <v>222</v>
      </c>
      <c r="C81" t="s">
        <v>3143</v>
      </c>
      <c r="D81" t="s">
        <v>34</v>
      </c>
      <c r="E81">
        <v>120572.467824587</v>
      </c>
      <c r="F81">
        <v>104.91</v>
      </c>
      <c r="G81">
        <v>11.9388801537165</v>
      </c>
      <c r="H81">
        <v>-5.4551315475678699</v>
      </c>
      <c r="I81">
        <v>-31.917088234457001</v>
      </c>
      <c r="J81">
        <v>-0.81065072317576403</v>
      </c>
      <c r="K81">
        <v>110.896490530273</v>
      </c>
      <c r="L81">
        <v>110.421569996507</v>
      </c>
      <c r="M81">
        <v>46.414956520527198</v>
      </c>
      <c r="N81">
        <v>1.7148643848056</v>
      </c>
      <c r="O81">
        <v>36.211991230578597</v>
      </c>
      <c r="P81">
        <v>55.768374164810702</v>
      </c>
      <c r="Q81">
        <v>0.11300053749837199</v>
      </c>
    </row>
    <row r="82" spans="1:17" x14ac:dyDescent="0.3">
      <c r="A82" t="s">
        <v>223</v>
      </c>
      <c r="B82" t="s">
        <v>224</v>
      </c>
      <c r="C82" t="s">
        <v>3147</v>
      </c>
      <c r="D82" t="s">
        <v>51</v>
      </c>
      <c r="E82">
        <v>118356.0625952</v>
      </c>
      <c r="F82">
        <v>3497.05</v>
      </c>
      <c r="G82">
        <v>59.4608596327366</v>
      </c>
      <c r="H82">
        <v>0.19225536736384899</v>
      </c>
      <c r="I82">
        <v>25.950874698930299</v>
      </c>
      <c r="J82">
        <v>2.5601516207623001</v>
      </c>
      <c r="K82">
        <v>3354.0941993023598</v>
      </c>
      <c r="L82">
        <v>2882.2131454211699</v>
      </c>
      <c r="M82">
        <v>55.198608313892699</v>
      </c>
      <c r="N82">
        <v>1.1895781541992001</v>
      </c>
      <c r="O82">
        <v>2.6779714330650002</v>
      </c>
      <c r="P82">
        <v>91.876766069517998</v>
      </c>
      <c r="Q82">
        <v>0.114191707888407</v>
      </c>
    </row>
    <row r="83" spans="1:17" x14ac:dyDescent="0.3">
      <c r="A83" t="s">
        <v>225</v>
      </c>
      <c r="B83" t="s">
        <v>226</v>
      </c>
      <c r="C83" t="s">
        <v>3148</v>
      </c>
      <c r="D83" t="s">
        <v>227</v>
      </c>
      <c r="E83">
        <v>117341.28847056</v>
      </c>
      <c r="F83">
        <v>976.8</v>
      </c>
      <c r="G83">
        <v>-3.6344932698196999</v>
      </c>
      <c r="H83">
        <v>-1.69126224071278</v>
      </c>
      <c r="I83">
        <v>-18.330975620478899</v>
      </c>
      <c r="J83">
        <v>-2.5352803867228602</v>
      </c>
      <c r="K83">
        <v>1021.06673281069</v>
      </c>
      <c r="L83">
        <v>1045.4085996445301</v>
      </c>
      <c r="M83">
        <v>44.011658409213403</v>
      </c>
      <c r="N83">
        <v>0.82948292462998097</v>
      </c>
      <c r="O83">
        <v>38.001638001638</v>
      </c>
      <c r="P83">
        <v>42.390670553935799</v>
      </c>
      <c r="Q83">
        <v>-2.7237318138469E-2</v>
      </c>
    </row>
    <row r="84" spans="1:17" x14ac:dyDescent="0.3">
      <c r="A84" t="s">
        <v>228</v>
      </c>
      <c r="B84" t="s">
        <v>229</v>
      </c>
      <c r="C84" t="s">
        <v>3156</v>
      </c>
      <c r="D84" t="s">
        <v>135</v>
      </c>
      <c r="E84">
        <v>116428.20439420499</v>
      </c>
      <c r="F84">
        <v>1169.8499999999999</v>
      </c>
      <c r="G84">
        <v>17.7152067409037</v>
      </c>
      <c r="H84">
        <v>0.59086631799193901</v>
      </c>
      <c r="I84">
        <v>-12.088837849711901</v>
      </c>
      <c r="J84">
        <v>1.4326831693656501</v>
      </c>
      <c r="K84">
        <v>1267.4241396826601</v>
      </c>
      <c r="L84">
        <v>1197.7810981641001</v>
      </c>
      <c r="M84">
        <v>34.272477066168904</v>
      </c>
      <c r="N84">
        <v>1.3854501686205301</v>
      </c>
      <c r="O84">
        <v>41.039449502072898</v>
      </c>
      <c r="P84">
        <v>66.716545532278701</v>
      </c>
      <c r="Q84">
        <v>7.1974163469966004E-2</v>
      </c>
    </row>
    <row r="85" spans="1:17" x14ac:dyDescent="0.3">
      <c r="A85" t="s">
        <v>230</v>
      </c>
      <c r="B85" t="s">
        <v>231</v>
      </c>
      <c r="C85" t="s">
        <v>3149</v>
      </c>
      <c r="D85" t="s">
        <v>182</v>
      </c>
      <c r="E85">
        <v>113511.58239520001</v>
      </c>
      <c r="F85">
        <v>38486.800000000003</v>
      </c>
      <c r="G85">
        <v>69.373473285762799</v>
      </c>
      <c r="H85">
        <v>13.918429666783799</v>
      </c>
      <c r="I85">
        <v>19.221953969494301</v>
      </c>
      <c r="J85">
        <v>3.2262150656038302</v>
      </c>
      <c r="K85">
        <v>35070.543170765399</v>
      </c>
      <c r="L85">
        <v>30680.2346043168</v>
      </c>
      <c r="M85">
        <v>70.185539659506702</v>
      </c>
      <c r="N85">
        <v>1.0922274668426</v>
      </c>
      <c r="O85">
        <v>1.56417265140256</v>
      </c>
      <c r="P85">
        <v>99.413471502590596</v>
      </c>
      <c r="Q85">
        <v>0.13286884403927601</v>
      </c>
    </row>
    <row r="86" spans="1:17" x14ac:dyDescent="0.3">
      <c r="A86" t="s">
        <v>232</v>
      </c>
      <c r="B86" t="s">
        <v>233</v>
      </c>
      <c r="C86" t="s">
        <v>3155</v>
      </c>
      <c r="D86" t="s">
        <v>217</v>
      </c>
      <c r="E86">
        <v>111995.236204025</v>
      </c>
      <c r="F86">
        <v>7446.85</v>
      </c>
      <c r="G86">
        <v>16.423649189295599</v>
      </c>
      <c r="H86">
        <v>11.0502772948801</v>
      </c>
      <c r="I86">
        <v>30.729690216128802</v>
      </c>
      <c r="J86">
        <v>2.3342923726623499</v>
      </c>
      <c r="K86">
        <v>6852.7276541373503</v>
      </c>
      <c r="L86">
        <v>6093.8621717250899</v>
      </c>
      <c r="M86">
        <v>72.156824066264605</v>
      </c>
      <c r="N86">
        <v>1.3344875863030701</v>
      </c>
      <c r="O86">
        <v>1.8618610553455299</v>
      </c>
      <c r="P86">
        <v>95.918179426466693</v>
      </c>
      <c r="Q86">
        <v>0.14133377593830601</v>
      </c>
    </row>
    <row r="87" spans="1:17" x14ac:dyDescent="0.3">
      <c r="A87" t="s">
        <v>234</v>
      </c>
      <c r="B87" t="s">
        <v>235</v>
      </c>
      <c r="C87" t="s">
        <v>3147</v>
      </c>
      <c r="D87" t="s">
        <v>51</v>
      </c>
      <c r="E87">
        <v>111881.878757189</v>
      </c>
      <c r="F87">
        <v>2792.55</v>
      </c>
      <c r="G87">
        <v>31.3080597882334</v>
      </c>
      <c r="H87">
        <v>9.5508584449549101</v>
      </c>
      <c r="I87">
        <v>10.6357371047642</v>
      </c>
      <c r="J87">
        <v>4.7591320809667703</v>
      </c>
      <c r="K87">
        <v>2455.3629177447801</v>
      </c>
      <c r="L87">
        <v>2204.5608870453202</v>
      </c>
      <c r="M87">
        <v>72.347738837849306</v>
      </c>
      <c r="N87">
        <v>0.56740186051810204</v>
      </c>
      <c r="O87">
        <v>0.69291507761721705</v>
      </c>
      <c r="P87">
        <v>65.921986869077003</v>
      </c>
    </row>
    <row r="88" spans="1:17" x14ac:dyDescent="0.3">
      <c r="A88" t="s">
        <v>236</v>
      </c>
      <c r="B88" t="s">
        <v>237</v>
      </c>
      <c r="C88" t="s">
        <v>3145</v>
      </c>
      <c r="D88" t="s">
        <v>238</v>
      </c>
      <c r="E88">
        <v>110524.598867614</v>
      </c>
      <c r="F88">
        <v>1519.55</v>
      </c>
      <c r="G88">
        <v>18.660986216042499</v>
      </c>
      <c r="H88">
        <v>-0.14730925724729799</v>
      </c>
      <c r="I88">
        <v>18.7396469378495</v>
      </c>
      <c r="J88">
        <v>-3.4690577501972202</v>
      </c>
      <c r="K88">
        <v>1492.264677917</v>
      </c>
      <c r="L88">
        <v>1294.6587813231499</v>
      </c>
      <c r="M88">
        <v>40.546027131766799</v>
      </c>
      <c r="N88">
        <v>0.86530723523167796</v>
      </c>
      <c r="O88">
        <v>8.4202559968411705</v>
      </c>
      <c r="P88">
        <v>52.8953061327162</v>
      </c>
      <c r="Q88">
        <v>6.4755823999801995E-2</v>
      </c>
    </row>
    <row r="89" spans="1:17" x14ac:dyDescent="0.3">
      <c r="A89" t="s">
        <v>239</v>
      </c>
      <c r="B89" t="s">
        <v>240</v>
      </c>
      <c r="C89" t="s">
        <v>3145</v>
      </c>
      <c r="D89" t="s">
        <v>241</v>
      </c>
      <c r="E89">
        <v>110130.50881657</v>
      </c>
      <c r="F89">
        <v>1113.0999999999999</v>
      </c>
      <c r="G89">
        <v>0.84016952257824995</v>
      </c>
      <c r="H89">
        <v>-7.7232186412825401</v>
      </c>
      <c r="I89">
        <v>-11.673363502593901</v>
      </c>
      <c r="J89">
        <v>-3.0128946761720199</v>
      </c>
      <c r="K89">
        <v>1173.06286759409</v>
      </c>
      <c r="L89">
        <v>1110.1999305023601</v>
      </c>
      <c r="M89">
        <v>21.4261033628588</v>
      </c>
      <c r="N89">
        <v>0.85424096168960995</v>
      </c>
      <c r="O89">
        <v>12.6062706695845</v>
      </c>
      <c r="P89">
        <v>29.235718464378099</v>
      </c>
      <c r="Q89">
        <v>1.1037226249690999E-2</v>
      </c>
    </row>
    <row r="90" spans="1:17" x14ac:dyDescent="0.3">
      <c r="A90" t="s">
        <v>242</v>
      </c>
      <c r="B90" t="s">
        <v>243</v>
      </c>
      <c r="C90" t="s">
        <v>3147</v>
      </c>
      <c r="D90" t="s">
        <v>51</v>
      </c>
      <c r="E90">
        <v>109937.80970944</v>
      </c>
      <c r="F90">
        <v>6599.2</v>
      </c>
      <c r="G90">
        <v>-7.4812078646902798</v>
      </c>
      <c r="H90">
        <v>-1.3518098830801299</v>
      </c>
      <c r="I90">
        <v>-1.24385365836609</v>
      </c>
      <c r="J90">
        <v>-1.73303852557122</v>
      </c>
      <c r="K90">
        <v>6680.3926442861402</v>
      </c>
      <c r="L90">
        <v>6299.8510508699401</v>
      </c>
      <c r="M90">
        <v>38.211251747886202</v>
      </c>
      <c r="N90">
        <v>0.95403467838552203</v>
      </c>
      <c r="O90">
        <v>7.7016911140744302</v>
      </c>
      <c r="P90">
        <v>26.772387163700198</v>
      </c>
      <c r="Q90">
        <v>9.5678582569629998E-3</v>
      </c>
    </row>
    <row r="91" spans="1:17" x14ac:dyDescent="0.3">
      <c r="A91" t="s">
        <v>244</v>
      </c>
      <c r="B91" t="s">
        <v>245</v>
      </c>
      <c r="C91" t="s">
        <v>3149</v>
      </c>
      <c r="D91" t="s">
        <v>77</v>
      </c>
      <c r="E91">
        <v>109515.11202034001</v>
      </c>
      <c r="F91">
        <v>5476.3</v>
      </c>
      <c r="G91">
        <v>50.596576575251902</v>
      </c>
      <c r="H91">
        <v>-3.5600779443700699</v>
      </c>
      <c r="I91">
        <v>13.603229582994199</v>
      </c>
      <c r="J91">
        <v>-2.9606290722242501</v>
      </c>
      <c r="K91">
        <v>5616.4521134651104</v>
      </c>
      <c r="L91">
        <v>4984.4292868638504</v>
      </c>
      <c r="M91">
        <v>29.027734229361499</v>
      </c>
      <c r="N91">
        <v>1.06076107564736</v>
      </c>
      <c r="O91">
        <v>14.059675328232499</v>
      </c>
      <c r="P91">
        <v>83.304045120583694</v>
      </c>
      <c r="Q91">
        <v>8.0610569267401996E-2</v>
      </c>
    </row>
    <row r="92" spans="1:17" x14ac:dyDescent="0.3">
      <c r="A92" t="s">
        <v>246</v>
      </c>
      <c r="B92" t="s">
        <v>247</v>
      </c>
      <c r="C92" t="s">
        <v>3154</v>
      </c>
      <c r="D92" t="s">
        <v>125</v>
      </c>
      <c r="E92">
        <v>108198.74355378</v>
      </c>
      <c r="F92">
        <v>8363.2999999999993</v>
      </c>
      <c r="G92">
        <v>70.067812077223294</v>
      </c>
      <c r="H92">
        <v>10.592416517700199</v>
      </c>
      <c r="I92">
        <v>30.290883282248199</v>
      </c>
      <c r="J92">
        <v>2.35891791902888</v>
      </c>
      <c r="K92">
        <v>7686.54442557329</v>
      </c>
      <c r="L92">
        <v>6473.0104203333804</v>
      </c>
      <c r="M92">
        <v>63.6862360852599</v>
      </c>
      <c r="N92">
        <v>0.90384625805074204</v>
      </c>
      <c r="O92">
        <v>1.2997261846400401</v>
      </c>
      <c r="P92">
        <v>110.553744288213</v>
      </c>
      <c r="Q92">
        <v>5.5476473436410004E-3</v>
      </c>
    </row>
    <row r="93" spans="1:17" x14ac:dyDescent="0.3">
      <c r="A93" t="s">
        <v>248</v>
      </c>
      <c r="B93" t="s">
        <v>249</v>
      </c>
      <c r="C93" t="s">
        <v>3143</v>
      </c>
      <c r="D93" t="s">
        <v>43</v>
      </c>
      <c r="E93">
        <v>107255.784389655</v>
      </c>
      <c r="F93">
        <v>742.55</v>
      </c>
      <c r="G93">
        <v>15.4552031651815</v>
      </c>
      <c r="H93">
        <v>-0.24411722722382201</v>
      </c>
      <c r="I93">
        <v>8.3378231579928102</v>
      </c>
      <c r="J93">
        <v>-1.35017988472747</v>
      </c>
      <c r="K93">
        <v>737.92799607017901</v>
      </c>
      <c r="L93">
        <v>645.97228565759303</v>
      </c>
      <c r="M93">
        <v>36.783988595672703</v>
      </c>
      <c r="N93">
        <v>0.68163965999926202</v>
      </c>
      <c r="O93">
        <v>7.3059053262406399</v>
      </c>
      <c r="P93">
        <v>60.2222461970007</v>
      </c>
      <c r="Q93">
        <v>-1.2292610278276999E-2</v>
      </c>
    </row>
    <row r="94" spans="1:17" x14ac:dyDescent="0.3">
      <c r="A94" t="s">
        <v>250</v>
      </c>
      <c r="B94" t="s">
        <v>251</v>
      </c>
      <c r="C94" t="s">
        <v>3147</v>
      </c>
      <c r="D94" t="s">
        <v>51</v>
      </c>
      <c r="E94">
        <v>107103.54589559999</v>
      </c>
      <c r="F94">
        <v>1064.4000000000001</v>
      </c>
      <c r="G94">
        <v>51.434523295271198</v>
      </c>
      <c r="H94">
        <v>-5.7117970515760099</v>
      </c>
      <c r="I94">
        <v>0.912600003734517</v>
      </c>
      <c r="J94">
        <v>-0.56386799724509395</v>
      </c>
      <c r="K94">
        <v>1102.0581430643699</v>
      </c>
      <c r="L94">
        <v>996.55995160578198</v>
      </c>
      <c r="M94">
        <v>47.168845786833103</v>
      </c>
      <c r="N94">
        <v>0.61060168199764298</v>
      </c>
      <c r="O94">
        <v>24.417512213453499</v>
      </c>
      <c r="P94">
        <v>87.476882430647294</v>
      </c>
      <c r="Q94">
        <v>8.1783885664772002E-2</v>
      </c>
    </row>
    <row r="95" spans="1:17" x14ac:dyDescent="0.3">
      <c r="A95" t="s">
        <v>252</v>
      </c>
      <c r="B95" t="s">
        <v>253</v>
      </c>
      <c r="C95" t="s">
        <v>3143</v>
      </c>
      <c r="D95" t="s">
        <v>24</v>
      </c>
      <c r="E95">
        <v>104977.10853888</v>
      </c>
      <c r="F95">
        <v>1347.6</v>
      </c>
      <c r="G95">
        <v>-31.188560001587302</v>
      </c>
      <c r="H95">
        <v>-5.6150203587192697</v>
      </c>
      <c r="I95">
        <v>-23.088471945496</v>
      </c>
      <c r="J95">
        <v>-1.86369949840989</v>
      </c>
      <c r="K95">
        <v>1415.3891146495801</v>
      </c>
      <c r="L95">
        <v>1436.8140268480399</v>
      </c>
      <c r="M95">
        <v>28.210544261255698</v>
      </c>
      <c r="N95">
        <v>0.87545909700347202</v>
      </c>
      <c r="O95">
        <v>25.742059958444599</v>
      </c>
      <c r="P95">
        <v>1.3842913030394</v>
      </c>
      <c r="Q95">
        <v>-1.5298711104055E-2</v>
      </c>
    </row>
    <row r="96" spans="1:17" x14ac:dyDescent="0.3">
      <c r="A96" t="s">
        <v>254</v>
      </c>
      <c r="B96" t="s">
        <v>255</v>
      </c>
      <c r="C96" t="s">
        <v>3143</v>
      </c>
      <c r="D96" t="s">
        <v>34</v>
      </c>
      <c r="E96">
        <v>102621.19613782399</v>
      </c>
      <c r="F96">
        <v>54.29</v>
      </c>
      <c r="G96">
        <v>-3.73506302022657</v>
      </c>
      <c r="H96">
        <v>-6.5938356428206397</v>
      </c>
      <c r="I96">
        <v>-25.084867103677698</v>
      </c>
      <c r="J96">
        <v>-2.8603053026004002</v>
      </c>
      <c r="K96">
        <v>59.1167430596876</v>
      </c>
      <c r="L96">
        <v>57.660359099962399</v>
      </c>
      <c r="M96">
        <v>34.825252120849001</v>
      </c>
      <c r="N96">
        <v>0.50319385092505198</v>
      </c>
      <c r="O96">
        <v>54.264137041812397</v>
      </c>
      <c r="P96">
        <v>48.130968622100902</v>
      </c>
      <c r="Q96">
        <v>9.0189863403788997E-2</v>
      </c>
    </row>
    <row r="97" spans="1:17" x14ac:dyDescent="0.3">
      <c r="A97" t="s">
        <v>256</v>
      </c>
      <c r="B97" t="s">
        <v>257</v>
      </c>
      <c r="C97" t="s">
        <v>3157</v>
      </c>
      <c r="D97" t="s">
        <v>258</v>
      </c>
      <c r="E97">
        <v>102420.716301475</v>
      </c>
      <c r="F97">
        <v>11318.45</v>
      </c>
      <c r="G97">
        <v>86.567166186667905</v>
      </c>
      <c r="H97">
        <v>3.9383202615225801</v>
      </c>
      <c r="I97">
        <v>23.003282992752499</v>
      </c>
      <c r="J97">
        <v>0.17031105534475599</v>
      </c>
      <c r="K97">
        <v>10942.0863476704</v>
      </c>
      <c r="L97">
        <v>9284.7582660823191</v>
      </c>
      <c r="M97">
        <v>54.003155905425203</v>
      </c>
      <c r="N97">
        <v>0.82990669946088702</v>
      </c>
      <c r="O97">
        <v>17.489585588132599</v>
      </c>
      <c r="P97">
        <v>126.557042345146</v>
      </c>
      <c r="Q97">
        <v>0.16531862557180199</v>
      </c>
    </row>
    <row r="98" spans="1:17" x14ac:dyDescent="0.3">
      <c r="A98" t="s">
        <v>259</v>
      </c>
      <c r="B98" t="s">
        <v>260</v>
      </c>
      <c r="C98" t="s">
        <v>3143</v>
      </c>
      <c r="D98" t="s">
        <v>43</v>
      </c>
      <c r="E98">
        <v>102275.955118595</v>
      </c>
      <c r="F98">
        <v>2067.35</v>
      </c>
      <c r="G98">
        <v>31.3766339799596</v>
      </c>
      <c r="H98">
        <v>-4.3996822186018898</v>
      </c>
      <c r="I98">
        <v>14.2866785067931</v>
      </c>
      <c r="J98">
        <v>-2.8809811372374199</v>
      </c>
      <c r="K98">
        <v>2093.6186675471199</v>
      </c>
      <c r="L98">
        <v>1818.1380275873801</v>
      </c>
      <c r="M98">
        <v>24.629970615717301</v>
      </c>
      <c r="N98">
        <v>0.84014980880418799</v>
      </c>
      <c r="O98">
        <v>11.3454422328101</v>
      </c>
      <c r="P98">
        <v>58.241800298518797</v>
      </c>
      <c r="Q98">
        <v>1.4678292180117999E-2</v>
      </c>
    </row>
    <row r="99" spans="1:17" x14ac:dyDescent="0.3">
      <c r="A99" t="s">
        <v>261</v>
      </c>
      <c r="B99" t="s">
        <v>262</v>
      </c>
      <c r="C99" t="s">
        <v>3150</v>
      </c>
      <c r="D99" t="s">
        <v>119</v>
      </c>
      <c r="E99">
        <v>101769.83275953001</v>
      </c>
      <c r="F99">
        <v>1005.85</v>
      </c>
      <c r="G99">
        <v>19.228773135617299</v>
      </c>
      <c r="H99">
        <v>3.0247008885857598</v>
      </c>
      <c r="I99">
        <v>2.3515390861523202</v>
      </c>
      <c r="J99">
        <v>-5.6120077856659396</v>
      </c>
      <c r="K99">
        <v>995.70557237570995</v>
      </c>
      <c r="L99">
        <v>912.34757369367901</v>
      </c>
      <c r="M99">
        <v>48.050878636072802</v>
      </c>
      <c r="N99">
        <v>1.2712769621556901</v>
      </c>
      <c r="O99">
        <v>9.0619873738629</v>
      </c>
      <c r="P99">
        <v>72.945323246217299</v>
      </c>
      <c r="Q99">
        <v>0.10190855807530599</v>
      </c>
    </row>
    <row r="100" spans="1:17" x14ac:dyDescent="0.3">
      <c r="A100" t="s">
        <v>263</v>
      </c>
      <c r="B100" t="s">
        <v>264</v>
      </c>
      <c r="C100" t="s">
        <v>3155</v>
      </c>
      <c r="D100" t="s">
        <v>265</v>
      </c>
      <c r="E100">
        <v>101506.872077419</v>
      </c>
      <c r="F100">
        <v>74.39</v>
      </c>
      <c r="G100">
        <v>143.031753525071</v>
      </c>
      <c r="H100">
        <v>-5.5644592807228204</v>
      </c>
      <c r="I100">
        <v>66.774089652664102</v>
      </c>
      <c r="J100">
        <v>0.98952560402119805</v>
      </c>
      <c r="K100">
        <v>74.650911402408198</v>
      </c>
      <c r="L100">
        <v>56.287712133204998</v>
      </c>
      <c r="M100">
        <v>39.186522988255803</v>
      </c>
      <c r="N100">
        <v>0.84611657224177395</v>
      </c>
      <c r="O100">
        <v>15.6607070842855</v>
      </c>
      <c r="P100">
        <v>181.24763705103899</v>
      </c>
      <c r="Q100">
        <v>0.21513181301991699</v>
      </c>
    </row>
    <row r="101" spans="1:17" x14ac:dyDescent="0.3">
      <c r="A101" t="s">
        <v>266</v>
      </c>
      <c r="B101" t="s">
        <v>267</v>
      </c>
      <c r="C101" t="s">
        <v>3147</v>
      </c>
      <c r="D101" t="s">
        <v>51</v>
      </c>
      <c r="E101">
        <v>101469.07975439999</v>
      </c>
      <c r="F101">
        <v>2224.5</v>
      </c>
      <c r="G101">
        <v>65.782204279404795</v>
      </c>
      <c r="H101">
        <v>-2.8226915809864002</v>
      </c>
      <c r="I101">
        <v>27.409723237888301</v>
      </c>
      <c r="J101">
        <v>-0.69334061136804204</v>
      </c>
      <c r="K101">
        <v>2127.07332240814</v>
      </c>
      <c r="L101">
        <v>1765.2605041746899</v>
      </c>
      <c r="M101">
        <v>52.903680347564901</v>
      </c>
      <c r="N101">
        <v>0.83477053185471894</v>
      </c>
      <c r="O101">
        <v>3.9334681951000299</v>
      </c>
      <c r="P101">
        <v>98.085485307212807</v>
      </c>
      <c r="Q101">
        <v>0.11820588821337601</v>
      </c>
    </row>
    <row r="102" spans="1:17" x14ac:dyDescent="0.3">
      <c r="A102" t="s">
        <v>268</v>
      </c>
      <c r="B102" t="s">
        <v>269</v>
      </c>
      <c r="C102" t="s">
        <v>3145</v>
      </c>
      <c r="D102" t="s">
        <v>195</v>
      </c>
      <c r="E102">
        <v>101172.39518438499</v>
      </c>
      <c r="F102">
        <v>570.85</v>
      </c>
      <c r="G102">
        <v>-21.0259297490243</v>
      </c>
      <c r="H102">
        <v>-14.433087089768801</v>
      </c>
      <c r="I102">
        <v>4.3185191368086997</v>
      </c>
      <c r="J102">
        <v>-2.0137179765576598</v>
      </c>
      <c r="K102">
        <v>620.70505062252096</v>
      </c>
      <c r="L102">
        <v>590.638115013115</v>
      </c>
      <c r="M102">
        <v>21.290955870311201</v>
      </c>
      <c r="N102">
        <v>1.58108286223246</v>
      </c>
      <c r="O102">
        <v>17.719190680564001</v>
      </c>
      <c r="P102">
        <v>16.690515126737498</v>
      </c>
      <c r="Q102">
        <v>-8.1686846250863004E-2</v>
      </c>
    </row>
    <row r="103" spans="1:17" x14ac:dyDescent="0.3">
      <c r="A103" t="s">
        <v>270</v>
      </c>
      <c r="B103" t="s">
        <v>271</v>
      </c>
      <c r="C103" t="s">
        <v>3154</v>
      </c>
      <c r="D103" t="s">
        <v>272</v>
      </c>
      <c r="E103">
        <v>100857.290444085</v>
      </c>
      <c r="F103">
        <v>708.55</v>
      </c>
      <c r="G103">
        <v>44.786835701443103</v>
      </c>
      <c r="H103">
        <v>1.67673264459959</v>
      </c>
      <c r="I103">
        <v>6.9287040603445096</v>
      </c>
      <c r="J103">
        <v>4.8309120806782104</v>
      </c>
      <c r="K103">
        <v>667.15475515386299</v>
      </c>
      <c r="L103">
        <v>587.12214614219795</v>
      </c>
      <c r="M103">
        <v>64.063480843586603</v>
      </c>
      <c r="N103">
        <v>0.86638390267051102</v>
      </c>
      <c r="O103">
        <v>1.67948627478655</v>
      </c>
      <c r="P103">
        <v>90.675457481162496</v>
      </c>
      <c r="Q103">
        <v>0.17075184581615599</v>
      </c>
    </row>
    <row r="104" spans="1:17" x14ac:dyDescent="0.3">
      <c r="A104" t="s">
        <v>273</v>
      </c>
      <c r="B104" t="s">
        <v>274</v>
      </c>
      <c r="C104" t="s">
        <v>3147</v>
      </c>
      <c r="D104" t="s">
        <v>275</v>
      </c>
      <c r="E104">
        <v>100410.57736938</v>
      </c>
      <c r="F104">
        <v>6983.4</v>
      </c>
      <c r="G104">
        <v>11.111813147005501</v>
      </c>
      <c r="H104">
        <v>0.51843238510045697</v>
      </c>
      <c r="I104">
        <v>-0.71057491989347199</v>
      </c>
      <c r="J104">
        <v>0.93341366981895102</v>
      </c>
      <c r="K104">
        <v>6857.1554121485697</v>
      </c>
      <c r="L104">
        <v>6307.59701348211</v>
      </c>
      <c r="M104">
        <v>49.732454034107903</v>
      </c>
      <c r="N104">
        <v>1.0087991265410401</v>
      </c>
      <c r="O104">
        <v>4.7763267176446904</v>
      </c>
      <c r="P104">
        <v>47.765552264070998</v>
      </c>
      <c r="Q104">
        <v>4.7877944991827001E-2</v>
      </c>
    </row>
    <row r="105" spans="1:17" x14ac:dyDescent="0.3">
      <c r="A105" t="s">
        <v>276</v>
      </c>
      <c r="B105" t="s">
        <v>277</v>
      </c>
      <c r="C105" t="s">
        <v>3145</v>
      </c>
      <c r="D105" t="s">
        <v>195</v>
      </c>
      <c r="E105">
        <v>100353.17944881</v>
      </c>
      <c r="F105">
        <v>3689.65</v>
      </c>
      <c r="G105">
        <v>53.034199570035597</v>
      </c>
      <c r="H105">
        <v>-1.24212281144451</v>
      </c>
      <c r="I105">
        <v>28.8949986600771</v>
      </c>
      <c r="J105">
        <v>-4.3304079205840997</v>
      </c>
      <c r="K105">
        <v>3569.0309818472801</v>
      </c>
      <c r="L105">
        <v>3007.8152132553801</v>
      </c>
      <c r="M105">
        <v>46.492506555865702</v>
      </c>
      <c r="N105">
        <v>1.34292359242807</v>
      </c>
      <c r="O105">
        <v>5.4300543411976703</v>
      </c>
      <c r="P105">
        <v>84.022443890274303</v>
      </c>
      <c r="Q105">
        <v>0.121684989325905</v>
      </c>
    </row>
    <row r="106" spans="1:17" x14ac:dyDescent="0.3">
      <c r="A106" t="s">
        <v>278</v>
      </c>
      <c r="B106" t="s">
        <v>279</v>
      </c>
      <c r="C106" t="s">
        <v>3142</v>
      </c>
      <c r="D106" t="s">
        <v>280</v>
      </c>
      <c r="E106">
        <v>100245.164361759</v>
      </c>
      <c r="F106">
        <v>11556.4</v>
      </c>
      <c r="G106">
        <v>151.66141812176701</v>
      </c>
      <c r="H106">
        <v>0.40129073133807802</v>
      </c>
      <c r="I106">
        <v>31.144918666753298</v>
      </c>
      <c r="J106">
        <v>3.0319702817363998</v>
      </c>
      <c r="K106">
        <v>11062.536798315399</v>
      </c>
      <c r="L106">
        <v>8943.9445653918392</v>
      </c>
      <c r="M106">
        <v>57.333460409145601</v>
      </c>
      <c r="N106">
        <v>0.42639740417580502</v>
      </c>
      <c r="O106">
        <v>9.1949049877124391</v>
      </c>
      <c r="P106">
        <v>198.70760959470601</v>
      </c>
      <c r="Q106">
        <v>9.8629999645098998E-2</v>
      </c>
    </row>
    <row r="107" spans="1:17" x14ac:dyDescent="0.3">
      <c r="A107" t="s">
        <v>281</v>
      </c>
      <c r="B107" t="s">
        <v>282</v>
      </c>
      <c r="C107" t="s">
        <v>3155</v>
      </c>
      <c r="D107" t="s">
        <v>283</v>
      </c>
      <c r="E107">
        <v>100184.238</v>
      </c>
      <c r="F107">
        <v>3614.15</v>
      </c>
      <c r="G107">
        <v>80.324370928451501</v>
      </c>
      <c r="H107">
        <v>0.34106159018455001</v>
      </c>
      <c r="I107">
        <v>8.3871169840870898</v>
      </c>
      <c r="J107">
        <v>2.8888341999932399</v>
      </c>
      <c r="K107">
        <v>3754.2918176078301</v>
      </c>
      <c r="L107">
        <v>3281.6753120191902</v>
      </c>
      <c r="M107">
        <v>38.213677355759799</v>
      </c>
      <c r="N107">
        <v>0.75056908443247194</v>
      </c>
      <c r="O107">
        <v>15.4323976592006</v>
      </c>
      <c r="P107">
        <v>117.844549591633</v>
      </c>
      <c r="Q107">
        <v>0.22311509069268801</v>
      </c>
    </row>
    <row r="108" spans="1:17" x14ac:dyDescent="0.3">
      <c r="A108" t="s">
        <v>284</v>
      </c>
      <c r="B108" t="s">
        <v>285</v>
      </c>
      <c r="C108" t="s">
        <v>3144</v>
      </c>
      <c r="D108" t="s">
        <v>286</v>
      </c>
      <c r="E108">
        <v>99844.028400399999</v>
      </c>
      <c r="F108">
        <v>378.5</v>
      </c>
      <c r="G108">
        <v>70.3075895908907</v>
      </c>
      <c r="H108">
        <v>-12.3738343166021</v>
      </c>
      <c r="I108">
        <v>5.6641121678935402</v>
      </c>
      <c r="J108">
        <v>0.28052175374270599</v>
      </c>
      <c r="K108">
        <v>400.842768521663</v>
      </c>
      <c r="L108">
        <v>341.29887831204098</v>
      </c>
      <c r="M108">
        <v>41.912826644793299</v>
      </c>
      <c r="N108">
        <v>0.615954520905033</v>
      </c>
      <c r="O108">
        <v>21.6248348745046</v>
      </c>
      <c r="P108">
        <v>127.054589082183</v>
      </c>
      <c r="Q108">
        <v>1.5046007396302999E-2</v>
      </c>
    </row>
    <row r="109" spans="1:17" x14ac:dyDescent="0.3">
      <c r="A109" t="s">
        <v>287</v>
      </c>
      <c r="B109" t="s">
        <v>288</v>
      </c>
      <c r="C109" t="s">
        <v>3146</v>
      </c>
      <c r="D109" t="s">
        <v>143</v>
      </c>
      <c r="E109">
        <v>99121.855553999994</v>
      </c>
      <c r="F109">
        <v>475.4</v>
      </c>
      <c r="G109">
        <v>161.762559299429</v>
      </c>
      <c r="H109">
        <v>-15.325950357606599</v>
      </c>
      <c r="I109">
        <v>72.990969997466905</v>
      </c>
      <c r="J109">
        <v>-5.1183904875781501</v>
      </c>
      <c r="K109">
        <v>524.79549757230905</v>
      </c>
      <c r="L109">
        <v>405.600461930704</v>
      </c>
      <c r="M109">
        <v>34.150258936831897</v>
      </c>
      <c r="N109">
        <v>0.34130908623019601</v>
      </c>
      <c r="O109">
        <v>36.095919225914997</v>
      </c>
      <c r="P109">
        <v>234.43545550474801</v>
      </c>
      <c r="Q109">
        <v>0.21280133507940199</v>
      </c>
    </row>
    <row r="110" spans="1:17" x14ac:dyDescent="0.3">
      <c r="A110" t="s">
        <v>289</v>
      </c>
      <c r="B110" t="s">
        <v>290</v>
      </c>
      <c r="C110" t="s">
        <v>3141</v>
      </c>
      <c r="D110" t="s">
        <v>67</v>
      </c>
      <c r="E110">
        <v>95083.358422905003</v>
      </c>
      <c r="F110">
        <v>584.54999999999995</v>
      </c>
      <c r="G110">
        <v>155.15899337382899</v>
      </c>
      <c r="H110">
        <v>-4.6875526817519502</v>
      </c>
      <c r="I110">
        <v>33.780162954915099</v>
      </c>
      <c r="J110">
        <v>4.9205068885828602</v>
      </c>
      <c r="K110">
        <v>592.34541077448603</v>
      </c>
      <c r="L110">
        <v>474.91979542374497</v>
      </c>
      <c r="M110">
        <v>54.024763997903896</v>
      </c>
      <c r="N110">
        <v>0.47814621380526701</v>
      </c>
      <c r="O110">
        <v>31.3660080403729</v>
      </c>
      <c r="P110">
        <v>199.05354706684801</v>
      </c>
      <c r="Q110">
        <v>0.13402784894042599</v>
      </c>
    </row>
    <row r="111" spans="1:17" x14ac:dyDescent="0.3">
      <c r="A111" t="s">
        <v>291</v>
      </c>
      <c r="B111" t="s">
        <v>292</v>
      </c>
      <c r="C111" t="s">
        <v>3143</v>
      </c>
      <c r="D111" t="s">
        <v>220</v>
      </c>
      <c r="E111">
        <v>95046.440971400007</v>
      </c>
      <c r="F111">
        <v>4449.3999999999996</v>
      </c>
      <c r="G111">
        <v>34.533624639477303</v>
      </c>
      <c r="H111">
        <v>0.25686451636061802</v>
      </c>
      <c r="I111">
        <v>11.186396916123901</v>
      </c>
      <c r="J111">
        <v>4.6771796439894704</v>
      </c>
      <c r="K111">
        <v>4309.5551116628103</v>
      </c>
      <c r="L111">
        <v>3858.85008069795</v>
      </c>
      <c r="M111">
        <v>61.4400741333234</v>
      </c>
      <c r="N111">
        <v>0.82358985089116798</v>
      </c>
      <c r="O111">
        <v>2.1755742347282698</v>
      </c>
      <c r="P111">
        <v>65.368319333977496</v>
      </c>
      <c r="Q111">
        <v>4.2235555791905001E-2</v>
      </c>
    </row>
    <row r="112" spans="1:17" x14ac:dyDescent="0.3">
      <c r="A112" t="s">
        <v>293</v>
      </c>
      <c r="B112" t="s">
        <v>294</v>
      </c>
      <c r="C112" t="s">
        <v>3143</v>
      </c>
      <c r="D112" t="s">
        <v>34</v>
      </c>
      <c r="E112">
        <v>94389.197011559998</v>
      </c>
      <c r="F112">
        <v>104.06</v>
      </c>
      <c r="G112">
        <v>14.668815713177599</v>
      </c>
      <c r="H112">
        <v>0.37631633189976699</v>
      </c>
      <c r="I112">
        <v>-23.835297999224501</v>
      </c>
      <c r="J112">
        <v>-3.6668859389070998</v>
      </c>
      <c r="K112">
        <v>108.59849254156001</v>
      </c>
      <c r="L112">
        <v>105.76481137033799</v>
      </c>
      <c r="M112">
        <v>35.7162415324172</v>
      </c>
      <c r="N112">
        <v>1.1491723009238699</v>
      </c>
      <c r="O112">
        <v>23.870843743993799</v>
      </c>
      <c r="P112">
        <v>52.090032154340797</v>
      </c>
      <c r="Q112">
        <v>0.13028439956750701</v>
      </c>
    </row>
    <row r="113" spans="1:17" x14ac:dyDescent="0.3">
      <c r="A113" t="s">
        <v>295</v>
      </c>
      <c r="B113" t="s">
        <v>296</v>
      </c>
      <c r="C113" t="s">
        <v>3155</v>
      </c>
      <c r="D113" t="s">
        <v>159</v>
      </c>
      <c r="E113">
        <v>94015.710584999993</v>
      </c>
      <c r="F113">
        <v>270</v>
      </c>
      <c r="G113">
        <v>80.333303206144905</v>
      </c>
      <c r="H113">
        <v>2.5419244662973202</v>
      </c>
      <c r="I113">
        <v>-6.8574982137991398</v>
      </c>
      <c r="J113">
        <v>1.0748883990039799</v>
      </c>
      <c r="K113">
        <v>279.55183342081398</v>
      </c>
      <c r="L113">
        <v>255.982789931403</v>
      </c>
      <c r="M113">
        <v>49.2767969783132</v>
      </c>
      <c r="N113">
        <v>1.0689411459079501</v>
      </c>
      <c r="O113">
        <v>24.203703703703699</v>
      </c>
      <c r="P113">
        <v>137.885462555066</v>
      </c>
      <c r="Q113">
        <v>0.14610848346982799</v>
      </c>
    </row>
    <row r="114" spans="1:17" x14ac:dyDescent="0.3">
      <c r="A114" t="s">
        <v>297</v>
      </c>
      <c r="B114" t="s">
        <v>298</v>
      </c>
      <c r="C114" t="s">
        <v>3153</v>
      </c>
      <c r="D114" t="s">
        <v>48</v>
      </c>
      <c r="E114">
        <v>93362.465367583995</v>
      </c>
      <c r="F114">
        <v>88.42</v>
      </c>
      <c r="G114">
        <v>23.096401665369601</v>
      </c>
      <c r="H114">
        <v>-4.25419471717737</v>
      </c>
      <c r="I114">
        <v>-4.0754534962705504</v>
      </c>
      <c r="J114">
        <v>0.133798478492061</v>
      </c>
      <c r="K114">
        <v>92.858702079750202</v>
      </c>
      <c r="L114">
        <v>85.814466113173395</v>
      </c>
      <c r="M114">
        <v>39.881837339005997</v>
      </c>
      <c r="N114">
        <v>0.92454854493949701</v>
      </c>
      <c r="O114">
        <v>17.337706401266601</v>
      </c>
      <c r="P114">
        <v>70.038461538461505</v>
      </c>
      <c r="Q114">
        <v>0.101450223990318</v>
      </c>
    </row>
    <row r="115" spans="1:17" x14ac:dyDescent="0.3">
      <c r="A115" t="s">
        <v>299</v>
      </c>
      <c r="B115" t="s">
        <v>300</v>
      </c>
      <c r="C115" t="s">
        <v>3147</v>
      </c>
      <c r="D115" t="s">
        <v>275</v>
      </c>
      <c r="E115">
        <v>91360.970340939995</v>
      </c>
      <c r="F115">
        <v>939.8</v>
      </c>
      <c r="G115">
        <v>39.919250104641399</v>
      </c>
      <c r="H115">
        <v>7.8658941150170802</v>
      </c>
      <c r="I115">
        <v>-1.7474976393836199</v>
      </c>
      <c r="J115">
        <v>2.3683156538592902</v>
      </c>
      <c r="K115">
        <v>929.72033480842504</v>
      </c>
      <c r="L115">
        <v>834.26332651245798</v>
      </c>
      <c r="M115">
        <v>42.827374521381799</v>
      </c>
      <c r="N115">
        <v>1.4849765237588499</v>
      </c>
      <c r="O115">
        <v>18.961481166205498</v>
      </c>
      <c r="P115">
        <v>74.4732200872551</v>
      </c>
      <c r="Q115">
        <v>0.115322818529419</v>
      </c>
    </row>
    <row r="116" spans="1:17" x14ac:dyDescent="0.3">
      <c r="A116" t="s">
        <v>301</v>
      </c>
      <c r="B116" t="s">
        <v>302</v>
      </c>
      <c r="C116" t="s">
        <v>3148</v>
      </c>
      <c r="D116" t="s">
        <v>109</v>
      </c>
      <c r="E116">
        <v>91329.456447060002</v>
      </c>
      <c r="F116">
        <v>90.92</v>
      </c>
      <c r="G116">
        <v>47.006337276359197</v>
      </c>
      <c r="H116">
        <v>-4.8452168769802597</v>
      </c>
      <c r="I116">
        <v>-11.1563754882861</v>
      </c>
      <c r="J116">
        <v>-2.2479602173368498</v>
      </c>
      <c r="K116">
        <v>95.570063851141398</v>
      </c>
      <c r="L116">
        <v>89.696087905738594</v>
      </c>
      <c r="M116">
        <v>36.903241261168702</v>
      </c>
      <c r="N116">
        <v>0.67507310727270398</v>
      </c>
      <c r="O116">
        <v>30.224373075230901</v>
      </c>
      <c r="P116">
        <v>87.851239669421503</v>
      </c>
      <c r="Q116">
        <v>0.13284412151219999</v>
      </c>
    </row>
    <row r="117" spans="1:17" x14ac:dyDescent="0.3">
      <c r="A117" t="s">
        <v>303</v>
      </c>
      <c r="B117" t="s">
        <v>304</v>
      </c>
      <c r="C117" t="s">
        <v>3148</v>
      </c>
      <c r="D117" t="s">
        <v>86</v>
      </c>
      <c r="E117">
        <v>90663.55013376</v>
      </c>
      <c r="F117">
        <v>1886.4</v>
      </c>
      <c r="G117">
        <v>126.11526244557599</v>
      </c>
      <c r="H117">
        <v>10.443255401232401</v>
      </c>
      <c r="I117">
        <v>9.6022469745988008</v>
      </c>
      <c r="J117">
        <v>1.47241195576493</v>
      </c>
      <c r="K117">
        <v>1771.04245062826</v>
      </c>
      <c r="L117">
        <v>1453.38275457949</v>
      </c>
      <c r="M117">
        <v>54.375981631794303</v>
      </c>
      <c r="N117">
        <v>0.823833915781094</v>
      </c>
      <c r="O117">
        <v>5.2109838846479999</v>
      </c>
      <c r="P117">
        <v>172.62085410795501</v>
      </c>
      <c r="Q117">
        <v>0.16332279892927101</v>
      </c>
    </row>
    <row r="118" spans="1:17" x14ac:dyDescent="0.3">
      <c r="A118" t="s">
        <v>305</v>
      </c>
      <c r="B118" t="s">
        <v>306</v>
      </c>
      <c r="C118" t="s">
        <v>3152</v>
      </c>
      <c r="D118" t="s">
        <v>307</v>
      </c>
      <c r="E118">
        <v>90614.445187175006</v>
      </c>
      <c r="F118">
        <v>15143.65</v>
      </c>
      <c r="G118">
        <v>158.18431220404699</v>
      </c>
      <c r="H118">
        <v>18.462146746100998</v>
      </c>
      <c r="I118">
        <v>83.311208471464994</v>
      </c>
      <c r="J118">
        <v>9.5653202689747392</v>
      </c>
      <c r="K118">
        <v>13224.9738106648</v>
      </c>
      <c r="L118">
        <v>10208.4795944783</v>
      </c>
      <c r="M118">
        <v>74.551684881331894</v>
      </c>
      <c r="N118">
        <v>0.81032435760361499</v>
      </c>
      <c r="O118">
        <v>0.298805109732458</v>
      </c>
      <c r="P118">
        <v>198.338258471237</v>
      </c>
      <c r="Q118">
        <v>0.122482728201258</v>
      </c>
    </row>
    <row r="119" spans="1:17" x14ac:dyDescent="0.3">
      <c r="A119" t="s">
        <v>308</v>
      </c>
      <c r="B119" t="s">
        <v>309</v>
      </c>
      <c r="C119" t="s">
        <v>3143</v>
      </c>
      <c r="D119" t="s">
        <v>310</v>
      </c>
      <c r="E119">
        <v>89546.005313400005</v>
      </c>
      <c r="F119">
        <v>83.28</v>
      </c>
      <c r="G119">
        <v>-5.6630169857528001</v>
      </c>
      <c r="H119">
        <v>-6.26442665380966</v>
      </c>
      <c r="I119">
        <v>-13.769940610112499</v>
      </c>
      <c r="J119">
        <v>-1.20932058174792</v>
      </c>
      <c r="K119">
        <v>89.271406784701298</v>
      </c>
      <c r="L119">
        <v>84.547162906620201</v>
      </c>
      <c r="M119">
        <v>37.852416979450197</v>
      </c>
      <c r="N119">
        <v>0.304789034782317</v>
      </c>
      <c r="O119">
        <v>29.5629202689721</v>
      </c>
      <c r="P119">
        <v>39.966386554621799</v>
      </c>
      <c r="Q119">
        <v>2.6761134681153001E-2</v>
      </c>
    </row>
    <row r="120" spans="1:17" x14ac:dyDescent="0.3">
      <c r="A120" t="s">
        <v>311</v>
      </c>
      <c r="B120" t="s">
        <v>312</v>
      </c>
      <c r="C120" t="s">
        <v>3145</v>
      </c>
      <c r="D120" t="s">
        <v>195</v>
      </c>
      <c r="E120">
        <v>88754.613661650001</v>
      </c>
      <c r="F120">
        <v>685.5</v>
      </c>
      <c r="G120">
        <v>1.85809729173618</v>
      </c>
      <c r="H120">
        <v>0.91558803531797395</v>
      </c>
      <c r="I120">
        <v>23.508563671065499</v>
      </c>
      <c r="J120">
        <v>-1.2302692358803999</v>
      </c>
      <c r="K120">
        <v>675.76893668259197</v>
      </c>
      <c r="L120">
        <v>613.492900761888</v>
      </c>
      <c r="M120">
        <v>44.4599120919749</v>
      </c>
      <c r="N120">
        <v>1.19618017497929</v>
      </c>
      <c r="O120">
        <v>5.0109409190371901</v>
      </c>
      <c r="P120">
        <v>40.962368908081402</v>
      </c>
      <c r="Q120">
        <v>-1.5034906370128999E-2</v>
      </c>
    </row>
    <row r="121" spans="1:17" x14ac:dyDescent="0.3">
      <c r="A121" t="s">
        <v>313</v>
      </c>
      <c r="B121" t="s">
        <v>314</v>
      </c>
      <c r="C121" t="s">
        <v>3155</v>
      </c>
      <c r="D121" t="s">
        <v>315</v>
      </c>
      <c r="E121">
        <v>88440.056549999994</v>
      </c>
      <c r="F121">
        <v>4384.95</v>
      </c>
      <c r="G121">
        <v>77.534236846413407</v>
      </c>
      <c r="H121">
        <v>1.75443922674363</v>
      </c>
      <c r="I121">
        <v>88.300667470682299</v>
      </c>
      <c r="J121">
        <v>8.8191387179114802</v>
      </c>
      <c r="K121">
        <v>4322.1794625537404</v>
      </c>
      <c r="L121">
        <v>3500.6003521337698</v>
      </c>
      <c r="M121">
        <v>62.756310408381303</v>
      </c>
      <c r="N121">
        <v>0.732831180129348</v>
      </c>
      <c r="O121">
        <v>33.638924047024403</v>
      </c>
      <c r="P121">
        <v>151.719288174512</v>
      </c>
      <c r="Q121">
        <v>0.25541194613885498</v>
      </c>
    </row>
    <row r="122" spans="1:17" x14ac:dyDescent="0.3">
      <c r="A122" t="s">
        <v>316</v>
      </c>
      <c r="B122" t="s">
        <v>317</v>
      </c>
      <c r="C122" t="s">
        <v>3151</v>
      </c>
      <c r="D122" t="s">
        <v>80</v>
      </c>
      <c r="E122">
        <v>87809.896811340004</v>
      </c>
      <c r="F122">
        <v>24337.05</v>
      </c>
      <c r="G122">
        <v>-34.1765915641489</v>
      </c>
      <c r="H122">
        <v>-4.3950480794214704</v>
      </c>
      <c r="I122">
        <v>-14.242094716619</v>
      </c>
      <c r="J122">
        <v>-6.3513139000665202</v>
      </c>
      <c r="K122">
        <v>25705.2367595178</v>
      </c>
      <c r="L122">
        <v>25980.2530778084</v>
      </c>
      <c r="M122">
        <v>23.056268931924901</v>
      </c>
      <c r="N122">
        <v>0.73483145125592997</v>
      </c>
      <c r="O122">
        <v>26.300229485496299</v>
      </c>
      <c r="P122">
        <v>2.6879746835442901</v>
      </c>
      <c r="Q122">
        <v>-6.5638145353657001E-2</v>
      </c>
    </row>
    <row r="123" spans="1:17" x14ac:dyDescent="0.3">
      <c r="A123" t="s">
        <v>318</v>
      </c>
      <c r="B123" t="s">
        <v>319</v>
      </c>
      <c r="C123" t="s">
        <v>3143</v>
      </c>
      <c r="D123" t="s">
        <v>34</v>
      </c>
      <c r="E123">
        <v>87114.707187084001</v>
      </c>
      <c r="F123">
        <v>114.12</v>
      </c>
      <c r="G123">
        <v>-16.3844775644537</v>
      </c>
      <c r="H123">
        <v>-5.9450824108161404</v>
      </c>
      <c r="I123">
        <v>-33.226705414105503</v>
      </c>
      <c r="J123">
        <v>-3.9517230134322898</v>
      </c>
      <c r="K123">
        <v>123.652811010717</v>
      </c>
      <c r="L123">
        <v>127.543862866683</v>
      </c>
      <c r="M123">
        <v>22.5158784898926</v>
      </c>
      <c r="N123">
        <v>1.0097757455877401</v>
      </c>
      <c r="O123">
        <v>51.1566771819137</v>
      </c>
      <c r="P123">
        <v>25.063013698630101</v>
      </c>
      <c r="Q123">
        <v>0.108629790166067</v>
      </c>
    </row>
    <row r="124" spans="1:17" x14ac:dyDescent="0.3">
      <c r="A124" t="s">
        <v>320</v>
      </c>
      <c r="B124" t="s">
        <v>321</v>
      </c>
      <c r="C124" t="s">
        <v>3147</v>
      </c>
      <c r="D124" t="s">
        <v>51</v>
      </c>
      <c r="E124">
        <v>86879.210776455002</v>
      </c>
      <c r="F124">
        <v>1495.85</v>
      </c>
      <c r="G124">
        <v>40.214187096653198</v>
      </c>
      <c r="H124">
        <v>-3.8506305053531</v>
      </c>
      <c r="I124">
        <v>27.714730971871099</v>
      </c>
      <c r="J124">
        <v>0.33789913877698702</v>
      </c>
      <c r="K124">
        <v>1475.3016586916799</v>
      </c>
      <c r="L124">
        <v>1263.48011246948</v>
      </c>
      <c r="M124">
        <v>52.115154085186703</v>
      </c>
      <c r="N124">
        <v>0.86346986035508599</v>
      </c>
      <c r="O124">
        <v>6.4277835344453003</v>
      </c>
      <c r="P124">
        <v>79.218834241897795</v>
      </c>
      <c r="Q124">
        <v>8.6428337854164997E-2</v>
      </c>
    </row>
    <row r="125" spans="1:17" x14ac:dyDescent="0.3">
      <c r="A125" t="s">
        <v>322</v>
      </c>
      <c r="B125" t="s">
        <v>323</v>
      </c>
      <c r="C125" t="s">
        <v>3141</v>
      </c>
      <c r="D125" t="s">
        <v>18</v>
      </c>
      <c r="E125">
        <v>84155.380547349996</v>
      </c>
      <c r="F125">
        <v>395.5</v>
      </c>
      <c r="G125">
        <v>107.46123658516299</v>
      </c>
      <c r="H125">
        <v>-9.3588545119149096</v>
      </c>
      <c r="I125">
        <v>14.3313599745363</v>
      </c>
      <c r="J125">
        <v>-3.8212141866821798</v>
      </c>
      <c r="K125">
        <v>401.322675549091</v>
      </c>
      <c r="L125">
        <v>345.01622698287201</v>
      </c>
      <c r="M125">
        <v>37.663314252647801</v>
      </c>
      <c r="N125">
        <v>0.83362451630665901</v>
      </c>
      <c r="O125">
        <v>15.587863463969599</v>
      </c>
      <c r="P125">
        <v>148.01421404682199</v>
      </c>
      <c r="Q125">
        <v>6.3153347289415004E-2</v>
      </c>
    </row>
    <row r="126" spans="1:17" x14ac:dyDescent="0.3">
      <c r="A126" t="s">
        <v>324</v>
      </c>
      <c r="B126" t="s">
        <v>325</v>
      </c>
      <c r="C126" t="s">
        <v>3156</v>
      </c>
      <c r="D126" t="s">
        <v>135</v>
      </c>
      <c r="E126">
        <v>83814.872109599994</v>
      </c>
      <c r="F126">
        <v>3014.25</v>
      </c>
      <c r="G126">
        <v>48.481464413456102</v>
      </c>
      <c r="H126">
        <v>4.0215413844076604</v>
      </c>
      <c r="I126">
        <v>3.1152297881259399</v>
      </c>
      <c r="J126">
        <v>-0.76949564977435303</v>
      </c>
      <c r="K126">
        <v>3001.4837251624199</v>
      </c>
      <c r="L126">
        <v>2690.6918931846299</v>
      </c>
      <c r="M126">
        <v>48.745833473256198</v>
      </c>
      <c r="N126">
        <v>0.92785689637697699</v>
      </c>
      <c r="O126">
        <v>12.887119515634</v>
      </c>
      <c r="P126">
        <v>94.618414256198307</v>
      </c>
      <c r="Q126">
        <v>9.1628338155770005E-3</v>
      </c>
    </row>
    <row r="127" spans="1:17" x14ac:dyDescent="0.3">
      <c r="A127" t="s">
        <v>326</v>
      </c>
      <c r="B127" t="s">
        <v>327</v>
      </c>
      <c r="C127" t="s">
        <v>3142</v>
      </c>
      <c r="D127" t="s">
        <v>280</v>
      </c>
      <c r="E127">
        <v>83681.167459504999</v>
      </c>
      <c r="F127">
        <v>5469.55</v>
      </c>
      <c r="G127">
        <v>63.873775150780098</v>
      </c>
      <c r="H127">
        <v>-1.1849140023048901</v>
      </c>
      <c r="I127">
        <v>27.782059490905102</v>
      </c>
      <c r="J127">
        <v>-0.30557050464449298</v>
      </c>
      <c r="K127">
        <v>5100.7111787477897</v>
      </c>
      <c r="L127">
        <v>4303.49587551275</v>
      </c>
      <c r="M127">
        <v>61.611438654097299</v>
      </c>
      <c r="N127">
        <v>0.97064210616940805</v>
      </c>
      <c r="O127">
        <v>2.1281458255249399</v>
      </c>
      <c r="P127">
        <v>94.446962627205195</v>
      </c>
      <c r="Q127">
        <v>0.12308715801949401</v>
      </c>
    </row>
    <row r="128" spans="1:17" x14ac:dyDescent="0.3">
      <c r="A128" t="s">
        <v>328</v>
      </c>
      <c r="B128" t="s">
        <v>329</v>
      </c>
      <c r="C128" t="s">
        <v>3141</v>
      </c>
      <c r="D128" t="s">
        <v>179</v>
      </c>
      <c r="E128">
        <v>83294.116636004997</v>
      </c>
      <c r="F128">
        <v>757.35</v>
      </c>
      <c r="G128">
        <v>-2.1282642283047002</v>
      </c>
      <c r="H128">
        <v>-7.1868069806477903</v>
      </c>
      <c r="I128">
        <v>-29.8296139099272</v>
      </c>
      <c r="J128">
        <v>-1.8986077085430699</v>
      </c>
      <c r="K128">
        <v>817.72785069245504</v>
      </c>
      <c r="L128">
        <v>900.06085558567497</v>
      </c>
      <c r="M128">
        <v>35.800517010159297</v>
      </c>
      <c r="N128">
        <v>0.24064018611311999</v>
      </c>
      <c r="O128">
        <v>66.290354525648596</v>
      </c>
      <c r="P128">
        <v>45.086206896551701</v>
      </c>
      <c r="Q128">
        <v>-1.8115666633210001E-2</v>
      </c>
    </row>
    <row r="129" spans="1:17" x14ac:dyDescent="0.3">
      <c r="A129" t="s">
        <v>330</v>
      </c>
      <c r="B129" t="s">
        <v>331</v>
      </c>
      <c r="C129" t="s">
        <v>3149</v>
      </c>
      <c r="D129" t="s">
        <v>332</v>
      </c>
      <c r="E129">
        <v>81732.216362940002</v>
      </c>
      <c r="F129">
        <v>4225.6499999999996</v>
      </c>
      <c r="G129">
        <v>18.4914103669519</v>
      </c>
      <c r="H129">
        <v>5.0629132795129097</v>
      </c>
      <c r="I129">
        <v>10.129656210641601</v>
      </c>
      <c r="J129">
        <v>-0.89649921503883701</v>
      </c>
      <c r="K129">
        <v>4102.8289043710301</v>
      </c>
      <c r="L129">
        <v>3852.1994304096002</v>
      </c>
      <c r="M129">
        <v>57.0759789592597</v>
      </c>
      <c r="N129">
        <v>0.86632295296603201</v>
      </c>
      <c r="O129">
        <v>10.792422467549301</v>
      </c>
      <c r="P129">
        <v>46.762177650429699</v>
      </c>
      <c r="Q129">
        <v>0.135174748754396</v>
      </c>
    </row>
    <row r="130" spans="1:17" x14ac:dyDescent="0.3">
      <c r="A130" t="s">
        <v>333</v>
      </c>
      <c r="B130" t="s">
        <v>334</v>
      </c>
      <c r="C130" t="s">
        <v>3156</v>
      </c>
      <c r="D130" t="s">
        <v>135</v>
      </c>
      <c r="E130">
        <v>79878.921524399993</v>
      </c>
      <c r="F130">
        <v>1854.5</v>
      </c>
      <c r="G130">
        <v>130.20734927324901</v>
      </c>
      <c r="H130">
        <v>2.3407021527148499</v>
      </c>
      <c r="I130">
        <v>46.040618661137003</v>
      </c>
      <c r="J130">
        <v>7.0161397578031997</v>
      </c>
      <c r="K130">
        <v>1805.3302515944099</v>
      </c>
      <c r="L130">
        <v>1526.6814946224099</v>
      </c>
      <c r="M130">
        <v>56.9672214808039</v>
      </c>
      <c r="N130">
        <v>0.48979426025221101</v>
      </c>
      <c r="O130">
        <v>11.8792127258021</v>
      </c>
      <c r="P130">
        <v>160.82981715893101</v>
      </c>
      <c r="Q130">
        <v>0.170215408822252</v>
      </c>
    </row>
    <row r="131" spans="1:17" x14ac:dyDescent="0.3">
      <c r="A131" t="s">
        <v>335</v>
      </c>
      <c r="B131" t="s">
        <v>336</v>
      </c>
      <c r="C131" t="s">
        <v>3143</v>
      </c>
      <c r="D131" t="s">
        <v>54</v>
      </c>
      <c r="E131">
        <v>78102.792674594995</v>
      </c>
      <c r="F131">
        <v>1945.45</v>
      </c>
      <c r="G131">
        <v>31.369930032527598</v>
      </c>
      <c r="H131">
        <v>-1.43630838268147</v>
      </c>
      <c r="I131">
        <v>6.9645204728250603</v>
      </c>
      <c r="J131">
        <v>-1.37130738409538</v>
      </c>
      <c r="K131">
        <v>1933.0053324992</v>
      </c>
      <c r="L131">
        <v>1710.72359521812</v>
      </c>
      <c r="M131">
        <v>46.290759013565498</v>
      </c>
      <c r="N131">
        <v>0.96524286770826695</v>
      </c>
      <c r="O131">
        <v>6.8518851679559996</v>
      </c>
      <c r="P131">
        <v>59.987664473684198</v>
      </c>
      <c r="Q131">
        <v>2.4862596469540001E-3</v>
      </c>
    </row>
    <row r="132" spans="1:17" x14ac:dyDescent="0.3">
      <c r="A132" t="s">
        <v>337</v>
      </c>
      <c r="B132" t="s">
        <v>338</v>
      </c>
      <c r="C132" t="s">
        <v>3143</v>
      </c>
      <c r="D132" t="s">
        <v>125</v>
      </c>
      <c r="E132">
        <v>74346.309162930003</v>
      </c>
      <c r="F132">
        <v>1639.05</v>
      </c>
      <c r="G132">
        <v>93.158444614572701</v>
      </c>
      <c r="H132">
        <v>-6.9856270812729697</v>
      </c>
      <c r="I132">
        <v>19.941649717334698</v>
      </c>
      <c r="J132">
        <v>-3.1851363518642</v>
      </c>
      <c r="K132">
        <v>1667.60039185286</v>
      </c>
      <c r="L132">
        <v>1349.6976266489401</v>
      </c>
      <c r="M132">
        <v>35.608127181496201</v>
      </c>
      <c r="N132">
        <v>1.5379395212831399</v>
      </c>
      <c r="O132">
        <v>19.978036057472298</v>
      </c>
      <c r="P132">
        <v>147.85271435052101</v>
      </c>
      <c r="Q132">
        <v>2.1056399650384E-2</v>
      </c>
    </row>
    <row r="133" spans="1:17" x14ac:dyDescent="0.3">
      <c r="A133" t="s">
        <v>339</v>
      </c>
      <c r="B133" t="s">
        <v>340</v>
      </c>
      <c r="C133" t="s">
        <v>3152</v>
      </c>
      <c r="D133" t="s">
        <v>83</v>
      </c>
      <c r="E133">
        <v>74279.661776669993</v>
      </c>
      <c r="F133">
        <v>720.3</v>
      </c>
      <c r="G133">
        <v>139.58750733774201</v>
      </c>
      <c r="H133">
        <v>11.6046918921996</v>
      </c>
      <c r="I133">
        <v>58.678111705212203</v>
      </c>
      <c r="J133">
        <v>-2.0426995970950301</v>
      </c>
      <c r="K133">
        <v>655.68425351665996</v>
      </c>
      <c r="L133">
        <v>492.09554059243197</v>
      </c>
      <c r="M133">
        <v>51.9108139284427</v>
      </c>
      <c r="N133">
        <v>1.1880241161354701</v>
      </c>
      <c r="O133">
        <v>9.1559072608635201</v>
      </c>
      <c r="P133">
        <v>171.14624505928799</v>
      </c>
      <c r="Q133">
        <v>0.242950201856168</v>
      </c>
    </row>
    <row r="134" spans="1:17" x14ac:dyDescent="0.3">
      <c r="A134" t="s">
        <v>341</v>
      </c>
      <c r="B134" t="s">
        <v>342</v>
      </c>
      <c r="C134" t="s">
        <v>3147</v>
      </c>
      <c r="D134" t="s">
        <v>51</v>
      </c>
      <c r="E134">
        <v>74026.278449999998</v>
      </c>
      <c r="F134">
        <v>6191.3</v>
      </c>
      <c r="G134">
        <v>48.8979946790434</v>
      </c>
      <c r="H134">
        <v>-2.9554822879642599</v>
      </c>
      <c r="I134">
        <v>21.0359080082943</v>
      </c>
      <c r="J134">
        <v>-0.66213033133747101</v>
      </c>
      <c r="K134">
        <v>5968.2604762997798</v>
      </c>
      <c r="L134">
        <v>5280.4456404098701</v>
      </c>
      <c r="M134">
        <v>51.343214140129</v>
      </c>
      <c r="N134">
        <v>0.74687494117465802</v>
      </c>
      <c r="O134">
        <v>4.0153118085054702</v>
      </c>
      <c r="P134">
        <v>76.392826108633997</v>
      </c>
      <c r="Q134">
        <v>4.6344456606004003E-2</v>
      </c>
    </row>
    <row r="135" spans="1:17" hidden="1" x14ac:dyDescent="0.3">
      <c r="A135" t="s">
        <v>343</v>
      </c>
      <c r="B135" t="s">
        <v>344</v>
      </c>
      <c r="C135" t="s">
        <v>3144</v>
      </c>
      <c r="D135" t="s">
        <v>27</v>
      </c>
      <c r="E135">
        <v>72270</v>
      </c>
      <c r="F135">
        <v>1445.4</v>
      </c>
      <c r="G135">
        <v>51.710560581981298</v>
      </c>
      <c r="H135">
        <v>16.3291081095267</v>
      </c>
      <c r="I135">
        <v>68.005757306040607</v>
      </c>
      <c r="J135">
        <v>3.4091677557080802</v>
      </c>
      <c r="K135">
        <v>1297.3150105637601</v>
      </c>
      <c r="M135">
        <v>57.243983504924401</v>
      </c>
      <c r="N135">
        <v>1.05715183416994</v>
      </c>
      <c r="O135">
        <v>8.4820810848208001</v>
      </c>
      <c r="P135">
        <v>91.443708609271496</v>
      </c>
    </row>
    <row r="136" spans="1:17" x14ac:dyDescent="0.3">
      <c r="A136" t="s">
        <v>345</v>
      </c>
      <c r="B136" t="s">
        <v>346</v>
      </c>
      <c r="C136" t="s">
        <v>3154</v>
      </c>
      <c r="D136" t="s">
        <v>125</v>
      </c>
      <c r="E136">
        <v>71136</v>
      </c>
      <c r="F136">
        <v>889.2</v>
      </c>
      <c r="G136">
        <v>0.18942419761857399</v>
      </c>
      <c r="H136">
        <v>-4.9629138537302797</v>
      </c>
      <c r="I136">
        <v>-25.641459961879399</v>
      </c>
      <c r="J136">
        <v>-0.29474370305772302</v>
      </c>
      <c r="K136">
        <v>923.84501623069002</v>
      </c>
      <c r="L136">
        <v>921.63400051601604</v>
      </c>
      <c r="M136">
        <v>46.838909963054199</v>
      </c>
      <c r="N136">
        <v>1.07906325820525</v>
      </c>
      <c r="O136">
        <v>28.0814215024741</v>
      </c>
      <c r="P136">
        <v>39.910313901345297</v>
      </c>
      <c r="Q136">
        <v>-7.4236452234149999E-2</v>
      </c>
    </row>
    <row r="137" spans="1:17" x14ac:dyDescent="0.3">
      <c r="A137" t="s">
        <v>347</v>
      </c>
      <c r="B137" t="s">
        <v>348</v>
      </c>
      <c r="C137" t="s">
        <v>3143</v>
      </c>
      <c r="D137" t="s">
        <v>34</v>
      </c>
      <c r="E137">
        <v>70654.995623355004</v>
      </c>
      <c r="F137">
        <v>524.54999999999995</v>
      </c>
      <c r="G137">
        <v>-2.04670415444836</v>
      </c>
      <c r="H137">
        <v>0.53707703178286803</v>
      </c>
      <c r="I137">
        <v>-10.094472046158</v>
      </c>
      <c r="J137">
        <v>1.15503967648211</v>
      </c>
      <c r="K137">
        <v>535.41840776260199</v>
      </c>
      <c r="L137">
        <v>512.36044844668402</v>
      </c>
      <c r="M137">
        <v>49.104523569725401</v>
      </c>
      <c r="N137">
        <v>0.73458742921808096</v>
      </c>
      <c r="O137">
        <v>20.617672290534699</v>
      </c>
      <c r="P137">
        <v>34.190330007674497</v>
      </c>
      <c r="Q137">
        <v>0.146778477494551</v>
      </c>
    </row>
    <row r="138" spans="1:17" x14ac:dyDescent="0.3">
      <c r="A138" t="s">
        <v>349</v>
      </c>
      <c r="B138" t="s">
        <v>350</v>
      </c>
      <c r="C138" t="s">
        <v>3143</v>
      </c>
      <c r="D138" t="s">
        <v>351</v>
      </c>
      <c r="E138">
        <v>69799.272917249997</v>
      </c>
      <c r="F138">
        <v>733.75</v>
      </c>
      <c r="G138">
        <v>-34.371271540473998</v>
      </c>
      <c r="H138">
        <v>-7.3599294798663797</v>
      </c>
      <c r="I138">
        <v>-10.243347096835</v>
      </c>
      <c r="J138">
        <v>-1.92920138780455</v>
      </c>
      <c r="K138">
        <v>752.22021046224995</v>
      </c>
      <c r="L138">
        <v>744.56766391835299</v>
      </c>
      <c r="M138">
        <v>29.544909352194399</v>
      </c>
      <c r="N138">
        <v>0.96623312072855605</v>
      </c>
      <c r="O138">
        <v>11.4003407155025</v>
      </c>
      <c r="P138">
        <v>13.2417624816729</v>
      </c>
      <c r="Q138">
        <v>-0.138171006070336</v>
      </c>
    </row>
    <row r="139" spans="1:17" x14ac:dyDescent="0.3">
      <c r="A139" t="s">
        <v>352</v>
      </c>
      <c r="B139" t="s">
        <v>353</v>
      </c>
      <c r="C139" t="s">
        <v>3156</v>
      </c>
      <c r="D139" t="s">
        <v>135</v>
      </c>
      <c r="E139">
        <v>69780.723313854993</v>
      </c>
      <c r="F139">
        <v>1919.15</v>
      </c>
      <c r="G139">
        <v>41.076179965750804</v>
      </c>
      <c r="H139">
        <v>6.3858953534192997</v>
      </c>
      <c r="I139">
        <v>18.224427626768001</v>
      </c>
      <c r="J139">
        <v>2.0576510147342102</v>
      </c>
      <c r="K139">
        <v>1808.62648727691</v>
      </c>
      <c r="L139">
        <v>1627.1986566967801</v>
      </c>
      <c r="M139">
        <v>65.110842929944397</v>
      </c>
      <c r="N139">
        <v>0.91948182963545</v>
      </c>
      <c r="O139">
        <v>2.6496105046504899</v>
      </c>
      <c r="P139">
        <v>82.584911045571303</v>
      </c>
      <c r="Q139">
        <v>8.8808461486883997E-2</v>
      </c>
    </row>
    <row r="140" spans="1:17" x14ac:dyDescent="0.3">
      <c r="A140" t="s">
        <v>354</v>
      </c>
      <c r="B140" t="s">
        <v>355</v>
      </c>
      <c r="C140" t="s">
        <v>3157</v>
      </c>
      <c r="D140" t="s">
        <v>172</v>
      </c>
      <c r="E140">
        <v>69622.780771874997</v>
      </c>
      <c r="F140">
        <v>2348.75</v>
      </c>
      <c r="G140">
        <v>-21.6209489061124</v>
      </c>
      <c r="H140">
        <v>-8.2928619315485097</v>
      </c>
      <c r="I140">
        <v>-20.486589557056799</v>
      </c>
      <c r="J140">
        <v>-2.9253977259645199</v>
      </c>
      <c r="K140">
        <v>2444.8038116119701</v>
      </c>
      <c r="L140">
        <v>2425.9006325873402</v>
      </c>
      <c r="M140">
        <v>36.161168547158397</v>
      </c>
      <c r="N140">
        <v>1.0280496799697101</v>
      </c>
      <c r="O140">
        <v>14.6971793507184</v>
      </c>
      <c r="P140">
        <v>12.7986553007563</v>
      </c>
      <c r="Q140">
        <v>-5.3318554886447003E-2</v>
      </c>
    </row>
    <row r="141" spans="1:17" x14ac:dyDescent="0.3">
      <c r="A141" t="s">
        <v>356</v>
      </c>
      <c r="B141" t="s">
        <v>357</v>
      </c>
      <c r="C141" t="s">
        <v>3157</v>
      </c>
      <c r="D141" t="s">
        <v>258</v>
      </c>
      <c r="E141">
        <v>69487.452794825003</v>
      </c>
      <c r="F141">
        <v>8147.75</v>
      </c>
      <c r="G141">
        <v>13.332251716397</v>
      </c>
      <c r="H141">
        <v>5.4475456235193498</v>
      </c>
      <c r="I141">
        <v>10.193379532442799</v>
      </c>
      <c r="J141">
        <v>1.30355379806667</v>
      </c>
      <c r="K141">
        <v>8026.5438982284604</v>
      </c>
      <c r="L141">
        <v>7388.0404652135703</v>
      </c>
      <c r="M141">
        <v>46.971588954463598</v>
      </c>
      <c r="N141">
        <v>0.54828938767001101</v>
      </c>
      <c r="O141">
        <v>21.936117333005999</v>
      </c>
      <c r="P141">
        <v>53.009389671361497</v>
      </c>
      <c r="Q141">
        <v>0.13155854728848401</v>
      </c>
    </row>
    <row r="142" spans="1:17" x14ac:dyDescent="0.3">
      <c r="A142" t="s">
        <v>358</v>
      </c>
      <c r="B142" t="s">
        <v>359</v>
      </c>
      <c r="C142" t="s">
        <v>3149</v>
      </c>
      <c r="D142" t="s">
        <v>119</v>
      </c>
      <c r="E142">
        <v>69482.119496519997</v>
      </c>
      <c r="F142">
        <v>1492.35</v>
      </c>
      <c r="G142">
        <v>7.91128214038699</v>
      </c>
      <c r="H142">
        <v>-4.2823173154540797</v>
      </c>
      <c r="I142">
        <v>17.940292422065099</v>
      </c>
      <c r="J142">
        <v>0.95303598328337302</v>
      </c>
      <c r="K142">
        <v>1556.2550932986201</v>
      </c>
      <c r="L142">
        <v>1425.09848988112</v>
      </c>
      <c r="M142">
        <v>42.620250351826201</v>
      </c>
      <c r="N142">
        <v>0.80718223062691896</v>
      </c>
      <c r="O142">
        <v>20.916675042717799</v>
      </c>
      <c r="P142">
        <v>48.892547141574298</v>
      </c>
      <c r="Q142">
        <v>7.9721910452573999E-2</v>
      </c>
    </row>
    <row r="143" spans="1:17" x14ac:dyDescent="0.3">
      <c r="A143" t="s">
        <v>360</v>
      </c>
      <c r="B143" t="s">
        <v>361</v>
      </c>
      <c r="C143" t="s">
        <v>3157</v>
      </c>
      <c r="D143" t="s">
        <v>172</v>
      </c>
      <c r="E143">
        <v>68623.443551439996</v>
      </c>
      <c r="F143">
        <v>4523.6000000000004</v>
      </c>
      <c r="G143">
        <v>3.6693755754083002</v>
      </c>
      <c r="H143">
        <v>-2.7167027248147702</v>
      </c>
      <c r="I143">
        <v>7.4694791285269497</v>
      </c>
      <c r="J143">
        <v>-1.7387016421566299</v>
      </c>
      <c r="K143">
        <v>4478.8589055620696</v>
      </c>
      <c r="L143">
        <v>4014.8060515565899</v>
      </c>
      <c r="M143">
        <v>38.311352524326701</v>
      </c>
      <c r="N143">
        <v>0.45755540849306398</v>
      </c>
      <c r="O143">
        <v>6.1997081970112298</v>
      </c>
      <c r="P143">
        <v>40.484472049689401</v>
      </c>
      <c r="Q143">
        <v>2.1038944603634001E-2</v>
      </c>
    </row>
    <row r="144" spans="1:17" x14ac:dyDescent="0.3">
      <c r="A144" t="s">
        <v>362</v>
      </c>
      <c r="B144" t="s">
        <v>363</v>
      </c>
      <c r="C144" t="s">
        <v>3143</v>
      </c>
      <c r="D144" t="s">
        <v>43</v>
      </c>
      <c r="E144">
        <v>68491.775999999998</v>
      </c>
      <c r="F144">
        <v>390.4</v>
      </c>
      <c r="G144">
        <v>50.641745915405799</v>
      </c>
      <c r="H144">
        <v>8.6609923062726801E-2</v>
      </c>
      <c r="I144">
        <v>10.5194211403299</v>
      </c>
      <c r="J144">
        <v>1.85924589752378</v>
      </c>
      <c r="K144">
        <v>392.31652139032798</v>
      </c>
      <c r="L144">
        <v>358.32018194979798</v>
      </c>
      <c r="M144">
        <v>53.067585011919498</v>
      </c>
      <c r="N144">
        <v>0.29707172267222998</v>
      </c>
      <c r="O144">
        <v>19.8258196721311</v>
      </c>
      <c r="P144">
        <v>83.717647058823502</v>
      </c>
      <c r="Q144">
        <v>0.11373077732362501</v>
      </c>
    </row>
    <row r="145" spans="1:17" x14ac:dyDescent="0.3">
      <c r="A145" t="s">
        <v>364</v>
      </c>
      <c r="B145" t="s">
        <v>365</v>
      </c>
      <c r="C145" t="s">
        <v>3150</v>
      </c>
      <c r="D145" t="s">
        <v>366</v>
      </c>
      <c r="E145">
        <v>68482.397502799999</v>
      </c>
      <c r="F145">
        <v>233.68</v>
      </c>
      <c r="G145">
        <v>29.465877441192902</v>
      </c>
      <c r="H145">
        <v>6.8624503276287099</v>
      </c>
      <c r="I145">
        <v>-11.899655721423301</v>
      </c>
      <c r="J145">
        <v>-5.6859618529593901</v>
      </c>
      <c r="K145">
        <v>227.460573429221</v>
      </c>
      <c r="L145">
        <v>221.48029493230001</v>
      </c>
      <c r="M145">
        <v>57.880296716154099</v>
      </c>
      <c r="N145">
        <v>1.79202432470732</v>
      </c>
      <c r="O145">
        <v>22.539370078740099</v>
      </c>
      <c r="P145">
        <v>56.621983914209103</v>
      </c>
      <c r="Q145">
        <v>9.2649167265138999E-2</v>
      </c>
    </row>
    <row r="146" spans="1:17" x14ac:dyDescent="0.3">
      <c r="A146" t="s">
        <v>367</v>
      </c>
      <c r="B146" t="s">
        <v>368</v>
      </c>
      <c r="C146" t="s">
        <v>3155</v>
      </c>
      <c r="D146" t="s">
        <v>159</v>
      </c>
      <c r="E146">
        <v>67383.472716000004</v>
      </c>
      <c r="F146">
        <v>15899.2</v>
      </c>
      <c r="G146">
        <v>260.14144883353299</v>
      </c>
      <c r="H146">
        <v>33.9007418029015</v>
      </c>
      <c r="I146">
        <v>106.782155568422</v>
      </c>
      <c r="J146">
        <v>14.2589753771797</v>
      </c>
      <c r="K146">
        <v>12926.622155668299</v>
      </c>
      <c r="L146">
        <v>10056.6962254791</v>
      </c>
      <c r="M146">
        <v>81.074803767237199</v>
      </c>
      <c r="N146">
        <v>1.6090884584095</v>
      </c>
      <c r="O146">
        <v>4.0929732313575498</v>
      </c>
      <c r="P146">
        <v>295.01118012422302</v>
      </c>
      <c r="Q146">
        <v>0.185597133975891</v>
      </c>
    </row>
    <row r="147" spans="1:17" x14ac:dyDescent="0.3">
      <c r="A147" t="s">
        <v>369</v>
      </c>
      <c r="B147" t="s">
        <v>370</v>
      </c>
      <c r="C147" t="s">
        <v>3143</v>
      </c>
      <c r="D147" t="s">
        <v>24</v>
      </c>
      <c r="E147">
        <v>67082.3344564</v>
      </c>
      <c r="F147">
        <v>21.4</v>
      </c>
      <c r="G147">
        <v>-0.49664131406295497</v>
      </c>
      <c r="H147">
        <v>-7.0128556654983596</v>
      </c>
      <c r="I147">
        <v>-21.467218390529599</v>
      </c>
      <c r="J147">
        <v>-2.3021312949686998</v>
      </c>
      <c r="K147">
        <v>23.108337836452499</v>
      </c>
      <c r="L147">
        <v>23.014232590622498</v>
      </c>
      <c r="M147">
        <v>23.075410076338301</v>
      </c>
      <c r="N147">
        <v>0.58431613992630305</v>
      </c>
      <c r="O147">
        <v>53.504672897196201</v>
      </c>
      <c r="P147">
        <v>36.305732484076401</v>
      </c>
      <c r="Q147">
        <v>4.9716018135915002E-2</v>
      </c>
    </row>
    <row r="148" spans="1:17" x14ac:dyDescent="0.3">
      <c r="A148" t="s">
        <v>371</v>
      </c>
      <c r="B148" t="s">
        <v>372</v>
      </c>
      <c r="C148" t="s">
        <v>3155</v>
      </c>
      <c r="D148" t="s">
        <v>202</v>
      </c>
      <c r="E148">
        <v>66909.431910935993</v>
      </c>
      <c r="F148">
        <v>227.86</v>
      </c>
      <c r="G148">
        <v>3.1991216606266599</v>
      </c>
      <c r="H148">
        <v>-9.1573829378923399</v>
      </c>
      <c r="I148">
        <v>18.045381356868401</v>
      </c>
      <c r="J148">
        <v>-1.9957102256424999</v>
      </c>
      <c r="K148">
        <v>238.089464306727</v>
      </c>
      <c r="L148">
        <v>215.578709683824</v>
      </c>
      <c r="M148">
        <v>42.018909978874298</v>
      </c>
      <c r="N148">
        <v>1.1936933371420499</v>
      </c>
      <c r="O148">
        <v>16.1458790485385</v>
      </c>
      <c r="P148">
        <v>44.627102507140499</v>
      </c>
      <c r="Q148">
        <v>4.8851267014262997E-2</v>
      </c>
    </row>
    <row r="149" spans="1:17" x14ac:dyDescent="0.3">
      <c r="A149" t="s">
        <v>373</v>
      </c>
      <c r="B149" t="s">
        <v>374</v>
      </c>
      <c r="C149" t="s">
        <v>3152</v>
      </c>
      <c r="D149" t="s">
        <v>106</v>
      </c>
      <c r="E149">
        <v>66631.073180594904</v>
      </c>
      <c r="F149">
        <v>571.54999999999995</v>
      </c>
      <c r="G149">
        <v>-24.102019305209001</v>
      </c>
      <c r="H149">
        <v>-6.4307333235650797</v>
      </c>
      <c r="I149">
        <v>-7.0563563830210301</v>
      </c>
      <c r="J149">
        <v>-2.4807749246092099</v>
      </c>
      <c r="K149">
        <v>581.46118907281402</v>
      </c>
      <c r="L149">
        <v>554.74259577085695</v>
      </c>
      <c r="M149">
        <v>26.502728366057401</v>
      </c>
      <c r="N149">
        <v>1.19732158185666</v>
      </c>
      <c r="O149">
        <v>10.139095442218499</v>
      </c>
      <c r="P149">
        <v>30.1936218678815</v>
      </c>
      <c r="Q149">
        <v>-8.1484415987942996E-2</v>
      </c>
    </row>
    <row r="150" spans="1:17" x14ac:dyDescent="0.3">
      <c r="A150" t="s">
        <v>375</v>
      </c>
      <c r="B150" t="s">
        <v>376</v>
      </c>
      <c r="C150" t="s">
        <v>3155</v>
      </c>
      <c r="D150" t="s">
        <v>377</v>
      </c>
      <c r="E150">
        <v>66363.917962799998</v>
      </c>
      <c r="F150">
        <v>5224.3999999999996</v>
      </c>
      <c r="G150">
        <v>0.64842442377287302</v>
      </c>
      <c r="H150">
        <v>-1.0007930181978999</v>
      </c>
      <c r="I150">
        <v>16.148736309594401</v>
      </c>
      <c r="J150">
        <v>1.5861680142608301</v>
      </c>
      <c r="K150">
        <v>5362.0816682565901</v>
      </c>
      <c r="L150">
        <v>4982.3103900583201</v>
      </c>
      <c r="M150">
        <v>39.559577545005702</v>
      </c>
      <c r="N150">
        <v>0.861673870870866</v>
      </c>
      <c r="O150">
        <v>23.6505627440471</v>
      </c>
      <c r="P150">
        <v>45.081921688419797</v>
      </c>
      <c r="Q150">
        <v>8.0864482185733E-2</v>
      </c>
    </row>
    <row r="151" spans="1:17" x14ac:dyDescent="0.3">
      <c r="A151" t="s">
        <v>378</v>
      </c>
      <c r="B151" t="s">
        <v>379</v>
      </c>
      <c r="C151" t="s">
        <v>3153</v>
      </c>
      <c r="D151" t="s">
        <v>89</v>
      </c>
      <c r="E151">
        <v>66318.611279125005</v>
      </c>
      <c r="F151">
        <v>321.25</v>
      </c>
      <c r="G151">
        <v>60.006375291275397</v>
      </c>
      <c r="H151">
        <v>-0.98392506402952695</v>
      </c>
      <c r="I151">
        <v>23.5564645088132</v>
      </c>
      <c r="J151">
        <v>-5.3692073936348201</v>
      </c>
      <c r="K151">
        <v>325.56163753355298</v>
      </c>
      <c r="L151">
        <v>277.78310843916699</v>
      </c>
      <c r="M151">
        <v>41.9971978206177</v>
      </c>
      <c r="N151">
        <v>0.95558219833713798</v>
      </c>
      <c r="O151">
        <v>12.357976653696401</v>
      </c>
      <c r="P151">
        <v>98.241283554458406</v>
      </c>
    </row>
    <row r="152" spans="1:17" x14ac:dyDescent="0.3">
      <c r="A152" t="s">
        <v>380</v>
      </c>
      <c r="B152" t="s">
        <v>381</v>
      </c>
      <c r="C152" t="s">
        <v>3144</v>
      </c>
      <c r="D152" t="s">
        <v>27</v>
      </c>
      <c r="E152">
        <v>63984.431675519998</v>
      </c>
      <c r="F152">
        <v>9.18</v>
      </c>
      <c r="G152">
        <v>-48.541483364621598</v>
      </c>
      <c r="H152">
        <v>-32.277162063262999</v>
      </c>
      <c r="I152">
        <v>-38.826610182911097</v>
      </c>
      <c r="J152">
        <v>-6.1367457179654901</v>
      </c>
      <c r="K152">
        <v>12.599181115492099</v>
      </c>
      <c r="L152">
        <v>13.6654191692169</v>
      </c>
      <c r="M152">
        <v>24.874960591184699</v>
      </c>
      <c r="N152">
        <v>0.79769553756352796</v>
      </c>
      <c r="O152">
        <v>108.932461873638</v>
      </c>
      <c r="P152">
        <v>3.1460674157303301</v>
      </c>
      <c r="Q152">
        <v>-6.9178134816309999E-3</v>
      </c>
    </row>
    <row r="153" spans="1:17" x14ac:dyDescent="0.3">
      <c r="A153" t="s">
        <v>382</v>
      </c>
      <c r="B153" t="s">
        <v>383</v>
      </c>
      <c r="C153" t="s">
        <v>3145</v>
      </c>
      <c r="D153" t="s">
        <v>384</v>
      </c>
      <c r="E153">
        <v>63113.802620549999</v>
      </c>
      <c r="F153">
        <v>1743.5</v>
      </c>
      <c r="G153">
        <v>6.5757135357971199</v>
      </c>
      <c r="H153">
        <v>-9.8958618109549601</v>
      </c>
      <c r="I153">
        <v>20.1598421500345</v>
      </c>
      <c r="J153">
        <v>4.8180543175950099</v>
      </c>
      <c r="K153">
        <v>1751.37621871849</v>
      </c>
      <c r="L153">
        <v>1596.25256028428</v>
      </c>
      <c r="M153">
        <v>57.825202166594998</v>
      </c>
      <c r="N153">
        <v>0.62100808455827705</v>
      </c>
      <c r="O153">
        <v>14.264410668196099</v>
      </c>
      <c r="P153">
        <v>49.023462541134201</v>
      </c>
      <c r="Q153">
        <v>5.5086216939916999E-2</v>
      </c>
    </row>
    <row r="154" spans="1:17" x14ac:dyDescent="0.3">
      <c r="A154" t="s">
        <v>385</v>
      </c>
      <c r="B154" t="s">
        <v>386</v>
      </c>
      <c r="C154" t="s">
        <v>3150</v>
      </c>
      <c r="D154" t="s">
        <v>119</v>
      </c>
      <c r="E154">
        <v>62124.022491659998</v>
      </c>
      <c r="F154">
        <v>754.45</v>
      </c>
      <c r="G154">
        <v>36.220029961153898</v>
      </c>
      <c r="H154">
        <v>2.1441425179935001</v>
      </c>
      <c r="I154">
        <v>0.76273482596824604</v>
      </c>
      <c r="J154">
        <v>-1.79495839411313</v>
      </c>
      <c r="K154">
        <v>752.91722870637898</v>
      </c>
      <c r="L154">
        <v>686.36309118915801</v>
      </c>
      <c r="M154">
        <v>44.703739003610202</v>
      </c>
      <c r="N154">
        <v>0.61099368228062201</v>
      </c>
      <c r="O154">
        <v>12.3997614156007</v>
      </c>
      <c r="P154">
        <v>76.624136720121697</v>
      </c>
      <c r="Q154">
        <v>0.17276774057973099</v>
      </c>
    </row>
    <row r="155" spans="1:17" x14ac:dyDescent="0.3">
      <c r="A155" t="s">
        <v>387</v>
      </c>
      <c r="B155" t="s">
        <v>388</v>
      </c>
      <c r="C155" t="s">
        <v>3143</v>
      </c>
      <c r="D155" t="s">
        <v>143</v>
      </c>
      <c r="E155">
        <v>61444.988943866003</v>
      </c>
      <c r="F155">
        <v>228.61</v>
      </c>
      <c r="G155">
        <v>255.00682887166499</v>
      </c>
      <c r="H155">
        <v>-2.3564385360612201</v>
      </c>
      <c r="I155">
        <v>27.013827828579501</v>
      </c>
      <c r="J155">
        <v>4.2531102261053402</v>
      </c>
      <c r="K155">
        <v>231.277087561971</v>
      </c>
      <c r="L155">
        <v>184.49323491921399</v>
      </c>
      <c r="M155">
        <v>51.147629698727002</v>
      </c>
      <c r="N155">
        <v>0.37080937730367203</v>
      </c>
      <c r="O155">
        <v>35.602117142732098</v>
      </c>
      <c r="P155">
        <v>388.482905982906</v>
      </c>
    </row>
    <row r="156" spans="1:17" x14ac:dyDescent="0.3">
      <c r="A156" t="s">
        <v>389</v>
      </c>
      <c r="B156" t="s">
        <v>390</v>
      </c>
      <c r="C156" t="s">
        <v>3147</v>
      </c>
      <c r="D156" t="s">
        <v>51</v>
      </c>
      <c r="E156">
        <v>61215.520434149999</v>
      </c>
      <c r="F156">
        <v>28808.25</v>
      </c>
      <c r="G156">
        <v>2.4249767969002001</v>
      </c>
      <c r="H156">
        <v>-5.0985767054804301</v>
      </c>
      <c r="I156">
        <v>-0.77672735304443297</v>
      </c>
      <c r="J156">
        <v>-0.127824851974115</v>
      </c>
      <c r="K156">
        <v>28605.199126212799</v>
      </c>
      <c r="L156">
        <v>27108.7341776305</v>
      </c>
      <c r="M156">
        <v>54.877139051649699</v>
      </c>
      <c r="N156">
        <v>0.53954234224555297</v>
      </c>
      <c r="O156">
        <v>5.9453455173431102</v>
      </c>
      <c r="P156">
        <v>30.946590909090901</v>
      </c>
      <c r="Q156">
        <v>1.2866790754956999E-2</v>
      </c>
    </row>
    <row r="157" spans="1:17" x14ac:dyDescent="0.3">
      <c r="A157" t="s">
        <v>391</v>
      </c>
      <c r="B157" t="s">
        <v>392</v>
      </c>
      <c r="C157" t="s">
        <v>3149</v>
      </c>
      <c r="D157" t="s">
        <v>182</v>
      </c>
      <c r="E157">
        <v>60932.64119445</v>
      </c>
      <c r="F157">
        <v>3898.35</v>
      </c>
      <c r="G157">
        <v>-1.5076580846712899</v>
      </c>
      <c r="H157">
        <v>-1.91211309091079E-2</v>
      </c>
      <c r="I157">
        <v>9.5611402866237398</v>
      </c>
      <c r="J157">
        <v>-0.35869283280095798</v>
      </c>
      <c r="K157">
        <v>3932.0929375002902</v>
      </c>
      <c r="L157">
        <v>3738.1785063674101</v>
      </c>
      <c r="M157">
        <v>55.824230443995901</v>
      </c>
      <c r="N157">
        <v>0.60268587425928299</v>
      </c>
      <c r="O157">
        <v>27.0024497543832</v>
      </c>
      <c r="P157">
        <v>49.236275935992602</v>
      </c>
      <c r="Q157">
        <v>0.10535245054157499</v>
      </c>
    </row>
    <row r="158" spans="1:17" x14ac:dyDescent="0.3">
      <c r="A158" t="s">
        <v>393</v>
      </c>
      <c r="B158" t="s">
        <v>394</v>
      </c>
      <c r="C158" t="s">
        <v>3143</v>
      </c>
      <c r="D158" t="s">
        <v>395</v>
      </c>
      <c r="E158">
        <v>60871.302942554998</v>
      </c>
      <c r="F158">
        <v>4496.45</v>
      </c>
      <c r="G158">
        <v>177.445535918513</v>
      </c>
      <c r="H158">
        <v>47.663098787194599</v>
      </c>
      <c r="I158">
        <v>49.229490143819604</v>
      </c>
      <c r="J158">
        <v>5.8705264265369896</v>
      </c>
      <c r="K158">
        <v>3349.1686975663501</v>
      </c>
      <c r="L158">
        <v>2641.66181345003</v>
      </c>
      <c r="M158">
        <v>73.839513528561696</v>
      </c>
      <c r="N158">
        <v>2.2658550974004901</v>
      </c>
      <c r="O158">
        <v>1.1909395189538301</v>
      </c>
      <c r="P158">
        <v>212.89447131275799</v>
      </c>
      <c r="Q158">
        <v>0.20585336820473801</v>
      </c>
    </row>
    <row r="159" spans="1:17" x14ac:dyDescent="0.3">
      <c r="A159" t="s">
        <v>396</v>
      </c>
      <c r="B159" t="s">
        <v>397</v>
      </c>
      <c r="C159" t="s">
        <v>3157</v>
      </c>
      <c r="D159" t="s">
        <v>398</v>
      </c>
      <c r="E159">
        <v>59368.853614500003</v>
      </c>
      <c r="F159">
        <v>917.5</v>
      </c>
      <c r="G159">
        <v>44.7672678355244</v>
      </c>
      <c r="H159">
        <v>-7.5923104037409299</v>
      </c>
      <c r="I159">
        <v>25.819741084313101</v>
      </c>
      <c r="J159">
        <v>-1.7237162340615999</v>
      </c>
      <c r="K159">
        <v>954.40896931733096</v>
      </c>
      <c r="L159">
        <v>840.14782306272696</v>
      </c>
      <c r="M159">
        <v>45.637215051071401</v>
      </c>
      <c r="N159">
        <v>0.66155253750478304</v>
      </c>
      <c r="O159">
        <v>29.373297002724701</v>
      </c>
      <c r="P159">
        <v>72.381399718177505</v>
      </c>
      <c r="Q159">
        <v>0.148302268559099</v>
      </c>
    </row>
    <row r="160" spans="1:17" x14ac:dyDescent="0.3">
      <c r="A160" t="s">
        <v>399</v>
      </c>
      <c r="B160" t="s">
        <v>400</v>
      </c>
      <c r="C160" t="s">
        <v>3152</v>
      </c>
      <c r="D160" t="s">
        <v>307</v>
      </c>
      <c r="E160">
        <v>59210.169799299998</v>
      </c>
      <c r="F160">
        <v>1789.45</v>
      </c>
      <c r="G160">
        <v>81.414527569551694</v>
      </c>
      <c r="H160">
        <v>-2.8650363739084401</v>
      </c>
      <c r="I160">
        <v>26.952407464590902</v>
      </c>
      <c r="J160">
        <v>-3.74270695235206</v>
      </c>
      <c r="K160">
        <v>1748.64274452308</v>
      </c>
      <c r="L160">
        <v>1426.55651958712</v>
      </c>
      <c r="M160">
        <v>40.218688387743903</v>
      </c>
      <c r="N160">
        <v>0.63521301616327597</v>
      </c>
      <c r="O160">
        <v>8.68702674005978</v>
      </c>
      <c r="P160">
        <v>121.82347836866199</v>
      </c>
      <c r="Q160">
        <v>2.3161394267534999E-2</v>
      </c>
    </row>
    <row r="161" spans="1:17" x14ac:dyDescent="0.3">
      <c r="A161" t="s">
        <v>401</v>
      </c>
      <c r="B161" t="s">
        <v>402</v>
      </c>
      <c r="C161" t="s">
        <v>3149</v>
      </c>
      <c r="D161" t="s">
        <v>403</v>
      </c>
      <c r="E161">
        <v>58447.519224600001</v>
      </c>
      <c r="F161">
        <v>3023.4</v>
      </c>
      <c r="G161">
        <v>-9.1092462162981906</v>
      </c>
      <c r="H161">
        <v>-0.57120087261229502</v>
      </c>
      <c r="I161">
        <v>16.626221008830601</v>
      </c>
      <c r="J161">
        <v>4.5742464815433399</v>
      </c>
      <c r="K161">
        <v>3010.4586309821698</v>
      </c>
      <c r="L161">
        <v>2820.73097814227</v>
      </c>
      <c r="M161">
        <v>52.298659096334902</v>
      </c>
      <c r="N161">
        <v>1.0177552262207299</v>
      </c>
      <c r="O161">
        <v>11.6292915260964</v>
      </c>
      <c r="P161">
        <v>37.815662321086599</v>
      </c>
      <c r="Q161">
        <v>-4.5486621823940003E-3</v>
      </c>
    </row>
    <row r="162" spans="1:17" x14ac:dyDescent="0.3">
      <c r="A162" t="s">
        <v>404</v>
      </c>
      <c r="B162" t="s">
        <v>405</v>
      </c>
      <c r="C162" t="s">
        <v>3156</v>
      </c>
      <c r="D162" t="s">
        <v>135</v>
      </c>
      <c r="E162">
        <v>58233.307812589999</v>
      </c>
      <c r="F162">
        <v>1628.95</v>
      </c>
      <c r="G162">
        <v>43.293285418634703</v>
      </c>
      <c r="H162">
        <v>-7.3585564304760096</v>
      </c>
      <c r="I162">
        <v>-0.998386524273987</v>
      </c>
      <c r="J162">
        <v>2.7212578659225799</v>
      </c>
      <c r="K162">
        <v>1751.4910739854599</v>
      </c>
      <c r="L162">
        <v>1562.80317701337</v>
      </c>
      <c r="M162">
        <v>34.4806237404133</v>
      </c>
      <c r="N162">
        <v>1.4594743492004101</v>
      </c>
      <c r="O162">
        <v>26.983639767948599</v>
      </c>
      <c r="P162">
        <v>88.530424466884597</v>
      </c>
      <c r="Q162">
        <v>0.162855056351834</v>
      </c>
    </row>
    <row r="163" spans="1:17" x14ac:dyDescent="0.3">
      <c r="A163" t="s">
        <v>406</v>
      </c>
      <c r="B163" t="s">
        <v>407</v>
      </c>
      <c r="C163" t="s">
        <v>3155</v>
      </c>
      <c r="D163" t="s">
        <v>283</v>
      </c>
      <c r="E163">
        <v>58065.678936750002</v>
      </c>
      <c r="F163">
        <v>5155.25</v>
      </c>
      <c r="G163">
        <v>48.289448812835801</v>
      </c>
      <c r="H163">
        <v>14.6379938624264</v>
      </c>
      <c r="I163">
        <v>3.72218505236917</v>
      </c>
      <c r="J163">
        <v>3.2135024103153702</v>
      </c>
      <c r="K163">
        <v>4905.5615899906497</v>
      </c>
      <c r="L163">
        <v>4391.0323189925602</v>
      </c>
      <c r="M163">
        <v>55.050406505021101</v>
      </c>
      <c r="N163">
        <v>0.51183485316571398</v>
      </c>
      <c r="O163">
        <v>13.2816061296736</v>
      </c>
      <c r="P163">
        <v>106.189381061893</v>
      </c>
      <c r="Q163">
        <v>0.15295031783281099</v>
      </c>
    </row>
    <row r="164" spans="1:17" x14ac:dyDescent="0.3">
      <c r="A164" t="s">
        <v>408</v>
      </c>
      <c r="B164" t="s">
        <v>409</v>
      </c>
      <c r="C164" t="s">
        <v>3143</v>
      </c>
      <c r="D164" t="s">
        <v>410</v>
      </c>
      <c r="E164">
        <v>57532.271839619898</v>
      </c>
      <c r="F164">
        <v>220.84</v>
      </c>
      <c r="G164">
        <v>-2.4629846481482098</v>
      </c>
      <c r="H164">
        <v>2.74739310640483</v>
      </c>
      <c r="I164">
        <v>-0.68477190283536304</v>
      </c>
      <c r="J164">
        <v>-4.0528564805097096</v>
      </c>
      <c r="K164">
        <v>225.240362492814</v>
      </c>
      <c r="L164">
        <v>210.29488071363599</v>
      </c>
      <c r="M164">
        <v>31.487333843980899</v>
      </c>
      <c r="N164">
        <v>0.88840084053503998</v>
      </c>
      <c r="O164">
        <v>11.800398478536399</v>
      </c>
      <c r="P164">
        <v>42.477419354838702</v>
      </c>
      <c r="Q164">
        <v>9.4853520693507998E-2</v>
      </c>
    </row>
    <row r="165" spans="1:17" x14ac:dyDescent="0.3">
      <c r="A165" t="s">
        <v>411</v>
      </c>
      <c r="B165" t="s">
        <v>412</v>
      </c>
      <c r="C165" t="s">
        <v>3149</v>
      </c>
      <c r="D165" t="s">
        <v>182</v>
      </c>
      <c r="E165">
        <v>56598.201020875</v>
      </c>
      <c r="F165">
        <v>985.75</v>
      </c>
      <c r="G165">
        <v>38.721111402859599</v>
      </c>
      <c r="H165">
        <v>-3.93176001100329</v>
      </c>
      <c r="I165">
        <v>26.6741517343156</v>
      </c>
      <c r="J165">
        <v>-3.59284648218242</v>
      </c>
      <c r="K165">
        <v>1060.73065468338</v>
      </c>
      <c r="L165">
        <v>902.65017898030499</v>
      </c>
      <c r="M165">
        <v>26.519521192511402</v>
      </c>
      <c r="N165">
        <v>0.90708761772051905</v>
      </c>
      <c r="O165">
        <v>27.3142277453715</v>
      </c>
      <c r="P165">
        <v>79.684651841049899</v>
      </c>
      <c r="Q165">
        <v>0.107065752505318</v>
      </c>
    </row>
    <row r="166" spans="1:17" x14ac:dyDescent="0.3">
      <c r="A166" t="s">
        <v>413</v>
      </c>
      <c r="B166" t="s">
        <v>414</v>
      </c>
      <c r="C166" t="s">
        <v>3149</v>
      </c>
      <c r="D166" t="s">
        <v>403</v>
      </c>
      <c r="E166">
        <v>56066.892585679998</v>
      </c>
      <c r="F166">
        <v>132197.6</v>
      </c>
      <c r="G166">
        <v>-3.30715541183437</v>
      </c>
      <c r="H166">
        <v>-3.08153016519144</v>
      </c>
      <c r="I166">
        <v>-9.3493869076443001</v>
      </c>
      <c r="J166">
        <v>-3.1385746070025502</v>
      </c>
      <c r="K166">
        <v>135214.70358618599</v>
      </c>
      <c r="L166">
        <v>130111.069367356</v>
      </c>
      <c r="M166">
        <v>35.314665695482397</v>
      </c>
      <c r="N166">
        <v>0.74205830539296402</v>
      </c>
      <c r="O166">
        <v>14.559568403662301</v>
      </c>
      <c r="P166">
        <v>23.539864524211001</v>
      </c>
      <c r="Q166">
        <v>4.4433025732703003E-2</v>
      </c>
    </row>
    <row r="167" spans="1:17" x14ac:dyDescent="0.3">
      <c r="A167" t="s">
        <v>415</v>
      </c>
      <c r="B167" t="s">
        <v>416</v>
      </c>
      <c r="C167" t="s">
        <v>3144</v>
      </c>
      <c r="D167" t="s">
        <v>27</v>
      </c>
      <c r="E167">
        <v>55966.875</v>
      </c>
      <c r="F167">
        <v>1963.75</v>
      </c>
      <c r="G167">
        <v>-18.900096331054499</v>
      </c>
      <c r="H167">
        <v>-3.0672427684757602</v>
      </c>
      <c r="I167">
        <v>-8.7739846675391906</v>
      </c>
      <c r="J167">
        <v>-8.7059119110730894</v>
      </c>
      <c r="K167">
        <v>1981.09758085104</v>
      </c>
      <c r="L167">
        <v>1861.0467938040099</v>
      </c>
      <c r="M167">
        <v>36.046635293731804</v>
      </c>
      <c r="N167">
        <v>0.87960643463917798</v>
      </c>
      <c r="O167">
        <v>10.757479312539701</v>
      </c>
      <c r="P167">
        <v>27.235324608008199</v>
      </c>
      <c r="Q167">
        <v>2.4237498594336999E-2</v>
      </c>
    </row>
    <row r="168" spans="1:17" x14ac:dyDescent="0.3">
      <c r="A168" t="s">
        <v>417</v>
      </c>
      <c r="B168" t="s">
        <v>418</v>
      </c>
      <c r="C168" t="s">
        <v>3143</v>
      </c>
      <c r="D168" t="s">
        <v>54</v>
      </c>
      <c r="E168">
        <v>55602.912823749997</v>
      </c>
      <c r="F168">
        <v>5046.1000000000004</v>
      </c>
      <c r="G168">
        <v>27.5304025822997</v>
      </c>
      <c r="H168">
        <v>8.5535237604463497</v>
      </c>
      <c r="I168">
        <v>1.28868060353391</v>
      </c>
      <c r="J168">
        <v>0.95791393159233296</v>
      </c>
      <c r="K168">
        <v>4855.3102304895401</v>
      </c>
      <c r="L168">
        <v>4300.4673863178195</v>
      </c>
      <c r="M168">
        <v>40.096603988517799</v>
      </c>
      <c r="N168">
        <v>0.80887060538474598</v>
      </c>
      <c r="O168">
        <v>9.7055151503141008</v>
      </c>
      <c r="P168">
        <v>71.478574098616903</v>
      </c>
      <c r="Q168">
        <v>9.0377134385765001E-2</v>
      </c>
    </row>
    <row r="169" spans="1:17" x14ac:dyDescent="0.3">
      <c r="A169" t="s">
        <v>419</v>
      </c>
      <c r="B169" t="s">
        <v>420</v>
      </c>
      <c r="C169" t="s">
        <v>3142</v>
      </c>
      <c r="D169" t="s">
        <v>280</v>
      </c>
      <c r="E169">
        <v>55397.481522859998</v>
      </c>
      <c r="F169">
        <v>5234.2</v>
      </c>
      <c r="G169">
        <v>-15.9053961319282</v>
      </c>
      <c r="H169">
        <v>-9.0171328874789491</v>
      </c>
      <c r="I169">
        <v>-17.087868107582501</v>
      </c>
      <c r="J169">
        <v>1.5964044022680901</v>
      </c>
      <c r="K169">
        <v>5330.5439481387102</v>
      </c>
      <c r="L169">
        <v>5074.15624500797</v>
      </c>
      <c r="M169">
        <v>42.874218763098099</v>
      </c>
      <c r="N169">
        <v>1.1484477407462099</v>
      </c>
      <c r="O169">
        <v>14.630698100951401</v>
      </c>
      <c r="P169">
        <v>27.321819508635301</v>
      </c>
      <c r="Q169">
        <v>-1.501068611172E-2</v>
      </c>
    </row>
    <row r="170" spans="1:17" x14ac:dyDescent="0.3">
      <c r="A170" t="s">
        <v>421</v>
      </c>
      <c r="B170" t="s">
        <v>422</v>
      </c>
      <c r="C170" t="s">
        <v>3150</v>
      </c>
      <c r="D170" t="s">
        <v>119</v>
      </c>
      <c r="E170">
        <v>55361.430448466999</v>
      </c>
      <c r="F170">
        <v>134.03</v>
      </c>
      <c r="G170">
        <v>25.265557238858701</v>
      </c>
      <c r="H170">
        <v>-0.19918535305323601</v>
      </c>
      <c r="I170">
        <v>-23.438490443326899</v>
      </c>
      <c r="J170">
        <v>-4.9093257113227402</v>
      </c>
      <c r="K170">
        <v>135.621569223123</v>
      </c>
      <c r="L170">
        <v>133.35667002999099</v>
      </c>
      <c r="M170">
        <v>50.944989385260101</v>
      </c>
      <c r="N170">
        <v>1.1948104504005099</v>
      </c>
      <c r="O170">
        <v>30.828918898754001</v>
      </c>
      <c r="P170">
        <v>63.850855745721198</v>
      </c>
      <c r="Q170">
        <v>-6.6881424317129998E-3</v>
      </c>
    </row>
    <row r="171" spans="1:17" x14ac:dyDescent="0.3">
      <c r="A171" t="s">
        <v>423</v>
      </c>
      <c r="B171" t="s">
        <v>424</v>
      </c>
      <c r="C171" t="s">
        <v>3145</v>
      </c>
      <c r="D171" t="s">
        <v>238</v>
      </c>
      <c r="E171">
        <v>55153.592055654997</v>
      </c>
      <c r="F171">
        <v>2085.9499999999998</v>
      </c>
      <c r="G171">
        <v>6.0123141037328001</v>
      </c>
      <c r="H171">
        <v>0.58714152565523103</v>
      </c>
      <c r="I171">
        <v>3.0150389982322099</v>
      </c>
      <c r="J171">
        <v>-2.1476636847827999</v>
      </c>
      <c r="K171">
        <v>2070.9100348877</v>
      </c>
      <c r="L171">
        <v>1927.1847983637699</v>
      </c>
      <c r="M171">
        <v>42.41656804734</v>
      </c>
      <c r="N171">
        <v>0.72027949594248697</v>
      </c>
      <c r="O171">
        <v>5.7024377382008202</v>
      </c>
      <c r="P171">
        <v>35.363400389357501</v>
      </c>
      <c r="Q171">
        <v>-5.2781973773770004E-3</v>
      </c>
    </row>
    <row r="172" spans="1:17" x14ac:dyDescent="0.3">
      <c r="A172" t="s">
        <v>425</v>
      </c>
      <c r="B172" t="s">
        <v>426</v>
      </c>
      <c r="C172" t="s">
        <v>3154</v>
      </c>
      <c r="D172" t="s">
        <v>427</v>
      </c>
      <c r="E172">
        <v>54875.264331432998</v>
      </c>
      <c r="F172">
        <v>192.01</v>
      </c>
      <c r="G172">
        <v>3.28982550466193</v>
      </c>
      <c r="H172">
        <v>-10.930468688120399</v>
      </c>
      <c r="I172">
        <v>-1.9044220928398099</v>
      </c>
      <c r="J172">
        <v>-0.80441306950146096</v>
      </c>
      <c r="K172">
        <v>197.64391902645201</v>
      </c>
      <c r="L172">
        <v>180.99851047099699</v>
      </c>
      <c r="M172">
        <v>37.237230684239101</v>
      </c>
      <c r="N172">
        <v>0.50787797341519503</v>
      </c>
      <c r="O172">
        <v>19.6812666006978</v>
      </c>
      <c r="P172">
        <v>40.6666666666666</v>
      </c>
      <c r="Q172">
        <v>-7.6523354419105002E-2</v>
      </c>
    </row>
    <row r="173" spans="1:17" x14ac:dyDescent="0.3">
      <c r="A173" t="s">
        <v>428</v>
      </c>
      <c r="B173" t="s">
        <v>429</v>
      </c>
      <c r="C173" t="s">
        <v>3153</v>
      </c>
      <c r="D173" t="s">
        <v>430</v>
      </c>
      <c r="E173">
        <v>54464.821767720001</v>
      </c>
      <c r="F173">
        <v>893.9</v>
      </c>
      <c r="G173">
        <v>1.9735540011186099</v>
      </c>
      <c r="H173">
        <v>-5.8255335107967001</v>
      </c>
      <c r="I173">
        <v>-15.301882304571</v>
      </c>
      <c r="J173">
        <v>0.190023725536307</v>
      </c>
      <c r="K173">
        <v>942.01271910280502</v>
      </c>
      <c r="L173">
        <v>939.59514324864301</v>
      </c>
      <c r="M173">
        <v>46.186137648640802</v>
      </c>
      <c r="N173">
        <v>0.74819828660176602</v>
      </c>
      <c r="O173">
        <v>32.005817205503902</v>
      </c>
      <c r="P173">
        <v>32.981255578696803</v>
      </c>
      <c r="Q173">
        <v>1.7925392742896999E-2</v>
      </c>
    </row>
    <row r="174" spans="1:17" x14ac:dyDescent="0.3">
      <c r="A174" t="s">
        <v>431</v>
      </c>
      <c r="B174" t="s">
        <v>432</v>
      </c>
      <c r="C174" t="s">
        <v>3142</v>
      </c>
      <c r="D174" t="s">
        <v>21</v>
      </c>
      <c r="E174">
        <v>54425.426905205</v>
      </c>
      <c r="F174">
        <v>2876.35</v>
      </c>
      <c r="G174">
        <v>-9.2795914575962097</v>
      </c>
      <c r="H174">
        <v>-7.7000017576452899</v>
      </c>
      <c r="I174">
        <v>7.87217903412105</v>
      </c>
      <c r="J174">
        <v>-2.0003417822379199</v>
      </c>
      <c r="K174">
        <v>2931.4630870391702</v>
      </c>
      <c r="L174">
        <v>2660.8613672874699</v>
      </c>
      <c r="M174">
        <v>36.914786374330497</v>
      </c>
      <c r="N174">
        <v>0.94454351240004297</v>
      </c>
      <c r="O174">
        <v>10.827959045317799</v>
      </c>
      <c r="P174">
        <v>39.014547387753097</v>
      </c>
      <c r="Q174">
        <v>-5.1095806549172E-2</v>
      </c>
    </row>
    <row r="175" spans="1:17" x14ac:dyDescent="0.3">
      <c r="A175" t="s">
        <v>433</v>
      </c>
      <c r="B175" t="s">
        <v>434</v>
      </c>
      <c r="C175" t="s">
        <v>3143</v>
      </c>
      <c r="D175" t="s">
        <v>24</v>
      </c>
      <c r="E175">
        <v>54152.531418867002</v>
      </c>
      <c r="F175">
        <v>72.37</v>
      </c>
      <c r="G175">
        <v>-46.960138177306099</v>
      </c>
      <c r="H175">
        <v>0.71287584935831905</v>
      </c>
      <c r="I175">
        <v>-23.917367804788999</v>
      </c>
      <c r="J175">
        <v>1.5453312247772699</v>
      </c>
      <c r="K175">
        <v>73.900226372346097</v>
      </c>
      <c r="L175">
        <v>77.220328958442806</v>
      </c>
      <c r="M175">
        <v>43.9260071667793</v>
      </c>
      <c r="N175">
        <v>1.27660173961057</v>
      </c>
      <c r="O175">
        <v>28.989912947353801</v>
      </c>
      <c r="P175">
        <v>2.7836954977986199</v>
      </c>
      <c r="Q175">
        <v>3.6943514665899999E-2</v>
      </c>
    </row>
    <row r="176" spans="1:17" x14ac:dyDescent="0.3">
      <c r="A176" t="s">
        <v>435</v>
      </c>
      <c r="B176" t="s">
        <v>436</v>
      </c>
      <c r="C176" t="s">
        <v>3143</v>
      </c>
      <c r="D176" t="s">
        <v>34</v>
      </c>
      <c r="E176">
        <v>54112.666704575997</v>
      </c>
      <c r="F176">
        <v>45.26</v>
      </c>
      <c r="G176">
        <v>-16.686166297416801</v>
      </c>
      <c r="H176">
        <v>-7.7980127521151603</v>
      </c>
      <c r="I176">
        <v>-27.573080272393899</v>
      </c>
      <c r="J176">
        <v>-3.4004124642056599</v>
      </c>
      <c r="K176">
        <v>49.518585908547699</v>
      </c>
      <c r="L176">
        <v>49.409619640686799</v>
      </c>
      <c r="M176">
        <v>30.9049508308287</v>
      </c>
      <c r="N176">
        <v>0.53868318098699397</v>
      </c>
      <c r="O176">
        <v>56.098099867432602</v>
      </c>
      <c r="P176">
        <v>30.244604316546699</v>
      </c>
      <c r="Q176">
        <v>0.109261203893702</v>
      </c>
    </row>
    <row r="177" spans="1:17" x14ac:dyDescent="0.3">
      <c r="A177" t="s">
        <v>437</v>
      </c>
      <c r="B177" t="s">
        <v>438</v>
      </c>
      <c r="C177" t="s">
        <v>3145</v>
      </c>
      <c r="D177" t="s">
        <v>195</v>
      </c>
      <c r="E177">
        <v>53998.109728640004</v>
      </c>
      <c r="F177">
        <v>16634.900000000001</v>
      </c>
      <c r="G177">
        <v>-32.351715923291501</v>
      </c>
      <c r="H177">
        <v>1.64332281929</v>
      </c>
      <c r="I177">
        <v>-5.4441315934572803</v>
      </c>
      <c r="J177">
        <v>0.115995876229</v>
      </c>
      <c r="K177">
        <v>16648.257804037701</v>
      </c>
      <c r="L177">
        <v>16499.310012322301</v>
      </c>
      <c r="M177">
        <v>48.393652507960901</v>
      </c>
      <c r="N177">
        <v>0.79724356184297096</v>
      </c>
      <c r="O177">
        <v>15.7205633938286</v>
      </c>
      <c r="P177">
        <v>8.4031696795130895</v>
      </c>
      <c r="Q177">
        <v>-1.9208896224162001E-2</v>
      </c>
    </row>
    <row r="178" spans="1:17" x14ac:dyDescent="0.3">
      <c r="A178" t="s">
        <v>439</v>
      </c>
      <c r="B178" t="s">
        <v>440</v>
      </c>
      <c r="C178" t="s">
        <v>3141</v>
      </c>
      <c r="D178" t="s">
        <v>441</v>
      </c>
      <c r="E178">
        <v>53272.50312532</v>
      </c>
      <c r="F178">
        <v>355.15</v>
      </c>
      <c r="G178">
        <v>32.010184451939601</v>
      </c>
      <c r="H178">
        <v>2.7556564271354498</v>
      </c>
      <c r="I178">
        <v>6.5564343914904697</v>
      </c>
      <c r="J178">
        <v>-3.0427038032469498</v>
      </c>
      <c r="K178">
        <v>347.21030324116401</v>
      </c>
      <c r="L178">
        <v>311.781096027008</v>
      </c>
      <c r="M178">
        <v>60.7043884851794</v>
      </c>
      <c r="N178">
        <v>1.1900638376774499</v>
      </c>
      <c r="O178">
        <v>8.1796424046177698</v>
      </c>
      <c r="P178">
        <v>85.263432446530999</v>
      </c>
      <c r="Q178">
        <v>5.0130863199189003E-2</v>
      </c>
    </row>
    <row r="179" spans="1:17" x14ac:dyDescent="0.3">
      <c r="A179" t="s">
        <v>442</v>
      </c>
      <c r="B179" t="s">
        <v>443</v>
      </c>
      <c r="C179" t="s">
        <v>3157</v>
      </c>
      <c r="D179" t="s">
        <v>444</v>
      </c>
      <c r="E179">
        <v>51561.94225</v>
      </c>
      <c r="F179">
        <v>4693.8500000000004</v>
      </c>
      <c r="G179">
        <v>36.988043928789303</v>
      </c>
      <c r="H179">
        <v>18.868077657438199</v>
      </c>
      <c r="I179">
        <v>21.290536227094499</v>
      </c>
      <c r="J179">
        <v>9.8424589216368101</v>
      </c>
      <c r="K179">
        <v>3909.2519255786201</v>
      </c>
      <c r="L179">
        <v>3482.9694751899201</v>
      </c>
      <c r="M179">
        <v>74.265313586314505</v>
      </c>
      <c r="N179">
        <v>0.97655519515720501</v>
      </c>
      <c r="O179">
        <v>0.66363433002758399</v>
      </c>
      <c r="P179">
        <v>89.573909531502395</v>
      </c>
      <c r="Q179">
        <v>8.8309305016014E-2</v>
      </c>
    </row>
    <row r="180" spans="1:17" x14ac:dyDescent="0.3">
      <c r="A180" t="s">
        <v>445</v>
      </c>
      <c r="B180" t="s">
        <v>446</v>
      </c>
      <c r="C180" t="s">
        <v>3143</v>
      </c>
      <c r="D180" t="s">
        <v>54</v>
      </c>
      <c r="E180">
        <v>51333.814501599998</v>
      </c>
      <c r="F180">
        <v>690.4</v>
      </c>
      <c r="G180">
        <v>-29.5515772291613</v>
      </c>
      <c r="H180">
        <v>-2.5004557539920902</v>
      </c>
      <c r="I180">
        <v>-1.62853539579523</v>
      </c>
      <c r="J180">
        <v>-3.9414181789158098</v>
      </c>
      <c r="K180">
        <v>694.648592175207</v>
      </c>
      <c r="L180">
        <v>668.772344080685</v>
      </c>
      <c r="M180">
        <v>27.941605648312599</v>
      </c>
      <c r="N180">
        <v>0.74347174173947606</v>
      </c>
      <c r="O180">
        <v>17.815758980301201</v>
      </c>
      <c r="P180">
        <v>24.688459454578201</v>
      </c>
      <c r="Q180">
        <v>-4.8792564592049998E-3</v>
      </c>
    </row>
    <row r="181" spans="1:17" x14ac:dyDescent="0.3">
      <c r="A181" t="s">
        <v>447</v>
      </c>
      <c r="B181" t="s">
        <v>448</v>
      </c>
      <c r="C181" t="s">
        <v>3155</v>
      </c>
      <c r="D181" t="s">
        <v>449</v>
      </c>
      <c r="E181">
        <v>50970.631822705</v>
      </c>
      <c r="F181">
        <v>1897.45</v>
      </c>
      <c r="G181">
        <v>-27.935200900392299</v>
      </c>
      <c r="H181">
        <v>-2.82603430555515</v>
      </c>
      <c r="I181">
        <v>-13.1154301761984</v>
      </c>
      <c r="J181">
        <v>-0.69353128160298105</v>
      </c>
      <c r="K181">
        <v>1980.1236472135099</v>
      </c>
      <c r="L181">
        <v>2014.8046372675101</v>
      </c>
      <c r="M181">
        <v>34.437294970575401</v>
      </c>
      <c r="N181">
        <v>0.89593312645158796</v>
      </c>
      <c r="O181">
        <v>29.331471185011399</v>
      </c>
      <c r="P181">
        <v>9.0488505747126506</v>
      </c>
      <c r="Q181">
        <v>-1.3236793026719E-2</v>
      </c>
    </row>
    <row r="182" spans="1:17" x14ac:dyDescent="0.3">
      <c r="A182" t="s">
        <v>450</v>
      </c>
      <c r="B182" t="s">
        <v>451</v>
      </c>
      <c r="C182" t="s">
        <v>607</v>
      </c>
      <c r="D182" t="s">
        <v>452</v>
      </c>
      <c r="E182">
        <v>50605.293646109902</v>
      </c>
      <c r="F182">
        <v>45370.15</v>
      </c>
      <c r="G182">
        <v>-11.188958533678999</v>
      </c>
      <c r="H182">
        <v>8.1782098700139496</v>
      </c>
      <c r="I182">
        <v>17.005055718901399</v>
      </c>
      <c r="J182">
        <v>5.97113957269395</v>
      </c>
      <c r="K182">
        <v>41892.597752659298</v>
      </c>
      <c r="L182">
        <v>39505.880717599801</v>
      </c>
      <c r="M182">
        <v>79.155056470657001</v>
      </c>
      <c r="N182">
        <v>1.23377585773633</v>
      </c>
      <c r="O182">
        <v>1.6086567930676701</v>
      </c>
      <c r="P182">
        <v>37.194077420505799</v>
      </c>
      <c r="Q182">
        <v>-7.1815858120000001E-3</v>
      </c>
    </row>
    <row r="183" spans="1:17" x14ac:dyDescent="0.3">
      <c r="A183" t="s">
        <v>453</v>
      </c>
      <c r="B183" t="s">
        <v>454</v>
      </c>
      <c r="C183" t="s">
        <v>3147</v>
      </c>
      <c r="D183" t="s">
        <v>51</v>
      </c>
      <c r="E183">
        <v>50530.022154140002</v>
      </c>
      <c r="F183">
        <v>1790.65</v>
      </c>
      <c r="G183">
        <v>103.35483493460001</v>
      </c>
      <c r="H183">
        <v>1.5699274769418701</v>
      </c>
      <c r="I183">
        <v>60.531603462239197</v>
      </c>
      <c r="J183">
        <v>7.4324357819461504</v>
      </c>
      <c r="K183">
        <v>1629.18337661942</v>
      </c>
      <c r="L183">
        <v>1276.0148580479699</v>
      </c>
      <c r="M183">
        <v>71.030217340326004</v>
      </c>
      <c r="N183">
        <v>0.84202143500354198</v>
      </c>
      <c r="O183">
        <v>0.80138497193755698</v>
      </c>
      <c r="P183">
        <v>147.978119374047</v>
      </c>
      <c r="Q183">
        <v>0.17102101805037401</v>
      </c>
    </row>
    <row r="184" spans="1:17" hidden="1" x14ac:dyDescent="0.3">
      <c r="A184" t="s">
        <v>455</v>
      </c>
      <c r="B184" t="s">
        <v>456</v>
      </c>
      <c r="C184" t="s">
        <v>3158</v>
      </c>
      <c r="D184" t="s">
        <v>109</v>
      </c>
      <c r="E184">
        <v>49918.75351232</v>
      </c>
      <c r="F184">
        <v>1107.4000000000001</v>
      </c>
      <c r="G184">
        <v>5.83919185138513</v>
      </c>
      <c r="H184">
        <v>-4.0359734671890903</v>
      </c>
      <c r="I184">
        <v>22.134388575444401</v>
      </c>
      <c r="J184">
        <v>3.5329024688047701</v>
      </c>
      <c r="M184">
        <v>60.648659215034499</v>
      </c>
      <c r="O184">
        <v>14.4979230630305</v>
      </c>
      <c r="P184">
        <v>38.0625857125046</v>
      </c>
    </row>
    <row r="185" spans="1:17" x14ac:dyDescent="0.3">
      <c r="A185" t="s">
        <v>457</v>
      </c>
      <c r="B185" t="s">
        <v>458</v>
      </c>
      <c r="C185" t="s">
        <v>3143</v>
      </c>
      <c r="D185" t="s">
        <v>34</v>
      </c>
      <c r="E185">
        <v>49446.631004671901</v>
      </c>
      <c r="F185">
        <v>56.96</v>
      </c>
      <c r="G185">
        <v>-8.4453383109972293</v>
      </c>
      <c r="H185">
        <v>-3.0939425085363599</v>
      </c>
      <c r="I185">
        <v>-20.575360945746301</v>
      </c>
      <c r="J185">
        <v>-1.07921590506839</v>
      </c>
      <c r="K185">
        <v>59.556118596879799</v>
      </c>
      <c r="L185">
        <v>57.936125093263698</v>
      </c>
      <c r="M185">
        <v>41.892169520174498</v>
      </c>
      <c r="N185">
        <v>0.46168977690523599</v>
      </c>
      <c r="O185">
        <v>35.007022471910098</v>
      </c>
      <c r="P185">
        <v>39.4369645042839</v>
      </c>
      <c r="Q185">
        <v>9.9499742011108006E-2</v>
      </c>
    </row>
    <row r="186" spans="1:17" x14ac:dyDescent="0.3">
      <c r="A186" t="s">
        <v>459</v>
      </c>
      <c r="B186" t="s">
        <v>460</v>
      </c>
      <c r="C186" t="s">
        <v>3142</v>
      </c>
      <c r="D186" t="s">
        <v>21</v>
      </c>
      <c r="E186">
        <v>49224.00979068</v>
      </c>
      <c r="F186">
        <v>7380.6</v>
      </c>
      <c r="G186">
        <v>17.173501519986001</v>
      </c>
      <c r="H186">
        <v>6.7924663035082897</v>
      </c>
      <c r="I186">
        <v>21.7004490692761</v>
      </c>
      <c r="J186">
        <v>3.4154289480895801</v>
      </c>
      <c r="K186">
        <v>6655.9704226044196</v>
      </c>
      <c r="L186">
        <v>5941.6361126505699</v>
      </c>
      <c r="M186">
        <v>72.387916500557694</v>
      </c>
      <c r="N186">
        <v>0.93464220978113599</v>
      </c>
      <c r="O186">
        <v>0.65577324336774101</v>
      </c>
      <c r="P186">
        <v>72.152312088168401</v>
      </c>
      <c r="Q186">
        <v>2.0987626572263999E-2</v>
      </c>
    </row>
    <row r="187" spans="1:17" x14ac:dyDescent="0.3">
      <c r="A187" t="s">
        <v>461</v>
      </c>
      <c r="B187" t="s">
        <v>462</v>
      </c>
      <c r="C187" t="s">
        <v>3142</v>
      </c>
      <c r="D187" t="s">
        <v>21</v>
      </c>
      <c r="E187">
        <v>48546.560355344998</v>
      </c>
      <c r="F187">
        <v>1789.05</v>
      </c>
      <c r="G187">
        <v>20.190211236623998</v>
      </c>
      <c r="H187">
        <v>-1.1162671609074299</v>
      </c>
      <c r="I187">
        <v>11.5974457234299</v>
      </c>
      <c r="J187">
        <v>3.69747250035382</v>
      </c>
      <c r="K187">
        <v>1727.41617134591</v>
      </c>
      <c r="L187">
        <v>1585.0882608864899</v>
      </c>
      <c r="M187">
        <v>72.002780447093798</v>
      </c>
      <c r="N187">
        <v>0.92237976081503503</v>
      </c>
      <c r="O187">
        <v>7.8058187306112101</v>
      </c>
      <c r="P187">
        <v>63.952529325513098</v>
      </c>
      <c r="Q187">
        <v>0.191846098203098</v>
      </c>
    </row>
    <row r="188" spans="1:17" x14ac:dyDescent="0.3">
      <c r="A188" t="s">
        <v>463</v>
      </c>
      <c r="B188" t="s">
        <v>464</v>
      </c>
      <c r="C188" t="s">
        <v>3143</v>
      </c>
      <c r="D188" t="s">
        <v>410</v>
      </c>
      <c r="E188">
        <v>48397.723085979997</v>
      </c>
      <c r="F188">
        <v>808.55</v>
      </c>
      <c r="G188">
        <v>221.77230102966601</v>
      </c>
      <c r="H188">
        <v>4.1640265328108903</v>
      </c>
      <c r="I188">
        <v>47.476124421160002</v>
      </c>
      <c r="J188">
        <v>7.9236130894650803</v>
      </c>
      <c r="K188">
        <v>718.70585287986898</v>
      </c>
      <c r="L188">
        <v>565.20873088054896</v>
      </c>
      <c r="M188">
        <v>67.054457940968803</v>
      </c>
      <c r="N188">
        <v>0.928872799876861</v>
      </c>
      <c r="O188">
        <v>2.5106672438315498</v>
      </c>
      <c r="P188">
        <v>258.53888365389901</v>
      </c>
      <c r="Q188">
        <v>0.14187688665456399</v>
      </c>
    </row>
    <row r="189" spans="1:17" x14ac:dyDescent="0.3">
      <c r="A189" t="s">
        <v>465</v>
      </c>
      <c r="B189" t="s">
        <v>466</v>
      </c>
      <c r="C189" t="s">
        <v>3157</v>
      </c>
      <c r="D189" t="s">
        <v>398</v>
      </c>
      <c r="E189">
        <v>48272.243306504999</v>
      </c>
      <c r="F189">
        <v>1638.95</v>
      </c>
      <c r="G189">
        <v>16.6688424522346</v>
      </c>
      <c r="H189">
        <v>-5.57648340224394</v>
      </c>
      <c r="I189">
        <v>32.161224580027501</v>
      </c>
      <c r="J189">
        <v>-2.0766287134171999</v>
      </c>
      <c r="K189">
        <v>1651.8213706582201</v>
      </c>
      <c r="L189">
        <v>1435.0086617351201</v>
      </c>
      <c r="M189">
        <v>49.547365875827602</v>
      </c>
      <c r="N189">
        <v>0.88842240710418696</v>
      </c>
      <c r="O189">
        <v>9.1552518380670396</v>
      </c>
      <c r="P189">
        <v>60.831166282321703</v>
      </c>
      <c r="Q189">
        <v>9.2783719172858006E-2</v>
      </c>
    </row>
    <row r="190" spans="1:17" x14ac:dyDescent="0.3">
      <c r="A190" t="s">
        <v>467</v>
      </c>
      <c r="B190" t="s">
        <v>468</v>
      </c>
      <c r="C190" t="s">
        <v>3143</v>
      </c>
      <c r="D190" t="s">
        <v>34</v>
      </c>
      <c r="E190">
        <v>48044.303989897999</v>
      </c>
      <c r="F190">
        <v>105.53</v>
      </c>
      <c r="G190">
        <v>-27.291409357209002</v>
      </c>
      <c r="H190">
        <v>-6.9300418176292498</v>
      </c>
      <c r="I190">
        <v>-36.225783132223299</v>
      </c>
      <c r="J190">
        <v>-3.60207398820716</v>
      </c>
      <c r="K190">
        <v>113.660725499414</v>
      </c>
      <c r="L190">
        <v>118.340457963605</v>
      </c>
      <c r="M190">
        <v>21.735159656240299</v>
      </c>
      <c r="N190">
        <v>0.66064204386029002</v>
      </c>
      <c r="O190">
        <v>49.673078745380401</v>
      </c>
      <c r="P190">
        <v>22.141203703703599</v>
      </c>
      <c r="Q190">
        <v>6.3060636179862004E-2</v>
      </c>
    </row>
    <row r="191" spans="1:17" x14ac:dyDescent="0.3">
      <c r="A191" t="s">
        <v>469</v>
      </c>
      <c r="B191" t="s">
        <v>470</v>
      </c>
      <c r="C191" t="s">
        <v>3142</v>
      </c>
      <c r="D191" t="s">
        <v>280</v>
      </c>
      <c r="E191">
        <v>47802.350809639996</v>
      </c>
      <c r="F191">
        <v>7675.15</v>
      </c>
      <c r="G191">
        <v>-21.087827159466599</v>
      </c>
      <c r="H191">
        <v>-1.65300590335196</v>
      </c>
      <c r="I191">
        <v>-10.7283441178547</v>
      </c>
      <c r="J191">
        <v>2.3107705415868098</v>
      </c>
      <c r="K191">
        <v>7550.3486707588399</v>
      </c>
      <c r="L191">
        <v>7460.6567746746896</v>
      </c>
      <c r="M191">
        <v>50.297783748063203</v>
      </c>
      <c r="N191">
        <v>0.75673445879271695</v>
      </c>
      <c r="O191">
        <v>19.867364155749399</v>
      </c>
      <c r="P191">
        <v>19.7147179935113</v>
      </c>
      <c r="Q191">
        <v>4.7753509717339999E-3</v>
      </c>
    </row>
    <row r="192" spans="1:17" x14ac:dyDescent="0.3">
      <c r="A192" t="s">
        <v>471</v>
      </c>
      <c r="B192" t="s">
        <v>472</v>
      </c>
      <c r="C192" t="s">
        <v>3148</v>
      </c>
      <c r="D192" t="s">
        <v>109</v>
      </c>
      <c r="E192">
        <v>47232.208208324999</v>
      </c>
      <c r="F192">
        <v>120.19</v>
      </c>
      <c r="G192">
        <v>45.812892726799902</v>
      </c>
      <c r="H192">
        <v>-10.966864372429599</v>
      </c>
      <c r="I192">
        <v>-17.8613739712094</v>
      </c>
      <c r="J192">
        <v>-6.0063747098148097</v>
      </c>
      <c r="K192">
        <v>130.80280617941401</v>
      </c>
      <c r="L192">
        <v>122.052389494644</v>
      </c>
      <c r="M192">
        <v>35.180047795143999</v>
      </c>
      <c r="N192">
        <v>0.64980862940221196</v>
      </c>
      <c r="O192">
        <v>41.858723687494702</v>
      </c>
      <c r="P192">
        <v>89.574132492113506</v>
      </c>
      <c r="Q192">
        <v>0.17061229068095499</v>
      </c>
    </row>
    <row r="193" spans="1:17" x14ac:dyDescent="0.3">
      <c r="A193" t="s">
        <v>473</v>
      </c>
      <c r="B193" t="s">
        <v>474</v>
      </c>
      <c r="C193" t="s">
        <v>3147</v>
      </c>
      <c r="D193" t="s">
        <v>51</v>
      </c>
      <c r="E193">
        <v>47153.322533729901</v>
      </c>
      <c r="F193">
        <v>2783.45</v>
      </c>
      <c r="G193">
        <v>55.535296564508101</v>
      </c>
      <c r="H193">
        <v>-2.3799279922378198</v>
      </c>
      <c r="I193">
        <v>38.231037678925098</v>
      </c>
      <c r="J193">
        <v>1.0412656513845699</v>
      </c>
      <c r="K193">
        <v>2748.8961444584302</v>
      </c>
      <c r="L193">
        <v>2402.9731986673601</v>
      </c>
      <c r="M193">
        <v>55.374643368745602</v>
      </c>
      <c r="N193">
        <v>0.57621580798282002</v>
      </c>
      <c r="O193">
        <v>10.9414575436957</v>
      </c>
      <c r="P193">
        <v>100.963864120428</v>
      </c>
      <c r="Q193">
        <v>7.6646461753765993E-2</v>
      </c>
    </row>
    <row r="194" spans="1:17" x14ac:dyDescent="0.3">
      <c r="A194" t="s">
        <v>475</v>
      </c>
      <c r="B194" t="s">
        <v>476</v>
      </c>
      <c r="C194" t="s">
        <v>3143</v>
      </c>
      <c r="D194" t="s">
        <v>477</v>
      </c>
      <c r="E194">
        <v>46131.279695550002</v>
      </c>
      <c r="F194">
        <v>724.5</v>
      </c>
      <c r="G194">
        <v>-51.4536247772498</v>
      </c>
      <c r="H194">
        <v>11.401566299512901</v>
      </c>
      <c r="I194">
        <v>75.295573433654496</v>
      </c>
      <c r="J194">
        <v>0.70241514824086204</v>
      </c>
      <c r="K194">
        <v>625.035288013117</v>
      </c>
      <c r="L194">
        <v>558.52289869860601</v>
      </c>
      <c r="M194">
        <v>56.387462932176199</v>
      </c>
      <c r="N194">
        <v>1.53736216891924</v>
      </c>
      <c r="O194">
        <v>37.791580400275997</v>
      </c>
      <c r="P194">
        <v>133.70967741935399</v>
      </c>
      <c r="Q194">
        <v>-4.9387971548322002E-2</v>
      </c>
    </row>
    <row r="195" spans="1:17" x14ac:dyDescent="0.3">
      <c r="A195" t="s">
        <v>478</v>
      </c>
      <c r="B195" t="s">
        <v>479</v>
      </c>
      <c r="C195" t="s">
        <v>3143</v>
      </c>
      <c r="D195" t="s">
        <v>24</v>
      </c>
      <c r="E195">
        <v>45994.735724245002</v>
      </c>
      <c r="F195">
        <v>187.55</v>
      </c>
      <c r="G195">
        <v>1.57519621860409</v>
      </c>
      <c r="H195">
        <v>-0.15686425273959101</v>
      </c>
      <c r="I195">
        <v>10.548263706230101</v>
      </c>
      <c r="J195">
        <v>-3.7904445396442799</v>
      </c>
      <c r="K195">
        <v>189.74012139710601</v>
      </c>
      <c r="L195">
        <v>173.477821367931</v>
      </c>
      <c r="M195">
        <v>44.728299731091703</v>
      </c>
      <c r="N195">
        <v>1.14089980523572</v>
      </c>
      <c r="O195">
        <v>10.1519594774726</v>
      </c>
      <c r="P195">
        <v>36.648451730418898</v>
      </c>
      <c r="Q195">
        <v>9.6081412005616998E-2</v>
      </c>
    </row>
    <row r="196" spans="1:17" x14ac:dyDescent="0.3">
      <c r="A196" t="s">
        <v>480</v>
      </c>
      <c r="B196" t="s">
        <v>481</v>
      </c>
      <c r="C196" t="s">
        <v>3155</v>
      </c>
      <c r="D196" t="s">
        <v>159</v>
      </c>
      <c r="E196">
        <v>45466.183219949999</v>
      </c>
      <c r="F196">
        <v>1775.7</v>
      </c>
      <c r="G196">
        <v>313.30238387743799</v>
      </c>
      <c r="H196">
        <v>3.02912210537797</v>
      </c>
      <c r="I196">
        <v>86.484463950879999</v>
      </c>
      <c r="J196">
        <v>8.8633039986712792</v>
      </c>
      <c r="K196">
        <v>1651.0770812128301</v>
      </c>
      <c r="L196">
        <v>1274.08550716742</v>
      </c>
      <c r="M196">
        <v>70.282909608172702</v>
      </c>
      <c r="N196">
        <v>1.2083023374442601</v>
      </c>
      <c r="O196">
        <v>6.4312665427718603</v>
      </c>
      <c r="P196">
        <v>408.79656160458399</v>
      </c>
      <c r="Q196">
        <v>0.24095662274226101</v>
      </c>
    </row>
    <row r="197" spans="1:17" x14ac:dyDescent="0.3">
      <c r="A197" t="s">
        <v>482</v>
      </c>
      <c r="B197" t="s">
        <v>483</v>
      </c>
      <c r="C197" t="s">
        <v>3147</v>
      </c>
      <c r="D197" t="s">
        <v>275</v>
      </c>
      <c r="E197">
        <v>45320.137624440002</v>
      </c>
      <c r="F197">
        <v>600.29999999999995</v>
      </c>
      <c r="G197">
        <v>53.774528781817999</v>
      </c>
      <c r="H197">
        <v>9.3446789198716491</v>
      </c>
      <c r="I197">
        <v>29.420832332696801</v>
      </c>
      <c r="J197">
        <v>3.5399419414194502</v>
      </c>
      <c r="K197">
        <v>563.80448448150798</v>
      </c>
      <c r="L197">
        <v>479.85434399411002</v>
      </c>
      <c r="M197">
        <v>51.860894127599799</v>
      </c>
      <c r="N197">
        <v>0.94359196637300102</v>
      </c>
      <c r="O197">
        <v>4.6976511744128002</v>
      </c>
      <c r="P197">
        <v>91.300191204588899</v>
      </c>
      <c r="Q197">
        <v>0.10326898814782701</v>
      </c>
    </row>
    <row r="198" spans="1:17" x14ac:dyDescent="0.3">
      <c r="A198" t="s">
        <v>484</v>
      </c>
      <c r="B198" t="s">
        <v>485</v>
      </c>
      <c r="C198" t="s">
        <v>3149</v>
      </c>
      <c r="D198" t="s">
        <v>486</v>
      </c>
      <c r="E198">
        <v>45092.5</v>
      </c>
      <c r="F198">
        <v>530.5</v>
      </c>
      <c r="G198">
        <v>75.701188820968198</v>
      </c>
      <c r="H198">
        <v>6.6699454907114504</v>
      </c>
      <c r="I198">
        <v>23.5265996674731</v>
      </c>
      <c r="J198">
        <v>3.6972913426318801</v>
      </c>
      <c r="K198">
        <v>496.95595768160501</v>
      </c>
      <c r="L198">
        <v>441.90327949439302</v>
      </c>
      <c r="M198">
        <v>68.055164350696003</v>
      </c>
      <c r="N198">
        <v>2.0686655847492901</v>
      </c>
      <c r="O198">
        <v>16.936852026390099</v>
      </c>
      <c r="P198">
        <v>119.486967314853</v>
      </c>
      <c r="Q198">
        <v>0.15181500531757</v>
      </c>
    </row>
    <row r="199" spans="1:17" x14ac:dyDescent="0.3">
      <c r="A199" t="s">
        <v>487</v>
      </c>
      <c r="B199" t="s">
        <v>488</v>
      </c>
      <c r="C199" t="s">
        <v>3155</v>
      </c>
      <c r="D199" t="s">
        <v>100</v>
      </c>
      <c r="E199">
        <v>44792.104687500003</v>
      </c>
      <c r="F199">
        <v>1221.95</v>
      </c>
      <c r="G199">
        <v>110.550030562369</v>
      </c>
      <c r="H199">
        <v>-3.0010381814401001</v>
      </c>
      <c r="I199">
        <v>29.0881078357428</v>
      </c>
      <c r="J199">
        <v>8.4412824510485809</v>
      </c>
      <c r="K199">
        <v>1245.1638657930901</v>
      </c>
      <c r="L199">
        <v>1139.4719554477299</v>
      </c>
      <c r="M199">
        <v>70.081619842997</v>
      </c>
      <c r="N199">
        <v>0.73702562436635899</v>
      </c>
      <c r="O199">
        <v>46.871803265272703</v>
      </c>
      <c r="P199">
        <v>171.544444444444</v>
      </c>
      <c r="Q199">
        <v>0.185184079825196</v>
      </c>
    </row>
    <row r="200" spans="1:17" x14ac:dyDescent="0.3">
      <c r="A200" t="s">
        <v>489</v>
      </c>
      <c r="B200" t="s">
        <v>490</v>
      </c>
      <c r="C200" t="s">
        <v>3143</v>
      </c>
      <c r="D200" t="s">
        <v>143</v>
      </c>
      <c r="E200">
        <v>44662.389000000003</v>
      </c>
      <c r="F200">
        <v>223.1</v>
      </c>
      <c r="G200">
        <v>118.08206592491101</v>
      </c>
      <c r="H200">
        <v>-11.5263192391849</v>
      </c>
      <c r="I200">
        <v>-0.64595370843895195</v>
      </c>
      <c r="J200">
        <v>-1.39801840103793</v>
      </c>
      <c r="K200">
        <v>254.43247851050799</v>
      </c>
      <c r="L200">
        <v>226.42891273142101</v>
      </c>
      <c r="M200">
        <v>39.548494924107203</v>
      </c>
      <c r="N200">
        <v>0.43217337993140797</v>
      </c>
      <c r="O200">
        <v>58.538771851187803</v>
      </c>
      <c r="P200">
        <v>216.453900709219</v>
      </c>
      <c r="Q200">
        <v>0.16049636100600101</v>
      </c>
    </row>
    <row r="201" spans="1:17" x14ac:dyDescent="0.3">
      <c r="A201" t="s">
        <v>491</v>
      </c>
      <c r="B201" t="s">
        <v>492</v>
      </c>
      <c r="C201" t="s">
        <v>3155</v>
      </c>
      <c r="D201" t="s">
        <v>138</v>
      </c>
      <c r="E201">
        <v>44476.087845895003</v>
      </c>
      <c r="F201">
        <v>50303.65</v>
      </c>
      <c r="G201">
        <v>4.7784227953490896</v>
      </c>
      <c r="H201">
        <v>-0.30187448439671599</v>
      </c>
      <c r="I201">
        <v>3.8574849781975198</v>
      </c>
      <c r="J201">
        <v>3.3261538555175298</v>
      </c>
      <c r="K201">
        <v>50438.981397719399</v>
      </c>
      <c r="L201">
        <v>47694.848938404997</v>
      </c>
      <c r="M201">
        <v>64.210043880325998</v>
      </c>
      <c r="N201">
        <v>0.67238847877803898</v>
      </c>
      <c r="O201">
        <v>19.263711480180799</v>
      </c>
      <c r="P201">
        <v>43.816345843208602</v>
      </c>
      <c r="Q201">
        <v>-1.8405019713739E-2</v>
      </c>
    </row>
    <row r="202" spans="1:17" x14ac:dyDescent="0.3">
      <c r="A202" t="s">
        <v>493</v>
      </c>
      <c r="B202" t="s">
        <v>494</v>
      </c>
      <c r="C202" t="s">
        <v>3143</v>
      </c>
      <c r="D202" t="s">
        <v>220</v>
      </c>
      <c r="E202">
        <v>44341.78831915</v>
      </c>
      <c r="F202">
        <v>700.25</v>
      </c>
      <c r="G202">
        <v>73.690718315079906</v>
      </c>
      <c r="H202">
        <v>-5.5549077140984098</v>
      </c>
      <c r="I202">
        <v>19.304244235368401</v>
      </c>
      <c r="J202">
        <v>-3.6517910122197899</v>
      </c>
      <c r="K202">
        <v>663.767834438911</v>
      </c>
      <c r="L202">
        <v>582.54867924368205</v>
      </c>
      <c r="M202">
        <v>65.803290571934198</v>
      </c>
      <c r="N202">
        <v>1.28975697776558</v>
      </c>
      <c r="O202">
        <v>5.59800071403071</v>
      </c>
      <c r="P202">
        <v>104.15451895043699</v>
      </c>
      <c r="Q202">
        <v>4.5546394242782E-2</v>
      </c>
    </row>
    <row r="203" spans="1:17" x14ac:dyDescent="0.3">
      <c r="A203" t="s">
        <v>495</v>
      </c>
      <c r="B203" t="s">
        <v>496</v>
      </c>
      <c r="C203" t="s">
        <v>3145</v>
      </c>
      <c r="D203" t="s">
        <v>122</v>
      </c>
      <c r="E203">
        <v>43857.654525725004</v>
      </c>
      <c r="F203">
        <v>337.45</v>
      </c>
      <c r="G203">
        <v>-29.194459800452499</v>
      </c>
      <c r="H203">
        <v>-7.3020227573460597</v>
      </c>
      <c r="I203">
        <v>-11.917220407269999</v>
      </c>
      <c r="J203">
        <v>-1.4636803063634301</v>
      </c>
      <c r="K203">
        <v>350.81396307487302</v>
      </c>
      <c r="L203">
        <v>355.86327975415901</v>
      </c>
      <c r="M203">
        <v>39.658535946503001</v>
      </c>
      <c r="N203">
        <v>0.301541774046792</v>
      </c>
      <c r="O203">
        <v>21.6476515039265</v>
      </c>
      <c r="P203">
        <v>18.072078376486999</v>
      </c>
      <c r="Q203">
        <v>-1.2289299882273E-2</v>
      </c>
    </row>
    <row r="204" spans="1:17" x14ac:dyDescent="0.3">
      <c r="A204" t="s">
        <v>497</v>
      </c>
      <c r="B204" t="s">
        <v>498</v>
      </c>
      <c r="C204" t="s">
        <v>3157</v>
      </c>
      <c r="D204" t="s">
        <v>398</v>
      </c>
      <c r="E204">
        <v>43764.178508505</v>
      </c>
      <c r="F204">
        <v>583.04999999999995</v>
      </c>
      <c r="G204">
        <v>-33.130506851154202</v>
      </c>
      <c r="H204">
        <v>-5.4904510975305296</v>
      </c>
      <c r="I204">
        <v>6.4192101390968297</v>
      </c>
      <c r="J204">
        <v>-3.6961028474220701</v>
      </c>
      <c r="K204">
        <v>585.87211634679102</v>
      </c>
      <c r="L204">
        <v>563.925294505191</v>
      </c>
      <c r="M204">
        <v>38.495009409272299</v>
      </c>
      <c r="N204">
        <v>0.76012439832905798</v>
      </c>
      <c r="O204">
        <v>8.8928908326901599</v>
      </c>
      <c r="P204">
        <v>30.203215721304101</v>
      </c>
      <c r="Q204">
        <v>-9.2156080840520002E-2</v>
      </c>
    </row>
    <row r="205" spans="1:17" x14ac:dyDescent="0.3">
      <c r="A205" t="s">
        <v>499</v>
      </c>
      <c r="B205" t="s">
        <v>500</v>
      </c>
      <c r="C205" t="s">
        <v>3155</v>
      </c>
      <c r="D205" t="s">
        <v>315</v>
      </c>
      <c r="E205">
        <v>43692.455942400004</v>
      </c>
      <c r="F205">
        <v>1660.8</v>
      </c>
      <c r="G205">
        <v>190.69496769698901</v>
      </c>
      <c r="H205">
        <v>-7.8327177513225799</v>
      </c>
      <c r="I205">
        <v>41.7422008423314</v>
      </c>
      <c r="J205">
        <v>1.65615447619451</v>
      </c>
      <c r="K205">
        <v>1883.0987389833101</v>
      </c>
      <c r="L205">
        <v>1597.79103798806</v>
      </c>
      <c r="M205">
        <v>43.373387605474498</v>
      </c>
      <c r="N205">
        <v>0.27288594775087799</v>
      </c>
      <c r="O205">
        <v>79.398482658959495</v>
      </c>
      <c r="P205">
        <v>281.267217630853</v>
      </c>
      <c r="Q205">
        <v>0.20318216119701801</v>
      </c>
    </row>
    <row r="206" spans="1:17" x14ac:dyDescent="0.3">
      <c r="A206" t="s">
        <v>501</v>
      </c>
      <c r="B206" t="s">
        <v>502</v>
      </c>
      <c r="C206" t="s">
        <v>3155</v>
      </c>
      <c r="D206" t="s">
        <v>449</v>
      </c>
      <c r="E206">
        <v>43618.535723879999</v>
      </c>
      <c r="F206">
        <v>1571.7</v>
      </c>
      <c r="G206">
        <v>-31.8594199677032</v>
      </c>
      <c r="H206">
        <v>10.682702735392899</v>
      </c>
      <c r="I206">
        <v>-8.1245693238021808</v>
      </c>
      <c r="J206">
        <v>-1.2730805364928901</v>
      </c>
      <c r="K206">
        <v>1498.7880912775099</v>
      </c>
      <c r="L206">
        <v>1505.6150531605199</v>
      </c>
      <c r="M206">
        <v>60.103649842925698</v>
      </c>
      <c r="N206">
        <v>1.3748594587457601</v>
      </c>
      <c r="O206">
        <v>13.784437233568701</v>
      </c>
      <c r="P206">
        <v>20.4367816091954</v>
      </c>
      <c r="Q206">
        <v>6.9052078491116997E-2</v>
      </c>
    </row>
    <row r="207" spans="1:17" x14ac:dyDescent="0.3">
      <c r="A207" t="s">
        <v>503</v>
      </c>
      <c r="B207" t="s">
        <v>504</v>
      </c>
      <c r="C207" t="s">
        <v>3151</v>
      </c>
      <c r="D207" t="s">
        <v>80</v>
      </c>
      <c r="E207">
        <v>43424.865632434899</v>
      </c>
      <c r="F207">
        <v>2312.4499999999998</v>
      </c>
      <c r="G207">
        <v>-12.5551853203851</v>
      </c>
      <c r="H207">
        <v>-5.5845071061384202</v>
      </c>
      <c r="I207">
        <v>-16.0287033810339</v>
      </c>
      <c r="J207">
        <v>-5.9155337197514202</v>
      </c>
      <c r="K207">
        <v>2437.49202235854</v>
      </c>
      <c r="L207">
        <v>2415.2623056693401</v>
      </c>
      <c r="M207">
        <v>26.5773929598666</v>
      </c>
      <c r="N207">
        <v>0.81663943136890105</v>
      </c>
      <c r="O207">
        <v>22.986442950117802</v>
      </c>
      <c r="P207">
        <v>28.255684969495199</v>
      </c>
      <c r="Q207">
        <v>-3.0805533391770001E-2</v>
      </c>
    </row>
    <row r="208" spans="1:17" x14ac:dyDescent="0.3">
      <c r="A208" t="s">
        <v>505</v>
      </c>
      <c r="B208" t="s">
        <v>506</v>
      </c>
      <c r="C208" t="s">
        <v>3150</v>
      </c>
      <c r="D208" t="s">
        <v>119</v>
      </c>
      <c r="E208">
        <v>42899.882688004996</v>
      </c>
      <c r="F208">
        <v>983.55</v>
      </c>
      <c r="G208">
        <v>39.529167506690101</v>
      </c>
      <c r="H208">
        <v>31.550664471294901</v>
      </c>
      <c r="I208">
        <v>31.447899295042902</v>
      </c>
      <c r="J208">
        <v>1.0533822684557701</v>
      </c>
      <c r="K208">
        <v>840.46200339914196</v>
      </c>
      <c r="L208">
        <v>708.36237476784299</v>
      </c>
      <c r="M208">
        <v>76.027211725536006</v>
      </c>
      <c r="N208">
        <v>0.99985554537120103</v>
      </c>
      <c r="O208">
        <v>2.2418789080372199</v>
      </c>
      <c r="P208">
        <v>99.908536585365795</v>
      </c>
    </row>
    <row r="209" spans="1:17" x14ac:dyDescent="0.3">
      <c r="A209" t="s">
        <v>507</v>
      </c>
      <c r="B209" t="s">
        <v>508</v>
      </c>
      <c r="C209" t="s">
        <v>3142</v>
      </c>
      <c r="D209" t="s">
        <v>21</v>
      </c>
      <c r="E209">
        <v>42781.803173799999</v>
      </c>
      <c r="F209">
        <v>1054.5999999999999</v>
      </c>
      <c r="G209">
        <v>-45.689959653340999</v>
      </c>
      <c r="H209">
        <v>-2.9509228418168401</v>
      </c>
      <c r="I209">
        <v>-12.9934047706714</v>
      </c>
      <c r="J209">
        <v>-6.5683967386143405E-2</v>
      </c>
      <c r="K209">
        <v>1059.2217776847299</v>
      </c>
      <c r="L209">
        <v>1080.6007629691601</v>
      </c>
      <c r="M209">
        <v>43.876082591002202</v>
      </c>
      <c r="N209">
        <v>0.59687372753537504</v>
      </c>
      <c r="O209">
        <v>32.751754219609303</v>
      </c>
      <c r="P209">
        <v>8.7104422224512703</v>
      </c>
    </row>
    <row r="210" spans="1:17" x14ac:dyDescent="0.3">
      <c r="A210" t="s">
        <v>509</v>
      </c>
      <c r="B210" t="s">
        <v>510</v>
      </c>
      <c r="C210" t="s">
        <v>3155</v>
      </c>
      <c r="D210" t="s">
        <v>511</v>
      </c>
      <c r="E210">
        <v>42762.690899955</v>
      </c>
      <c r="F210">
        <v>3937.95</v>
      </c>
      <c r="G210">
        <v>-10.1860756808526</v>
      </c>
      <c r="H210">
        <v>5.5867620641668596</v>
      </c>
      <c r="I210">
        <v>20.5107264119859</v>
      </c>
      <c r="J210">
        <v>-3.6168971667703902</v>
      </c>
      <c r="K210">
        <v>3959.8759547454601</v>
      </c>
      <c r="L210">
        <v>3592.6377092529001</v>
      </c>
      <c r="M210">
        <v>41.550963395955797</v>
      </c>
      <c r="N210">
        <v>0.90267691920566395</v>
      </c>
      <c r="O210">
        <v>12.2411406950316</v>
      </c>
      <c r="P210">
        <v>48.691662890801901</v>
      </c>
      <c r="Q210">
        <v>0.12054428575569499</v>
      </c>
    </row>
    <row r="211" spans="1:17" x14ac:dyDescent="0.3">
      <c r="A211" t="s">
        <v>512</v>
      </c>
      <c r="B211" t="s">
        <v>513</v>
      </c>
      <c r="C211" t="s">
        <v>3147</v>
      </c>
      <c r="D211" t="s">
        <v>51</v>
      </c>
      <c r="E211">
        <v>41989.316600090002</v>
      </c>
      <c r="F211">
        <v>1655.05</v>
      </c>
      <c r="G211">
        <v>49.732131942190001</v>
      </c>
      <c r="H211">
        <v>9.6300752343484497</v>
      </c>
      <c r="I211">
        <v>13.888794328609899</v>
      </c>
      <c r="J211">
        <v>8.4600058553038995</v>
      </c>
      <c r="K211">
        <v>1433.0599537695</v>
      </c>
      <c r="L211">
        <v>1264.2159481475601</v>
      </c>
      <c r="M211">
        <v>80.579134641816495</v>
      </c>
      <c r="N211">
        <v>1.1683741744668601</v>
      </c>
      <c r="O211">
        <v>0.244705598018191</v>
      </c>
      <c r="P211">
        <v>77.371128496409796</v>
      </c>
      <c r="Q211">
        <v>1.7831482011502E-2</v>
      </c>
    </row>
    <row r="212" spans="1:17" x14ac:dyDescent="0.3">
      <c r="A212" t="s">
        <v>514</v>
      </c>
      <c r="B212" t="s">
        <v>515</v>
      </c>
      <c r="C212" t="s">
        <v>3155</v>
      </c>
      <c r="D212" t="s">
        <v>217</v>
      </c>
      <c r="E212">
        <v>41889.125614600001</v>
      </c>
      <c r="F212">
        <v>10428.4</v>
      </c>
      <c r="G212">
        <v>69.872802424390699</v>
      </c>
      <c r="H212">
        <v>14.382691223798901</v>
      </c>
      <c r="I212">
        <v>40.084255734390098</v>
      </c>
      <c r="J212">
        <v>12.780367522007101</v>
      </c>
      <c r="K212">
        <v>9334.1981118994499</v>
      </c>
      <c r="L212">
        <v>7777.35962871013</v>
      </c>
      <c r="M212">
        <v>68.002965909200896</v>
      </c>
      <c r="N212">
        <v>0.81957633692330201</v>
      </c>
      <c r="O212">
        <v>2.7962103486632599</v>
      </c>
      <c r="P212">
        <v>129.41493515778799</v>
      </c>
      <c r="Q212">
        <v>0.286730072553806</v>
      </c>
    </row>
    <row r="213" spans="1:17" x14ac:dyDescent="0.3">
      <c r="A213" t="s">
        <v>516</v>
      </c>
      <c r="B213" t="s">
        <v>517</v>
      </c>
      <c r="C213" t="s">
        <v>3147</v>
      </c>
      <c r="D213" t="s">
        <v>51</v>
      </c>
      <c r="E213">
        <v>41787.469038964999</v>
      </c>
      <c r="F213">
        <v>3345.35</v>
      </c>
      <c r="G213">
        <v>65.2459149992129</v>
      </c>
      <c r="H213">
        <v>-2.1790823657071301</v>
      </c>
      <c r="I213">
        <v>48.435503116643602</v>
      </c>
      <c r="J213">
        <v>0.95582325047024197</v>
      </c>
      <c r="K213">
        <v>3105.5090558604402</v>
      </c>
      <c r="L213">
        <v>2541.5965892623599</v>
      </c>
      <c r="M213">
        <v>56.672110459127801</v>
      </c>
      <c r="N213">
        <v>0.952662019511892</v>
      </c>
      <c r="O213">
        <v>4.1744511037708998</v>
      </c>
      <c r="P213">
        <v>102.74234114117699</v>
      </c>
      <c r="Q213">
        <v>0.100587850535544</v>
      </c>
    </row>
    <row r="214" spans="1:17" x14ac:dyDescent="0.3">
      <c r="A214" t="s">
        <v>518</v>
      </c>
      <c r="B214" t="s">
        <v>519</v>
      </c>
      <c r="C214" t="s">
        <v>3143</v>
      </c>
      <c r="D214" t="s">
        <v>34</v>
      </c>
      <c r="E214">
        <v>41718.994048799999</v>
      </c>
      <c r="F214">
        <v>54.24</v>
      </c>
      <c r="G214">
        <v>-9.4899666886640706</v>
      </c>
      <c r="H214">
        <v>-9.1585894701120107</v>
      </c>
      <c r="I214">
        <v>-24.431622203017401</v>
      </c>
      <c r="J214">
        <v>-7.5172385917184998</v>
      </c>
      <c r="K214">
        <v>60.266813239533597</v>
      </c>
      <c r="L214">
        <v>58.675676530917201</v>
      </c>
      <c r="M214">
        <v>26.768412084628</v>
      </c>
      <c r="N214">
        <v>0.92114088788706605</v>
      </c>
      <c r="O214">
        <v>35.508849557522097</v>
      </c>
      <c r="P214">
        <v>40.336351875808496</v>
      </c>
      <c r="Q214">
        <v>0.11596239623782401</v>
      </c>
    </row>
    <row r="215" spans="1:17" x14ac:dyDescent="0.3">
      <c r="A215" t="s">
        <v>520</v>
      </c>
      <c r="B215" t="s">
        <v>521</v>
      </c>
      <c r="C215" t="s">
        <v>3152</v>
      </c>
      <c r="D215" t="s">
        <v>307</v>
      </c>
      <c r="E215">
        <v>41519.79414084</v>
      </c>
      <c r="F215">
        <v>2019.3</v>
      </c>
      <c r="G215">
        <v>102.870864953652</v>
      </c>
      <c r="H215">
        <v>12.0793803039709</v>
      </c>
      <c r="I215">
        <v>36.214898224450899</v>
      </c>
      <c r="J215">
        <v>-5.0711417842620898</v>
      </c>
      <c r="K215">
        <v>1865.53059917886</v>
      </c>
      <c r="L215">
        <v>1531.24246467185</v>
      </c>
      <c r="M215">
        <v>53.120690800991497</v>
      </c>
      <c r="N215">
        <v>1.1801177463663399</v>
      </c>
      <c r="O215">
        <v>8.9263606200168599</v>
      </c>
      <c r="P215">
        <v>148.07125307125301</v>
      </c>
      <c r="Q215">
        <v>0.19476933112396599</v>
      </c>
    </row>
    <row r="216" spans="1:17" x14ac:dyDescent="0.3">
      <c r="A216" t="s">
        <v>522</v>
      </c>
      <c r="B216" t="s">
        <v>523</v>
      </c>
      <c r="C216" t="s">
        <v>3147</v>
      </c>
      <c r="D216" t="s">
        <v>524</v>
      </c>
      <c r="E216">
        <v>41442.934402450002</v>
      </c>
      <c r="F216">
        <v>346.15</v>
      </c>
      <c r="G216">
        <v>8.4695716844081197</v>
      </c>
      <c r="H216">
        <v>-11.856851916853101</v>
      </c>
      <c r="I216">
        <v>16.617475717379101</v>
      </c>
      <c r="J216">
        <v>-3.4487593433231001</v>
      </c>
      <c r="K216">
        <v>357.41402443186001</v>
      </c>
      <c r="L216">
        <v>321.74752769219901</v>
      </c>
      <c r="M216">
        <v>36.251123351093398</v>
      </c>
      <c r="N216">
        <v>0.670724809432792</v>
      </c>
      <c r="O216">
        <v>14.3434927054745</v>
      </c>
      <c r="P216">
        <v>59.149425287356301</v>
      </c>
      <c r="Q216">
        <v>-2.4373545864781999E-2</v>
      </c>
    </row>
    <row r="217" spans="1:17" x14ac:dyDescent="0.3">
      <c r="A217" t="s">
        <v>525</v>
      </c>
      <c r="B217" t="s">
        <v>526</v>
      </c>
      <c r="C217" t="s">
        <v>3154</v>
      </c>
      <c r="D217" t="s">
        <v>527</v>
      </c>
      <c r="E217">
        <v>41402.813033879997</v>
      </c>
      <c r="F217">
        <v>629.70000000000005</v>
      </c>
      <c r="G217">
        <v>-7.5338265061960801</v>
      </c>
      <c r="H217">
        <v>-6.7935757349974901</v>
      </c>
      <c r="I217">
        <v>26.776092645325399</v>
      </c>
      <c r="J217">
        <v>-0.72780513729415197</v>
      </c>
      <c r="K217">
        <v>639.93378356073299</v>
      </c>
      <c r="L217">
        <v>568.07965474321202</v>
      </c>
      <c r="M217">
        <v>36.1435333251179</v>
      </c>
      <c r="N217">
        <v>0.82061208816043096</v>
      </c>
      <c r="O217">
        <v>13.617595680482699</v>
      </c>
      <c r="P217">
        <v>49.554684716779398</v>
      </c>
      <c r="Q217">
        <v>-8.6675171944352994E-2</v>
      </c>
    </row>
    <row r="218" spans="1:17" x14ac:dyDescent="0.3">
      <c r="A218" t="s">
        <v>528</v>
      </c>
      <c r="B218" t="s">
        <v>529</v>
      </c>
      <c r="C218" t="s">
        <v>3149</v>
      </c>
      <c r="D218" t="s">
        <v>182</v>
      </c>
      <c r="E218">
        <v>41319.676035900004</v>
      </c>
      <c r="F218">
        <v>665.1</v>
      </c>
      <c r="G218">
        <v>-7.1677043187215297</v>
      </c>
      <c r="H218">
        <v>-6.6077376165017698</v>
      </c>
      <c r="I218">
        <v>-11.905817541530199</v>
      </c>
      <c r="J218">
        <v>-5.4460907819495299</v>
      </c>
      <c r="K218">
        <v>701.53908966668598</v>
      </c>
      <c r="L218">
        <v>657.81712671114894</v>
      </c>
      <c r="M218">
        <v>22.166793925933501</v>
      </c>
      <c r="N218">
        <v>0.82390476847554694</v>
      </c>
      <c r="O218">
        <v>15.5690873552849</v>
      </c>
      <c r="P218">
        <v>36.263060848186797</v>
      </c>
      <c r="Q218">
        <v>-4.2758293021285997E-2</v>
      </c>
    </row>
    <row r="219" spans="1:17" x14ac:dyDescent="0.3">
      <c r="A219" t="s">
        <v>530</v>
      </c>
      <c r="B219" t="s">
        <v>531</v>
      </c>
      <c r="C219" t="s">
        <v>3155</v>
      </c>
      <c r="D219" t="s">
        <v>532</v>
      </c>
      <c r="E219">
        <v>41315.995381609901</v>
      </c>
      <c r="F219">
        <v>4575.95</v>
      </c>
      <c r="G219">
        <v>45.341968982755603</v>
      </c>
      <c r="H219">
        <v>3.0308320907748998</v>
      </c>
      <c r="I219">
        <v>4.8975741799627999</v>
      </c>
      <c r="J219">
        <v>6.7612824510485803</v>
      </c>
      <c r="K219">
        <v>4357.5548235096503</v>
      </c>
      <c r="L219">
        <v>3909.7889184409701</v>
      </c>
      <c r="M219">
        <v>69.854816304918899</v>
      </c>
      <c r="N219">
        <v>1.16116687664116</v>
      </c>
      <c r="O219">
        <v>10.1345075885881</v>
      </c>
      <c r="P219">
        <v>97.1457498599801</v>
      </c>
      <c r="Q219">
        <v>0.21689840048414399</v>
      </c>
    </row>
    <row r="220" spans="1:17" x14ac:dyDescent="0.3">
      <c r="A220" t="s">
        <v>533</v>
      </c>
      <c r="B220" t="s">
        <v>534</v>
      </c>
      <c r="C220" t="s">
        <v>3141</v>
      </c>
      <c r="D220" t="s">
        <v>179</v>
      </c>
      <c r="E220">
        <v>41310.291401249997</v>
      </c>
      <c r="F220">
        <v>600.1</v>
      </c>
      <c r="G220">
        <v>16.278247563623399</v>
      </c>
      <c r="H220">
        <v>-8.3483083127137796</v>
      </c>
      <c r="I220">
        <v>-2.6590706490349301</v>
      </c>
      <c r="J220">
        <v>-0.88157234796700801</v>
      </c>
      <c r="K220">
        <v>618.14418081248903</v>
      </c>
      <c r="L220">
        <v>580.53904874917998</v>
      </c>
      <c r="M220">
        <v>39.808290119454803</v>
      </c>
      <c r="N220">
        <v>0.50546520626518199</v>
      </c>
      <c r="O220">
        <v>14.972504582569499</v>
      </c>
      <c r="P220">
        <v>51.139654955295299</v>
      </c>
      <c r="Q220">
        <v>-3.4917456586543001E-2</v>
      </c>
    </row>
    <row r="221" spans="1:17" x14ac:dyDescent="0.3">
      <c r="A221" t="s">
        <v>535</v>
      </c>
      <c r="B221" t="s">
        <v>536</v>
      </c>
      <c r="C221" t="s">
        <v>3150</v>
      </c>
      <c r="D221" t="s">
        <v>164</v>
      </c>
      <c r="E221">
        <v>40942.195795804</v>
      </c>
      <c r="F221">
        <v>222.92</v>
      </c>
      <c r="G221">
        <v>106.68327285218</v>
      </c>
      <c r="H221">
        <v>21.100196112654</v>
      </c>
      <c r="I221">
        <v>15.380757357789699</v>
      </c>
      <c r="J221">
        <v>-3.3270622201532301</v>
      </c>
      <c r="K221">
        <v>193.85710669416599</v>
      </c>
      <c r="L221">
        <v>169.86326127329599</v>
      </c>
      <c r="M221">
        <v>72.345661178701505</v>
      </c>
      <c r="N221">
        <v>1.7565548921757801</v>
      </c>
      <c r="O221">
        <v>2.005203660506</v>
      </c>
      <c r="P221">
        <v>151.60270880361099</v>
      </c>
      <c r="Q221">
        <v>8.5232180037543001E-2</v>
      </c>
    </row>
    <row r="222" spans="1:17" x14ac:dyDescent="0.3">
      <c r="A222" t="s">
        <v>537</v>
      </c>
      <c r="B222" t="s">
        <v>538</v>
      </c>
      <c r="C222" t="s">
        <v>3143</v>
      </c>
      <c r="D222" t="s">
        <v>43</v>
      </c>
      <c r="E222">
        <v>40915.081675904999</v>
      </c>
      <c r="F222">
        <v>1185.55</v>
      </c>
      <c r="G222">
        <v>4.3205090416940699</v>
      </c>
      <c r="H222">
        <v>3.68580953636461</v>
      </c>
      <c r="I222">
        <v>4.9143171113156701</v>
      </c>
      <c r="J222">
        <v>1.3764961262622499</v>
      </c>
      <c r="K222">
        <v>1125.29461951551</v>
      </c>
      <c r="L222">
        <v>1024.7112200236099</v>
      </c>
      <c r="M222">
        <v>59.829733913054199</v>
      </c>
      <c r="N222">
        <v>0.59989389105372903</v>
      </c>
      <c r="O222">
        <v>2.3027286913246998</v>
      </c>
      <c r="P222">
        <v>38.782557799239001</v>
      </c>
      <c r="Q222">
        <v>-2.1602239061069999E-3</v>
      </c>
    </row>
    <row r="223" spans="1:17" x14ac:dyDescent="0.3">
      <c r="A223" t="s">
        <v>539</v>
      </c>
      <c r="B223" t="s">
        <v>540</v>
      </c>
      <c r="C223" t="s">
        <v>3143</v>
      </c>
      <c r="D223" t="s">
        <v>54</v>
      </c>
      <c r="E223">
        <v>40820.339781952003</v>
      </c>
      <c r="F223">
        <v>163.76</v>
      </c>
      <c r="G223">
        <v>-2.7429954916517101</v>
      </c>
      <c r="H223">
        <v>-2.93044609035142</v>
      </c>
      <c r="I223">
        <v>-11.830600425395</v>
      </c>
      <c r="J223">
        <v>-7.2069439974255403</v>
      </c>
      <c r="K223">
        <v>174.53024919938301</v>
      </c>
      <c r="L223">
        <v>164.88067704908701</v>
      </c>
      <c r="M223">
        <v>25.913743940759499</v>
      </c>
      <c r="N223">
        <v>1.0772861846437001</v>
      </c>
      <c r="O223">
        <v>18.618710307767401</v>
      </c>
      <c r="P223">
        <v>29.352290679304801</v>
      </c>
      <c r="Q223">
        <v>6.8227791261813997E-2</v>
      </c>
    </row>
    <row r="224" spans="1:17" hidden="1" x14ac:dyDescent="0.3">
      <c r="A224" t="s">
        <v>541</v>
      </c>
      <c r="B224" t="s">
        <v>542</v>
      </c>
      <c r="C224" t="s">
        <v>3158</v>
      </c>
      <c r="D224" t="s">
        <v>77</v>
      </c>
      <c r="E224">
        <v>39785.685562699997</v>
      </c>
      <c r="F224">
        <v>90.2</v>
      </c>
      <c r="G224">
        <v>-27.106329023071499</v>
      </c>
      <c r="H224">
        <v>-21.441388452671099</v>
      </c>
      <c r="I224">
        <v>-10.811132299012099</v>
      </c>
      <c r="J224">
        <v>-9.0087175489514095</v>
      </c>
      <c r="M224">
        <v>27.655083581552802</v>
      </c>
      <c r="O224">
        <v>74.501108647450096</v>
      </c>
      <c r="P224">
        <v>18.684210526315699</v>
      </c>
    </row>
    <row r="225" spans="1:17" x14ac:dyDescent="0.3">
      <c r="A225" t="s">
        <v>543</v>
      </c>
      <c r="B225" t="s">
        <v>544</v>
      </c>
      <c r="C225" t="s">
        <v>3157</v>
      </c>
      <c r="D225" t="s">
        <v>258</v>
      </c>
      <c r="E225">
        <v>38593.774881359997</v>
      </c>
      <c r="F225">
        <v>2829.6</v>
      </c>
      <c r="G225">
        <v>9.1384642540028</v>
      </c>
      <c r="H225">
        <v>-7.0529380125811896</v>
      </c>
      <c r="I225">
        <v>12.4246087240249</v>
      </c>
      <c r="J225">
        <v>-3.4987523073803302</v>
      </c>
      <c r="K225">
        <v>2849.32753219605</v>
      </c>
      <c r="L225">
        <v>2583.6941379374698</v>
      </c>
      <c r="M225">
        <v>48.727903646958502</v>
      </c>
      <c r="N225">
        <v>0.83836653320826104</v>
      </c>
      <c r="O225">
        <v>11.9946282160022</v>
      </c>
      <c r="P225">
        <v>47.233134739964001</v>
      </c>
      <c r="Q225">
        <v>-3.1482550370286001E-2</v>
      </c>
    </row>
    <row r="226" spans="1:17" x14ac:dyDescent="0.3">
      <c r="A226" t="s">
        <v>545</v>
      </c>
      <c r="B226" t="s">
        <v>546</v>
      </c>
      <c r="C226" t="s">
        <v>3143</v>
      </c>
      <c r="D226" t="s">
        <v>547</v>
      </c>
      <c r="E226">
        <v>38545.870992720003</v>
      </c>
      <c r="F226">
        <v>1056.9000000000001</v>
      </c>
      <c r="G226">
        <v>78.736384599419395</v>
      </c>
      <c r="H226">
        <v>-4.8265068678080496</v>
      </c>
      <c r="I226">
        <v>31.450044383846301</v>
      </c>
      <c r="J226">
        <v>6.3831572564051697</v>
      </c>
      <c r="K226">
        <v>1034.6242298900299</v>
      </c>
      <c r="L226">
        <v>869.35719697756599</v>
      </c>
      <c r="M226">
        <v>57.616488045107197</v>
      </c>
      <c r="N226">
        <v>1.4769911310639601</v>
      </c>
      <c r="O226">
        <v>14.958841896111201</v>
      </c>
      <c r="P226">
        <v>110.558820599661</v>
      </c>
      <c r="Q226">
        <v>0.13202566221722001</v>
      </c>
    </row>
    <row r="227" spans="1:17" x14ac:dyDescent="0.3">
      <c r="A227" t="s">
        <v>548</v>
      </c>
      <c r="B227" t="s">
        <v>549</v>
      </c>
      <c r="C227" t="s">
        <v>3159</v>
      </c>
      <c r="D227" t="s">
        <v>550</v>
      </c>
      <c r="E227">
        <v>38295.661790350001</v>
      </c>
      <c r="F227">
        <v>33995.050000000003</v>
      </c>
      <c r="G227">
        <v>-16.6966017324586</v>
      </c>
      <c r="H227">
        <v>-2.8323258492485199</v>
      </c>
      <c r="I227">
        <v>5.0904489122062202</v>
      </c>
      <c r="J227">
        <v>-0.21581206048514301</v>
      </c>
      <c r="K227">
        <v>35325.444185764602</v>
      </c>
      <c r="L227">
        <v>33830.871251242497</v>
      </c>
      <c r="M227">
        <v>40.849010302737597</v>
      </c>
      <c r="N227">
        <v>1.2033296509375699</v>
      </c>
      <c r="O227">
        <v>20.183673799567799</v>
      </c>
      <c r="P227">
        <v>19.2852719135266</v>
      </c>
      <c r="Q227">
        <v>2.0581109441647E-2</v>
      </c>
    </row>
    <row r="228" spans="1:17" x14ac:dyDescent="0.3">
      <c r="A228" t="s">
        <v>551</v>
      </c>
      <c r="B228" t="s">
        <v>552</v>
      </c>
      <c r="C228" t="s">
        <v>3155</v>
      </c>
      <c r="D228" t="s">
        <v>283</v>
      </c>
      <c r="E228">
        <v>38021.984950949998</v>
      </c>
      <c r="F228">
        <v>4074.35</v>
      </c>
      <c r="G228">
        <v>-7.2448987172889998</v>
      </c>
      <c r="H228">
        <v>-6.8551782905509002</v>
      </c>
      <c r="I228">
        <v>-5.8725062967550201</v>
      </c>
      <c r="J228">
        <v>-4.3326168422788296</v>
      </c>
      <c r="K228">
        <v>4287.5836937777003</v>
      </c>
      <c r="L228">
        <v>4031.7054028243901</v>
      </c>
      <c r="M228">
        <v>22.480041445953201</v>
      </c>
      <c r="N228">
        <v>1.04191065614828</v>
      </c>
      <c r="O228">
        <v>21.490544504031298</v>
      </c>
      <c r="P228">
        <v>21.984700827831901</v>
      </c>
      <c r="Q228">
        <v>9.5329633909839007E-2</v>
      </c>
    </row>
    <row r="229" spans="1:17" x14ac:dyDescent="0.3">
      <c r="A229" t="s">
        <v>553</v>
      </c>
      <c r="B229" t="s">
        <v>554</v>
      </c>
      <c r="C229" t="s">
        <v>3141</v>
      </c>
      <c r="D229" t="s">
        <v>179</v>
      </c>
      <c r="E229">
        <v>37838.543244</v>
      </c>
      <c r="F229">
        <v>540.54999999999995</v>
      </c>
      <c r="G229">
        <v>-8.6010628167215994</v>
      </c>
      <c r="H229">
        <v>0.23391138988111301</v>
      </c>
      <c r="I229">
        <v>7.0096085511698298</v>
      </c>
      <c r="J229">
        <v>-1.9779380933044399</v>
      </c>
      <c r="K229">
        <v>537.40032911343599</v>
      </c>
      <c r="L229">
        <v>493.36268635548998</v>
      </c>
      <c r="M229">
        <v>46.035549228136503</v>
      </c>
      <c r="N229">
        <v>1.0275086292014499</v>
      </c>
      <c r="O229">
        <v>5.5129035241883297</v>
      </c>
      <c r="P229">
        <v>43.878094224114903</v>
      </c>
      <c r="Q229">
        <v>-1.8992350052624001E-2</v>
      </c>
    </row>
    <row r="230" spans="1:17" x14ac:dyDescent="0.3">
      <c r="A230" t="s">
        <v>555</v>
      </c>
      <c r="B230" t="s">
        <v>556</v>
      </c>
      <c r="C230" t="s">
        <v>3148</v>
      </c>
      <c r="D230" t="s">
        <v>146</v>
      </c>
      <c r="E230">
        <v>36898.400165489998</v>
      </c>
      <c r="F230">
        <v>266.10000000000002</v>
      </c>
      <c r="G230">
        <v>68.650001268641603</v>
      </c>
      <c r="H230">
        <v>-0.62660398218989599</v>
      </c>
      <c r="I230">
        <v>3.4231140310988302</v>
      </c>
      <c r="J230">
        <v>-4.4630285030150096</v>
      </c>
      <c r="K230">
        <v>271.24009652342698</v>
      </c>
      <c r="L230">
        <v>239.290365514727</v>
      </c>
      <c r="M230">
        <v>39.886801696514503</v>
      </c>
      <c r="N230">
        <v>0.68195294724893296</v>
      </c>
      <c r="O230">
        <v>17.173994738819999</v>
      </c>
      <c r="P230">
        <v>127.825342465753</v>
      </c>
      <c r="Q230">
        <v>0.13685764017004901</v>
      </c>
    </row>
    <row r="231" spans="1:17" x14ac:dyDescent="0.3">
      <c r="A231" t="s">
        <v>557</v>
      </c>
      <c r="B231" t="s">
        <v>558</v>
      </c>
      <c r="C231" t="s">
        <v>3159</v>
      </c>
      <c r="D231" t="s">
        <v>172</v>
      </c>
      <c r="E231">
        <v>36791.849483694998</v>
      </c>
      <c r="F231">
        <v>1092.55</v>
      </c>
      <c r="G231">
        <v>37.276666464451601</v>
      </c>
      <c r="H231">
        <v>-9.5814594091225391</v>
      </c>
      <c r="I231">
        <v>20.6145966721094</v>
      </c>
      <c r="J231">
        <v>-1.18436777316666</v>
      </c>
      <c r="K231">
        <v>1090.0941112058399</v>
      </c>
      <c r="L231">
        <v>901.22377750710302</v>
      </c>
      <c r="M231">
        <v>30.294113581867101</v>
      </c>
      <c r="N231">
        <v>0.43130219054185398</v>
      </c>
      <c r="O231">
        <v>20.269095235915898</v>
      </c>
      <c r="P231">
        <v>81.366201859229704</v>
      </c>
      <c r="Q231">
        <v>7.367066477624E-2</v>
      </c>
    </row>
    <row r="232" spans="1:17" x14ac:dyDescent="0.3">
      <c r="A232" t="s">
        <v>559</v>
      </c>
      <c r="B232" t="s">
        <v>560</v>
      </c>
      <c r="C232" t="s">
        <v>3154</v>
      </c>
      <c r="D232" t="s">
        <v>103</v>
      </c>
      <c r="E232">
        <v>36291.512054475003</v>
      </c>
      <c r="F232">
        <v>340.25</v>
      </c>
      <c r="G232">
        <v>27.186920422018002</v>
      </c>
      <c r="H232">
        <v>6.5376934080558602</v>
      </c>
      <c r="I232">
        <v>35.722418129741897</v>
      </c>
      <c r="J232">
        <v>-1.94488924268692</v>
      </c>
      <c r="K232">
        <v>328.61782648940499</v>
      </c>
      <c r="L232">
        <v>290.75620286011502</v>
      </c>
      <c r="M232">
        <v>53.078549942771197</v>
      </c>
      <c r="N232">
        <v>1.0698401289302299</v>
      </c>
      <c r="O232">
        <v>7.0977222630418799</v>
      </c>
      <c r="P232">
        <v>71.194968553459105</v>
      </c>
      <c r="Q232">
        <v>1.5541183182491E-2</v>
      </c>
    </row>
    <row r="233" spans="1:17" x14ac:dyDescent="0.3">
      <c r="A233" t="s">
        <v>561</v>
      </c>
      <c r="B233" t="s">
        <v>562</v>
      </c>
      <c r="C233" t="s">
        <v>3145</v>
      </c>
      <c r="D233" t="s">
        <v>40</v>
      </c>
      <c r="E233">
        <v>36277.468891500001</v>
      </c>
      <c r="F233">
        <v>7005.75</v>
      </c>
      <c r="G233">
        <v>186.426053923323</v>
      </c>
      <c r="H233">
        <v>1.60350988441331</v>
      </c>
      <c r="I233">
        <v>120.12902947252</v>
      </c>
      <c r="J233">
        <v>3.86744786458241</v>
      </c>
      <c r="K233">
        <v>6284.9802491678101</v>
      </c>
      <c r="L233">
        <v>4414.7250682589302</v>
      </c>
      <c r="M233">
        <v>53.090563158297599</v>
      </c>
      <c r="N233">
        <v>0.26890635552876402</v>
      </c>
      <c r="O233">
        <v>21.0434286122114</v>
      </c>
      <c r="P233">
        <v>251.676622659505</v>
      </c>
      <c r="Q233">
        <v>0.1745656591858</v>
      </c>
    </row>
    <row r="234" spans="1:17" x14ac:dyDescent="0.3">
      <c r="A234" t="s">
        <v>563</v>
      </c>
      <c r="B234" t="s">
        <v>564</v>
      </c>
      <c r="C234" t="s">
        <v>3146</v>
      </c>
      <c r="D234" t="s">
        <v>48</v>
      </c>
      <c r="E234">
        <v>35901.855000000003</v>
      </c>
      <c r="F234">
        <v>59.45</v>
      </c>
      <c r="G234">
        <v>57.7614141369924</v>
      </c>
      <c r="H234">
        <v>-6.0425475477250696</v>
      </c>
      <c r="I234">
        <v>-22.3524074192153</v>
      </c>
      <c r="J234">
        <v>-2.1301080568614901</v>
      </c>
      <c r="K234">
        <v>62.123355397128599</v>
      </c>
      <c r="L234">
        <v>59.1305866866267</v>
      </c>
      <c r="M234">
        <v>46.992326823515903</v>
      </c>
      <c r="N234">
        <v>0.52931401369400399</v>
      </c>
      <c r="O234">
        <v>31.455004205214401</v>
      </c>
      <c r="P234">
        <v>91.465378421900098</v>
      </c>
      <c r="Q234">
        <v>0.107170578699847</v>
      </c>
    </row>
    <row r="235" spans="1:17" x14ac:dyDescent="0.3">
      <c r="A235" t="s">
        <v>565</v>
      </c>
      <c r="B235" t="s">
        <v>566</v>
      </c>
      <c r="C235" t="s">
        <v>3155</v>
      </c>
      <c r="D235" t="s">
        <v>217</v>
      </c>
      <c r="E235">
        <v>35783.940753100003</v>
      </c>
      <c r="F235">
        <v>5590.3</v>
      </c>
      <c r="G235">
        <v>82.879632349233006</v>
      </c>
      <c r="H235">
        <v>17.882607736799301</v>
      </c>
      <c r="I235">
        <v>113.66504405652501</v>
      </c>
      <c r="J235">
        <v>5.9486283610768398</v>
      </c>
      <c r="K235">
        <v>4989.8759380725296</v>
      </c>
      <c r="L235">
        <v>3787.5818301136801</v>
      </c>
      <c r="M235">
        <v>62.973702051194699</v>
      </c>
      <c r="N235">
        <v>0.94331336369493402</v>
      </c>
      <c r="O235">
        <v>3.9300216446344498</v>
      </c>
      <c r="P235">
        <v>159.050046339202</v>
      </c>
    </row>
    <row r="236" spans="1:17" x14ac:dyDescent="0.3">
      <c r="A236" t="s">
        <v>567</v>
      </c>
      <c r="B236" t="s">
        <v>568</v>
      </c>
      <c r="C236" t="s">
        <v>3143</v>
      </c>
      <c r="D236" t="s">
        <v>220</v>
      </c>
      <c r="E236">
        <v>35661.082479680001</v>
      </c>
      <c r="F236">
        <v>7048.3</v>
      </c>
      <c r="G236">
        <v>91.981069327752394</v>
      </c>
      <c r="H236">
        <v>-2.2040373124246999</v>
      </c>
      <c r="I236">
        <v>-8.3301573575049499</v>
      </c>
      <c r="J236">
        <v>4.07600113071849</v>
      </c>
      <c r="K236">
        <v>6719.7854744975402</v>
      </c>
      <c r="L236">
        <v>6056.80873088731</v>
      </c>
      <c r="M236">
        <v>67.397026444020497</v>
      </c>
      <c r="N236">
        <v>1.7012088918456301</v>
      </c>
      <c r="O236">
        <v>38.428415362569602</v>
      </c>
      <c r="P236">
        <v>144.308492201039</v>
      </c>
      <c r="Q236">
        <v>0.13447390034871801</v>
      </c>
    </row>
    <row r="237" spans="1:17" x14ac:dyDescent="0.3">
      <c r="A237" t="s">
        <v>569</v>
      </c>
      <c r="B237" t="s">
        <v>570</v>
      </c>
      <c r="C237" t="s">
        <v>3143</v>
      </c>
      <c r="D237" t="s">
        <v>410</v>
      </c>
      <c r="E237">
        <v>35466.468135249997</v>
      </c>
      <c r="F237">
        <v>1888.75</v>
      </c>
      <c r="G237">
        <v>41.625735117042602</v>
      </c>
      <c r="H237">
        <v>3.8170809697661099</v>
      </c>
      <c r="I237">
        <v>65.917681785669402</v>
      </c>
      <c r="J237">
        <v>-6.9635052089126104</v>
      </c>
      <c r="K237">
        <v>1802.81129500208</v>
      </c>
      <c r="L237">
        <v>1411.11511895443</v>
      </c>
      <c r="M237">
        <v>34.639008128473399</v>
      </c>
      <c r="N237">
        <v>0.718383861916984</v>
      </c>
      <c r="O237">
        <v>14.093977498345399</v>
      </c>
      <c r="P237">
        <v>96.519612943502196</v>
      </c>
      <c r="Q237">
        <v>0.123621326113814</v>
      </c>
    </row>
    <row r="238" spans="1:17" hidden="1" x14ac:dyDescent="0.3">
      <c r="A238" t="s">
        <v>571</v>
      </c>
      <c r="B238" t="s">
        <v>572</v>
      </c>
      <c r="C238" t="s">
        <v>3158</v>
      </c>
      <c r="D238" t="s">
        <v>103</v>
      </c>
      <c r="E238">
        <v>35429.127692559901</v>
      </c>
      <c r="F238">
        <v>682.4</v>
      </c>
      <c r="G238">
        <v>-25.523900525085299</v>
      </c>
      <c r="H238">
        <v>11.1066565339265</v>
      </c>
      <c r="I238">
        <v>-9.2287038010259401</v>
      </c>
      <c r="J238">
        <v>2.3669359464893098</v>
      </c>
      <c r="M238">
        <v>67.990854558175201</v>
      </c>
      <c r="O238">
        <v>3.7075029308323701</v>
      </c>
      <c r="P238">
        <v>16.133424098025799</v>
      </c>
    </row>
    <row r="239" spans="1:17" x14ac:dyDescent="0.3">
      <c r="A239" t="s">
        <v>573</v>
      </c>
      <c r="B239" t="s">
        <v>574</v>
      </c>
      <c r="C239" t="s">
        <v>3157</v>
      </c>
      <c r="D239" t="s">
        <v>172</v>
      </c>
      <c r="E239">
        <v>35356.792892999998</v>
      </c>
      <c r="F239">
        <v>8168.25</v>
      </c>
      <c r="G239">
        <v>193.19335101290801</v>
      </c>
      <c r="H239">
        <v>17.717538177741201</v>
      </c>
      <c r="I239">
        <v>110.64983406867</v>
      </c>
      <c r="J239">
        <v>0.97952398542040497</v>
      </c>
      <c r="K239">
        <v>6964.8532382229696</v>
      </c>
      <c r="L239">
        <v>5183.0469817577596</v>
      </c>
      <c r="M239">
        <v>66.851735244219896</v>
      </c>
      <c r="N239">
        <v>1.5224361360538301</v>
      </c>
      <c r="O239">
        <v>7.1220885746640903</v>
      </c>
      <c r="P239">
        <v>236.14197530864101</v>
      </c>
      <c r="Q239">
        <v>9.1873646908013001E-2</v>
      </c>
    </row>
    <row r="240" spans="1:17" hidden="1" x14ac:dyDescent="0.3">
      <c r="A240" t="s">
        <v>575</v>
      </c>
      <c r="B240" t="s">
        <v>576</v>
      </c>
      <c r="C240" t="s">
        <v>3158</v>
      </c>
      <c r="D240" t="s">
        <v>34</v>
      </c>
      <c r="E240">
        <v>35352.934107551999</v>
      </c>
      <c r="F240">
        <v>52.16</v>
      </c>
      <c r="G240">
        <v>-7.0588685817744503</v>
      </c>
      <c r="H240">
        <v>-6.8314049865973701</v>
      </c>
      <c r="I240">
        <v>-23.712992266325301</v>
      </c>
      <c r="J240">
        <v>-2.1721057006987401</v>
      </c>
      <c r="K240">
        <v>56.683274191216199</v>
      </c>
      <c r="L240">
        <v>55.739522223835799</v>
      </c>
      <c r="M240">
        <v>33.443931479405997</v>
      </c>
      <c r="N240">
        <v>0.29492888920302801</v>
      </c>
      <c r="O240">
        <v>48.581288343558199</v>
      </c>
      <c r="P240">
        <v>42.708618331053302</v>
      </c>
      <c r="Q240">
        <v>0.102691765721334</v>
      </c>
    </row>
    <row r="241" spans="1:17" x14ac:dyDescent="0.3">
      <c r="A241" t="s">
        <v>577</v>
      </c>
      <c r="B241" t="s">
        <v>578</v>
      </c>
      <c r="C241" t="s">
        <v>3147</v>
      </c>
      <c r="D241" t="s">
        <v>167</v>
      </c>
      <c r="E241">
        <v>35267.132875800002</v>
      </c>
      <c r="F241">
        <v>879.9</v>
      </c>
      <c r="G241">
        <v>-13.949216297293701</v>
      </c>
      <c r="H241">
        <v>-5.3614098878377598</v>
      </c>
      <c r="I241">
        <v>7.7541527345449497</v>
      </c>
      <c r="J241">
        <v>-1.07631476961711</v>
      </c>
      <c r="K241">
        <v>860.37479891102203</v>
      </c>
      <c r="L241">
        <v>777.34795721391197</v>
      </c>
      <c r="M241">
        <v>45.9975856271924</v>
      </c>
      <c r="N241">
        <v>0.71519971752880096</v>
      </c>
      <c r="O241">
        <v>7.4269803386748601</v>
      </c>
      <c r="P241">
        <v>44.803752159960503</v>
      </c>
      <c r="Q241">
        <v>2.9244377309911002E-2</v>
      </c>
    </row>
    <row r="242" spans="1:17" x14ac:dyDescent="0.3">
      <c r="A242" t="s">
        <v>579</v>
      </c>
      <c r="B242" t="s">
        <v>580</v>
      </c>
      <c r="C242" t="s">
        <v>3151</v>
      </c>
      <c r="D242" t="s">
        <v>80</v>
      </c>
      <c r="E242">
        <v>35126.733173554901</v>
      </c>
      <c r="F242">
        <v>1872.95</v>
      </c>
      <c r="G242">
        <v>-44.616156512136598</v>
      </c>
      <c r="H242">
        <v>-2.6944142855467699</v>
      </c>
      <c r="I242">
        <v>-13.766791374468999</v>
      </c>
      <c r="J242">
        <v>-5.39881969399738</v>
      </c>
      <c r="K242">
        <v>1865.16219323625</v>
      </c>
      <c r="L242">
        <v>1915.04194995538</v>
      </c>
      <c r="M242">
        <v>46.846120034527303</v>
      </c>
      <c r="N242">
        <v>0.95803334104396898</v>
      </c>
      <c r="O242">
        <v>29.779225286313</v>
      </c>
      <c r="P242">
        <v>13.415889548261999</v>
      </c>
      <c r="Q242">
        <v>-3.9402149413376997E-2</v>
      </c>
    </row>
    <row r="243" spans="1:17" x14ac:dyDescent="0.3">
      <c r="A243" t="s">
        <v>581</v>
      </c>
      <c r="B243" t="s">
        <v>582</v>
      </c>
      <c r="C243" t="s">
        <v>3143</v>
      </c>
      <c r="D243" t="s">
        <v>54</v>
      </c>
      <c r="E243">
        <v>35063.6958960599</v>
      </c>
      <c r="F243">
        <v>284.05</v>
      </c>
      <c r="G243">
        <v>-28.2469742603257</v>
      </c>
      <c r="H243">
        <v>-13.3818465483476</v>
      </c>
      <c r="I243">
        <v>-16.1077865644335</v>
      </c>
      <c r="J243">
        <v>-7.9962324755288003</v>
      </c>
      <c r="K243">
        <v>311.26362311938999</v>
      </c>
      <c r="L243">
        <v>294.852983364225</v>
      </c>
      <c r="M243">
        <v>18.651237477818299</v>
      </c>
      <c r="N243">
        <v>1.4516404673916601</v>
      </c>
      <c r="O243">
        <v>20.7533884879422</v>
      </c>
      <c r="P243">
        <v>19.675584579734501</v>
      </c>
      <c r="Q243">
        <v>4.6235547170912002E-2</v>
      </c>
    </row>
    <row r="244" spans="1:17" x14ac:dyDescent="0.3">
      <c r="A244" t="s">
        <v>583</v>
      </c>
      <c r="B244" t="s">
        <v>584</v>
      </c>
      <c r="C244" t="s">
        <v>3143</v>
      </c>
      <c r="D244" t="s">
        <v>43</v>
      </c>
      <c r="E244">
        <v>34555.264000000003</v>
      </c>
      <c r="F244">
        <v>209.68</v>
      </c>
      <c r="G244">
        <v>26.873866178749999</v>
      </c>
      <c r="H244">
        <v>-14.9321318767653</v>
      </c>
      <c r="I244">
        <v>-16.399109250737201</v>
      </c>
      <c r="J244">
        <v>-7.0392929239569204</v>
      </c>
      <c r="K244">
        <v>239.961622176937</v>
      </c>
      <c r="L244">
        <v>231.81552690640899</v>
      </c>
      <c r="M244">
        <v>28.952900153042201</v>
      </c>
      <c r="N244">
        <v>0.30272643219241602</v>
      </c>
      <c r="O244">
        <v>54.855017169019398</v>
      </c>
      <c r="P244">
        <v>61.168332052267502</v>
      </c>
      <c r="Q244">
        <v>2.4540992907719002E-2</v>
      </c>
    </row>
    <row r="245" spans="1:17" x14ac:dyDescent="0.3">
      <c r="A245" t="s">
        <v>585</v>
      </c>
      <c r="B245" t="s">
        <v>586</v>
      </c>
      <c r="C245" t="s">
        <v>3143</v>
      </c>
      <c r="D245" t="s">
        <v>395</v>
      </c>
      <c r="E245">
        <v>34457.594135250001</v>
      </c>
      <c r="F245">
        <v>4711.8500000000004</v>
      </c>
      <c r="G245">
        <v>-7.4488695498199204</v>
      </c>
      <c r="H245">
        <v>-2.6130108196128599</v>
      </c>
      <c r="I245">
        <v>-12.422673282381099</v>
      </c>
      <c r="J245">
        <v>0.615344951048585</v>
      </c>
      <c r="K245">
        <v>4523.7692535788601</v>
      </c>
      <c r="L245">
        <v>4380.2120798414999</v>
      </c>
      <c r="M245">
        <v>64.052263735925806</v>
      </c>
      <c r="N245">
        <v>1.0849528575568099</v>
      </c>
      <c r="O245">
        <v>11.8138310854547</v>
      </c>
      <c r="P245">
        <v>28.714453519818601</v>
      </c>
      <c r="Q245">
        <v>4.6489984687556003E-2</v>
      </c>
    </row>
    <row r="246" spans="1:17" x14ac:dyDescent="0.3">
      <c r="A246" t="s">
        <v>587</v>
      </c>
      <c r="B246" t="s">
        <v>588</v>
      </c>
      <c r="C246" t="s">
        <v>3143</v>
      </c>
      <c r="D246" t="s">
        <v>589</v>
      </c>
      <c r="E246">
        <v>34076.402849999999</v>
      </c>
      <c r="F246">
        <v>619.5</v>
      </c>
      <c r="G246">
        <v>4.7001527103262104</v>
      </c>
      <c r="H246">
        <v>-10.2750071426169</v>
      </c>
      <c r="I246">
        <v>-14.1864992050977</v>
      </c>
      <c r="J246">
        <v>-2.4223938568382501</v>
      </c>
      <c r="K246">
        <v>671.89814532562195</v>
      </c>
      <c r="L246">
        <v>643.44805898613504</v>
      </c>
      <c r="M246">
        <v>30.829356694463002</v>
      </c>
      <c r="N246">
        <v>0.53077414787164201</v>
      </c>
      <c r="O246">
        <v>33.454398708635999</v>
      </c>
      <c r="P246">
        <v>43.4027777777777</v>
      </c>
      <c r="Q246">
        <v>3.0006967530522E-2</v>
      </c>
    </row>
    <row r="247" spans="1:17" hidden="1" x14ac:dyDescent="0.3">
      <c r="A247" t="s">
        <v>590</v>
      </c>
      <c r="B247" t="s">
        <v>591</v>
      </c>
      <c r="C247" t="s">
        <v>3143</v>
      </c>
      <c r="D247" t="s">
        <v>43</v>
      </c>
      <c r="E247">
        <v>33972.350047129999</v>
      </c>
      <c r="F247">
        <v>370.15</v>
      </c>
      <c r="G247">
        <v>-5.0457855074196596</v>
      </c>
      <c r="H247">
        <v>-1.5259048173035199</v>
      </c>
      <c r="I247">
        <v>11.249411216639601</v>
      </c>
      <c r="J247">
        <v>-3.2869399713996099</v>
      </c>
      <c r="K247">
        <v>365.96933706963898</v>
      </c>
      <c r="M247">
        <v>44.874945266090997</v>
      </c>
      <c r="N247">
        <v>0.700372719551</v>
      </c>
      <c r="O247">
        <v>10.0634877752262</v>
      </c>
      <c r="P247">
        <v>32.8845808651947</v>
      </c>
    </row>
    <row r="248" spans="1:17" x14ac:dyDescent="0.3">
      <c r="A248" t="s">
        <v>592</v>
      </c>
      <c r="B248" t="s">
        <v>593</v>
      </c>
      <c r="C248" t="s">
        <v>3143</v>
      </c>
      <c r="D248" t="s">
        <v>24</v>
      </c>
      <c r="E248">
        <v>33872.278874249998</v>
      </c>
      <c r="F248">
        <v>210.26</v>
      </c>
      <c r="G248">
        <v>-41.483204629172199</v>
      </c>
      <c r="H248">
        <v>-5.9947188636598696</v>
      </c>
      <c r="I248">
        <v>5.2129347694515502</v>
      </c>
      <c r="J248">
        <v>-0.56530491347693601</v>
      </c>
      <c r="K248">
        <v>199.07287423526799</v>
      </c>
      <c r="L248">
        <v>203.81946976050099</v>
      </c>
      <c r="M248">
        <v>69.844825141840104</v>
      </c>
      <c r="N248">
        <v>1.2821430287718001</v>
      </c>
      <c r="O248">
        <v>25.1307904499191</v>
      </c>
      <c r="P248">
        <v>24.3038723026899</v>
      </c>
      <c r="Q248">
        <v>-8.1465364341310006E-2</v>
      </c>
    </row>
    <row r="249" spans="1:17" x14ac:dyDescent="0.3">
      <c r="A249" t="s">
        <v>594</v>
      </c>
      <c r="B249" t="s">
        <v>595</v>
      </c>
      <c r="C249" t="s">
        <v>3152</v>
      </c>
      <c r="D249" t="s">
        <v>596</v>
      </c>
      <c r="E249">
        <v>33330.079735040003</v>
      </c>
      <c r="F249">
        <v>1225.5999999999999</v>
      </c>
      <c r="G249">
        <v>-20.8216645984172</v>
      </c>
      <c r="H249">
        <v>-4.1442741761544299</v>
      </c>
      <c r="I249">
        <v>7.0981686888749902</v>
      </c>
      <c r="J249">
        <v>-2.9172123447880902</v>
      </c>
      <c r="K249">
        <v>1260.93534559966</v>
      </c>
      <c r="L249">
        <v>1205.75129213319</v>
      </c>
      <c r="M249">
        <v>43.2758844650035</v>
      </c>
      <c r="N249">
        <v>0.66006365539030298</v>
      </c>
      <c r="O249">
        <v>17.591383812010399</v>
      </c>
      <c r="P249">
        <v>23.791727690520599</v>
      </c>
      <c r="Q249">
        <v>0.10679836737078199</v>
      </c>
    </row>
    <row r="250" spans="1:17" x14ac:dyDescent="0.3">
      <c r="A250" t="s">
        <v>597</v>
      </c>
      <c r="B250" t="s">
        <v>598</v>
      </c>
      <c r="C250" t="s">
        <v>3149</v>
      </c>
      <c r="D250" t="s">
        <v>182</v>
      </c>
      <c r="E250">
        <v>32962.228486079999</v>
      </c>
      <c r="F250">
        <v>2343.35</v>
      </c>
      <c r="G250">
        <v>21.366030888373299</v>
      </c>
      <c r="H250">
        <v>-6.2140414896294898</v>
      </c>
      <c r="I250">
        <v>14.9349506735192</v>
      </c>
      <c r="J250">
        <v>0.27428298781722599</v>
      </c>
      <c r="K250">
        <v>2426.4853395652599</v>
      </c>
      <c r="L250">
        <v>2227.3181037954901</v>
      </c>
      <c r="M250">
        <v>50.190408260278701</v>
      </c>
      <c r="N250">
        <v>1.19529688152868</v>
      </c>
      <c r="O250">
        <v>30.6377621780784</v>
      </c>
      <c r="P250">
        <v>50.277359156058601</v>
      </c>
      <c r="Q250">
        <v>9.3489460538810007E-3</v>
      </c>
    </row>
    <row r="251" spans="1:17" x14ac:dyDescent="0.3">
      <c r="A251" t="s">
        <v>599</v>
      </c>
      <c r="B251" t="s">
        <v>600</v>
      </c>
      <c r="C251" t="s">
        <v>3151</v>
      </c>
      <c r="D251" t="s">
        <v>80</v>
      </c>
      <c r="E251">
        <v>32752.079892624999</v>
      </c>
      <c r="F251">
        <v>4238.75</v>
      </c>
      <c r="G251">
        <v>7.0373388269892798</v>
      </c>
      <c r="H251">
        <v>-10.0798644130605</v>
      </c>
      <c r="I251">
        <v>-10.695777554034899</v>
      </c>
      <c r="J251">
        <v>-6.2265038756166096</v>
      </c>
      <c r="K251">
        <v>4490.8043465098199</v>
      </c>
      <c r="L251">
        <v>4188.6608497861398</v>
      </c>
      <c r="M251">
        <v>23.3929459576343</v>
      </c>
      <c r="N251">
        <v>0.620147662989461</v>
      </c>
      <c r="O251">
        <v>15.4939545856679</v>
      </c>
      <c r="P251">
        <v>38.854765531587297</v>
      </c>
      <c r="Q251">
        <v>6.3052806297380004E-3</v>
      </c>
    </row>
    <row r="252" spans="1:17" x14ac:dyDescent="0.3">
      <c r="A252" t="s">
        <v>601</v>
      </c>
      <c r="B252" t="s">
        <v>602</v>
      </c>
      <c r="C252" t="s">
        <v>3143</v>
      </c>
      <c r="D252" t="s">
        <v>395</v>
      </c>
      <c r="E252">
        <v>32631.505992990002</v>
      </c>
      <c r="F252">
        <v>6410.55</v>
      </c>
      <c r="G252">
        <v>171.249673925107</v>
      </c>
      <c r="H252">
        <v>18.008341517248802</v>
      </c>
      <c r="I252">
        <v>58.177717994074698</v>
      </c>
      <c r="J252">
        <v>7.1549133982897404</v>
      </c>
      <c r="K252">
        <v>5305.0477691383703</v>
      </c>
      <c r="L252">
        <v>4128.8740039057602</v>
      </c>
      <c r="M252">
        <v>86.1173978843931</v>
      </c>
      <c r="N252">
        <v>0.66138317194159202</v>
      </c>
      <c r="O252">
        <v>0.48981756635546603</v>
      </c>
      <c r="P252">
        <v>208.07362375952101</v>
      </c>
      <c r="Q252">
        <v>0.134300892019077</v>
      </c>
    </row>
    <row r="253" spans="1:17" hidden="1" x14ac:dyDescent="0.3">
      <c r="A253" t="s">
        <v>603</v>
      </c>
      <c r="B253" t="s">
        <v>604</v>
      </c>
      <c r="C253" t="s">
        <v>3158</v>
      </c>
      <c r="D253" t="s">
        <v>135</v>
      </c>
      <c r="E253">
        <v>32216.064643341</v>
      </c>
      <c r="F253">
        <v>387.7</v>
      </c>
      <c r="G253">
        <v>1.0799150405064</v>
      </c>
      <c r="H253">
        <v>0.15660435795904901</v>
      </c>
      <c r="I253">
        <v>-0.843786559695482</v>
      </c>
      <c r="J253">
        <v>0.733224421015502</v>
      </c>
      <c r="K253">
        <v>384.19046645952</v>
      </c>
      <c r="L253">
        <v>363.441394592557</v>
      </c>
      <c r="M253">
        <v>56.330526885428</v>
      </c>
      <c r="N253">
        <v>1.1550159299888001</v>
      </c>
      <c r="O253">
        <v>2.9146247098271898</v>
      </c>
      <c r="P253">
        <v>36.514084507042199</v>
      </c>
      <c r="Q253">
        <v>-0.123824141917355</v>
      </c>
    </row>
    <row r="254" spans="1:17" x14ac:dyDescent="0.3">
      <c r="A254" t="s">
        <v>605</v>
      </c>
      <c r="B254" t="s">
        <v>606</v>
      </c>
      <c r="C254" t="s">
        <v>607</v>
      </c>
      <c r="D254" t="s">
        <v>607</v>
      </c>
      <c r="E254">
        <v>32130.516</v>
      </c>
      <c r="F254">
        <v>940</v>
      </c>
      <c r="G254">
        <v>4.0759634781788199</v>
      </c>
      <c r="H254">
        <v>9.4755237673058996</v>
      </c>
      <c r="I254">
        <v>4.1350531094007597</v>
      </c>
      <c r="J254">
        <v>-9.0944316923364396E-2</v>
      </c>
      <c r="K254">
        <v>903.22542790664295</v>
      </c>
      <c r="L254">
        <v>840.13337468855195</v>
      </c>
      <c r="M254">
        <v>51.296668788151102</v>
      </c>
      <c r="N254">
        <v>0.53607298066502596</v>
      </c>
      <c r="O254">
        <v>12.021276595744601</v>
      </c>
      <c r="P254">
        <v>32.394366197183103</v>
      </c>
      <c r="Q254">
        <v>7.6178488171164002E-2</v>
      </c>
    </row>
    <row r="255" spans="1:17" x14ac:dyDescent="0.3">
      <c r="A255" t="s">
        <v>608</v>
      </c>
      <c r="B255" t="s">
        <v>609</v>
      </c>
      <c r="C255" t="s">
        <v>3149</v>
      </c>
      <c r="D255" t="s">
        <v>403</v>
      </c>
      <c r="E255">
        <v>32075.773277729899</v>
      </c>
      <c r="F255">
        <v>505.05</v>
      </c>
      <c r="G255">
        <v>7.5836022261598597</v>
      </c>
      <c r="H255">
        <v>-3.3676603438960799</v>
      </c>
      <c r="I255">
        <v>-4.9976599388665202</v>
      </c>
      <c r="J255">
        <v>-3.08429539040318</v>
      </c>
      <c r="K255">
        <v>517.208692873264</v>
      </c>
      <c r="L255">
        <v>490.96490990358001</v>
      </c>
      <c r="M255">
        <v>35.683117811412501</v>
      </c>
      <c r="N255">
        <v>0.75692587129331401</v>
      </c>
      <c r="O255">
        <v>15.810315810315799</v>
      </c>
      <c r="P255">
        <v>37.204563977180101</v>
      </c>
      <c r="Q255">
        <v>0.10371099787931901</v>
      </c>
    </row>
    <row r="256" spans="1:17" x14ac:dyDescent="0.3">
      <c r="A256" t="s">
        <v>610</v>
      </c>
      <c r="B256" t="s">
        <v>611</v>
      </c>
      <c r="C256" t="s">
        <v>3154</v>
      </c>
      <c r="D256" t="s">
        <v>607</v>
      </c>
      <c r="E256">
        <v>32065.118853829899</v>
      </c>
      <c r="F256">
        <v>1320.05</v>
      </c>
      <c r="G256">
        <v>-24.004583177892901</v>
      </c>
      <c r="H256">
        <v>1.0662004458543799</v>
      </c>
      <c r="I256">
        <v>34.655676641093798</v>
      </c>
      <c r="J256">
        <v>4.7199246117919202E-2</v>
      </c>
      <c r="K256">
        <v>1246.27663047889</v>
      </c>
      <c r="L256">
        <v>1154.57588902473</v>
      </c>
      <c r="M256">
        <v>53.051240839668203</v>
      </c>
      <c r="N256">
        <v>1.43630196342168</v>
      </c>
      <c r="O256">
        <v>12.715427445930001</v>
      </c>
      <c r="P256">
        <v>48.9814344562947</v>
      </c>
      <c r="Q256">
        <v>2.4215801971253E-2</v>
      </c>
    </row>
    <row r="257" spans="1:17" x14ac:dyDescent="0.3">
      <c r="A257" t="s">
        <v>612</v>
      </c>
      <c r="B257" t="s">
        <v>613</v>
      </c>
      <c r="C257" t="s">
        <v>3143</v>
      </c>
      <c r="D257" t="s">
        <v>43</v>
      </c>
      <c r="E257">
        <v>32062.627537</v>
      </c>
      <c r="F257">
        <v>547.6</v>
      </c>
      <c r="G257">
        <v>-31.187326972490499</v>
      </c>
      <c r="H257">
        <v>-9.3075357120657003</v>
      </c>
      <c r="I257">
        <v>-10.2775609910436</v>
      </c>
      <c r="J257">
        <v>-3.8729171084974001</v>
      </c>
      <c r="K257">
        <v>594.60189595506199</v>
      </c>
      <c r="L257">
        <v>578.23856676159403</v>
      </c>
      <c r="M257">
        <v>17.5758594376045</v>
      </c>
      <c r="N257">
        <v>0.80669498344281498</v>
      </c>
      <c r="O257">
        <v>18.1519357195032</v>
      </c>
      <c r="P257">
        <v>20.404573438874198</v>
      </c>
      <c r="Q257">
        <v>-9.8073331918426002E-2</v>
      </c>
    </row>
    <row r="258" spans="1:17" x14ac:dyDescent="0.3">
      <c r="A258" t="s">
        <v>614</v>
      </c>
      <c r="B258" t="s">
        <v>615</v>
      </c>
      <c r="C258" t="s">
        <v>3145</v>
      </c>
      <c r="D258" t="s">
        <v>195</v>
      </c>
      <c r="E258">
        <v>31875.412499999999</v>
      </c>
      <c r="F258">
        <v>730.25</v>
      </c>
      <c r="G258">
        <v>14.463375631948701</v>
      </c>
      <c r="H258">
        <v>-9.1694665883242195</v>
      </c>
      <c r="I258">
        <v>51.044852599944001</v>
      </c>
      <c r="J258">
        <v>6.6864815454791907E-2</v>
      </c>
      <c r="K258">
        <v>763.69085753282195</v>
      </c>
      <c r="L258">
        <v>654.94221168427998</v>
      </c>
      <c r="M258">
        <v>35.427005287106802</v>
      </c>
      <c r="N258">
        <v>0.60820455719932298</v>
      </c>
      <c r="O258">
        <v>17.767887709688399</v>
      </c>
      <c r="P258">
        <v>75.077918964277103</v>
      </c>
      <c r="Q258">
        <v>1.5899561248033E-2</v>
      </c>
    </row>
    <row r="259" spans="1:17" x14ac:dyDescent="0.3">
      <c r="A259" t="s">
        <v>616</v>
      </c>
      <c r="B259" t="s">
        <v>617</v>
      </c>
      <c r="C259" t="s">
        <v>3156</v>
      </c>
      <c r="D259" t="s">
        <v>135</v>
      </c>
      <c r="E259">
        <v>31620.95548475</v>
      </c>
      <c r="F259">
        <v>1294.75</v>
      </c>
      <c r="G259">
        <v>85.758235479450704</v>
      </c>
      <c r="H259">
        <v>-1.2050599945404601</v>
      </c>
      <c r="I259">
        <v>19.385967165173199</v>
      </c>
      <c r="J259">
        <v>-4.9985284649181096</v>
      </c>
      <c r="K259">
        <v>1298.81589253927</v>
      </c>
      <c r="L259">
        <v>1126.4362042723101</v>
      </c>
      <c r="M259">
        <v>30.7921551501618</v>
      </c>
      <c r="N259">
        <v>1.3146737849318599</v>
      </c>
      <c r="O259">
        <v>12.230160262598901</v>
      </c>
      <c r="P259">
        <v>122.791017809515</v>
      </c>
      <c r="Q259">
        <v>0.13927070002800701</v>
      </c>
    </row>
    <row r="260" spans="1:17" x14ac:dyDescent="0.3">
      <c r="A260" t="s">
        <v>618</v>
      </c>
      <c r="B260" t="s">
        <v>619</v>
      </c>
      <c r="C260" t="s">
        <v>3157</v>
      </c>
      <c r="D260" t="s">
        <v>258</v>
      </c>
      <c r="E260">
        <v>31512.54505904</v>
      </c>
      <c r="F260">
        <v>638.35</v>
      </c>
      <c r="G260">
        <v>133.32390179467899</v>
      </c>
      <c r="H260">
        <v>11.2981409557693</v>
      </c>
      <c r="I260">
        <v>91.403821436934507</v>
      </c>
      <c r="J260">
        <v>-1.9586118850558301</v>
      </c>
      <c r="K260">
        <v>565.56817246707101</v>
      </c>
      <c r="L260">
        <v>423.15791280550002</v>
      </c>
      <c r="M260">
        <v>55.909557212600298</v>
      </c>
      <c r="N260">
        <v>0.941105760515769</v>
      </c>
      <c r="O260">
        <v>7.8875225189942899</v>
      </c>
      <c r="P260">
        <v>184.97767857142799</v>
      </c>
      <c r="Q260">
        <v>0.249796284469994</v>
      </c>
    </row>
    <row r="261" spans="1:17" x14ac:dyDescent="0.3">
      <c r="A261" t="s">
        <v>620</v>
      </c>
      <c r="B261" t="s">
        <v>621</v>
      </c>
      <c r="C261" t="s">
        <v>3143</v>
      </c>
      <c r="D261" t="s">
        <v>395</v>
      </c>
      <c r="E261">
        <v>30891.244999999999</v>
      </c>
      <c r="F261">
        <v>1478.05</v>
      </c>
      <c r="G261">
        <v>96.153096219728795</v>
      </c>
      <c r="H261">
        <v>9.3106653905038304</v>
      </c>
      <c r="I261">
        <v>37.494163271471201</v>
      </c>
      <c r="J261">
        <v>5.0306472500311301</v>
      </c>
      <c r="K261">
        <v>1386.48807079427</v>
      </c>
      <c r="L261">
        <v>1137.0281992042501</v>
      </c>
      <c r="M261">
        <v>61.259156971682899</v>
      </c>
      <c r="N261">
        <v>0.968148123050519</v>
      </c>
      <c r="O261">
        <v>12.607827881330101</v>
      </c>
      <c r="P261">
        <v>134.239302694136</v>
      </c>
      <c r="Q261">
        <v>9.0272278905918005E-2</v>
      </c>
    </row>
    <row r="262" spans="1:17" x14ac:dyDescent="0.3">
      <c r="A262" t="s">
        <v>622</v>
      </c>
      <c r="B262" t="s">
        <v>623</v>
      </c>
      <c r="C262" t="s">
        <v>3160</v>
      </c>
      <c r="D262" t="s">
        <v>624</v>
      </c>
      <c r="E262">
        <v>30890.322938699999</v>
      </c>
      <c r="F262">
        <v>783.85</v>
      </c>
      <c r="G262">
        <v>-9.0159080141915995E-2</v>
      </c>
      <c r="H262">
        <v>-2.63290504458362</v>
      </c>
      <c r="I262">
        <v>16.906795000457699</v>
      </c>
      <c r="J262">
        <v>-3.54818495414955</v>
      </c>
      <c r="K262">
        <v>810.23608306747599</v>
      </c>
      <c r="L262">
        <v>731.85078124830898</v>
      </c>
      <c r="M262">
        <v>31.760278501969601</v>
      </c>
      <c r="N262">
        <v>0.43385885012197301</v>
      </c>
      <c r="O262">
        <v>17.496970083561902</v>
      </c>
      <c r="P262">
        <v>38.099013389710997</v>
      </c>
      <c r="Q262">
        <v>2.7966819427739001E-2</v>
      </c>
    </row>
    <row r="263" spans="1:17" x14ac:dyDescent="0.3">
      <c r="A263" t="s">
        <v>625</v>
      </c>
      <c r="B263" t="s">
        <v>626</v>
      </c>
      <c r="C263" t="s">
        <v>3146</v>
      </c>
      <c r="D263" t="s">
        <v>48</v>
      </c>
      <c r="E263">
        <v>30796.2</v>
      </c>
      <c r="F263">
        <v>114.06</v>
      </c>
      <c r="G263">
        <v>147.078749595262</v>
      </c>
      <c r="H263">
        <v>-2.9866578048518599</v>
      </c>
      <c r="I263">
        <v>18.3467361745669</v>
      </c>
      <c r="J263">
        <v>2.5161512557133099</v>
      </c>
      <c r="K263">
        <v>116.845397551224</v>
      </c>
      <c r="L263">
        <v>97.467109984395705</v>
      </c>
      <c r="M263">
        <v>42.260532009508502</v>
      </c>
      <c r="N263">
        <v>0.355097880655665</v>
      </c>
      <c r="O263">
        <v>22.596294348003902</v>
      </c>
      <c r="P263">
        <v>181.62962962962899</v>
      </c>
      <c r="Q263">
        <v>0.13159606909705801</v>
      </c>
    </row>
    <row r="264" spans="1:17" x14ac:dyDescent="0.3">
      <c r="A264" t="s">
        <v>627</v>
      </c>
      <c r="B264" t="s">
        <v>628</v>
      </c>
      <c r="C264" t="s">
        <v>3141</v>
      </c>
      <c r="D264" t="s">
        <v>18</v>
      </c>
      <c r="E264">
        <v>30623.158430521002</v>
      </c>
      <c r="F264">
        <v>174.73</v>
      </c>
      <c r="G264">
        <v>52.104331420085202</v>
      </c>
      <c r="H264">
        <v>-10.284086087096901</v>
      </c>
      <c r="I264">
        <v>-30.971964189463801</v>
      </c>
      <c r="J264">
        <v>-0.92420995187769805</v>
      </c>
      <c r="K264">
        <v>192.594311428802</v>
      </c>
      <c r="L264">
        <v>189.853871424776</v>
      </c>
      <c r="M264">
        <v>36.732949096459599</v>
      </c>
      <c r="N264">
        <v>0.43230077170241199</v>
      </c>
      <c r="O264">
        <v>65.541120586047001</v>
      </c>
      <c r="P264">
        <v>88.8972972972973</v>
      </c>
      <c r="Q264">
        <v>0.110196432942245</v>
      </c>
    </row>
    <row r="265" spans="1:17" hidden="1" x14ac:dyDescent="0.3">
      <c r="A265" t="s">
        <v>629</v>
      </c>
      <c r="B265" t="s">
        <v>630</v>
      </c>
      <c r="C265" t="s">
        <v>3158</v>
      </c>
      <c r="D265" t="s">
        <v>143</v>
      </c>
      <c r="E265">
        <v>30600.1424415</v>
      </c>
      <c r="F265">
        <v>1801.65</v>
      </c>
      <c r="G265">
        <v>157.60291309047599</v>
      </c>
      <c r="H265">
        <v>12.256641870956599</v>
      </c>
      <c r="I265">
        <v>134.34523430158501</v>
      </c>
      <c r="J265">
        <v>3.3541307308004198</v>
      </c>
      <c r="K265">
        <v>1582.0596528128001</v>
      </c>
      <c r="L265">
        <v>1142.2900924870801</v>
      </c>
      <c r="M265">
        <v>59.075280072732198</v>
      </c>
      <c r="N265">
        <v>0.95502233985783602</v>
      </c>
      <c r="O265">
        <v>1.57355757222545</v>
      </c>
      <c r="P265">
        <v>212.70502473314201</v>
      </c>
    </row>
    <row r="266" spans="1:17" x14ac:dyDescent="0.3">
      <c r="A266" t="s">
        <v>631</v>
      </c>
      <c r="B266" t="s">
        <v>632</v>
      </c>
      <c r="C266" t="s">
        <v>3150</v>
      </c>
      <c r="D266" t="s">
        <v>633</v>
      </c>
      <c r="E266">
        <v>30543.453671700001</v>
      </c>
      <c r="F266">
        <v>315.85000000000002</v>
      </c>
      <c r="G266">
        <v>79.287529770809499</v>
      </c>
      <c r="H266">
        <v>-0.614421563715005</v>
      </c>
      <c r="I266">
        <v>-22.5595638082488</v>
      </c>
      <c r="J266">
        <v>-6.2566138630059598</v>
      </c>
      <c r="K266">
        <v>323.66239698526198</v>
      </c>
      <c r="L266">
        <v>297.245941374572</v>
      </c>
      <c r="M266">
        <v>37.459221655555503</v>
      </c>
      <c r="N266">
        <v>0.93606701275609305</v>
      </c>
      <c r="O266">
        <v>31.644768086116802</v>
      </c>
      <c r="P266">
        <v>132.841872465904</v>
      </c>
      <c r="Q266">
        <v>9.6600168074663997E-2</v>
      </c>
    </row>
    <row r="267" spans="1:17" x14ac:dyDescent="0.3">
      <c r="A267" t="s">
        <v>634</v>
      </c>
      <c r="B267" t="s">
        <v>635</v>
      </c>
      <c r="C267" t="s">
        <v>3147</v>
      </c>
      <c r="D267" t="s">
        <v>51</v>
      </c>
      <c r="E267">
        <v>30514.701275719999</v>
      </c>
      <c r="F267">
        <v>1198.7</v>
      </c>
      <c r="G267">
        <v>83.023207806184402</v>
      </c>
      <c r="H267">
        <v>-1.6733725432220801</v>
      </c>
      <c r="I267">
        <v>81.893415195042607</v>
      </c>
      <c r="J267">
        <v>0.792798421979796</v>
      </c>
      <c r="K267">
        <v>1102.3375654248</v>
      </c>
      <c r="L267">
        <v>853.22965082698204</v>
      </c>
      <c r="M267">
        <v>54.509377463274497</v>
      </c>
      <c r="N267">
        <v>0.54321187213357602</v>
      </c>
      <c r="O267">
        <v>7.4413948444147904</v>
      </c>
      <c r="P267">
        <v>121.571164510166</v>
      </c>
      <c r="Q267">
        <v>9.8724632406696003E-2</v>
      </c>
    </row>
    <row r="268" spans="1:17" x14ac:dyDescent="0.3">
      <c r="A268" t="s">
        <v>636</v>
      </c>
      <c r="B268" t="s">
        <v>637</v>
      </c>
      <c r="C268" t="s">
        <v>3153</v>
      </c>
      <c r="D268" t="s">
        <v>430</v>
      </c>
      <c r="E268">
        <v>30462.18350979</v>
      </c>
      <c r="F268">
        <v>411.15</v>
      </c>
      <c r="G268">
        <v>-32.375130439046004</v>
      </c>
      <c r="H268">
        <v>-1.3014536822552301</v>
      </c>
      <c r="I268">
        <v>-21.200109316367101</v>
      </c>
      <c r="J268">
        <v>-2.9104356275304499E-2</v>
      </c>
      <c r="K268">
        <v>416.73177825743801</v>
      </c>
      <c r="L268">
        <v>416.894704059265</v>
      </c>
      <c r="M268">
        <v>39.769196541092803</v>
      </c>
      <c r="N268">
        <v>0.56928067607311394</v>
      </c>
      <c r="O268">
        <v>18.691475130730801</v>
      </c>
      <c r="P268">
        <v>16.0784867306606</v>
      </c>
      <c r="Q268">
        <v>-6.9861675166352E-2</v>
      </c>
    </row>
    <row r="269" spans="1:17" x14ac:dyDescent="0.3">
      <c r="A269" t="s">
        <v>638</v>
      </c>
      <c r="B269" t="s">
        <v>639</v>
      </c>
      <c r="C269" t="s">
        <v>3157</v>
      </c>
      <c r="D269" t="s">
        <v>398</v>
      </c>
      <c r="E269">
        <v>30173.44643742</v>
      </c>
      <c r="F269">
        <v>6713.85</v>
      </c>
      <c r="G269">
        <v>0.76464812807122196</v>
      </c>
      <c r="H269">
        <v>3.5328850861255199</v>
      </c>
      <c r="I269">
        <v>12.892601574102599</v>
      </c>
      <c r="J269">
        <v>4.4673275507883803</v>
      </c>
      <c r="K269">
        <v>6446.2648889497204</v>
      </c>
      <c r="L269">
        <v>5989.0132992384697</v>
      </c>
      <c r="M269">
        <v>68.4177976709219</v>
      </c>
      <c r="N269">
        <v>1.4117118628693099</v>
      </c>
      <c r="O269">
        <v>7.1940838714001698</v>
      </c>
      <c r="P269">
        <v>39.496976874649299</v>
      </c>
      <c r="Q269">
        <v>4.096517061735E-3</v>
      </c>
    </row>
    <row r="270" spans="1:17" x14ac:dyDescent="0.3">
      <c r="A270" t="s">
        <v>640</v>
      </c>
      <c r="B270" t="s">
        <v>641</v>
      </c>
      <c r="C270" t="s">
        <v>3157</v>
      </c>
      <c r="D270" t="s">
        <v>172</v>
      </c>
      <c r="E270">
        <v>30140.215250179899</v>
      </c>
      <c r="F270">
        <v>1183.0999999999999</v>
      </c>
      <c r="G270">
        <v>-11.822018086479</v>
      </c>
      <c r="H270">
        <v>7.8289608136532198</v>
      </c>
      <c r="I270">
        <v>-6.6975310530918604</v>
      </c>
      <c r="J270">
        <v>2.5210762471555999</v>
      </c>
      <c r="K270">
        <v>1078.5170708441201</v>
      </c>
      <c r="L270">
        <v>1063.6933541051999</v>
      </c>
      <c r="M270">
        <v>76.794299516894199</v>
      </c>
      <c r="N270">
        <v>2.7968797927876401</v>
      </c>
      <c r="O270">
        <v>14.0224833065675</v>
      </c>
      <c r="P270">
        <v>26.806002143622699</v>
      </c>
      <c r="Q270">
        <v>-4.336351911792E-3</v>
      </c>
    </row>
    <row r="271" spans="1:17" x14ac:dyDescent="0.3">
      <c r="A271" t="s">
        <v>642</v>
      </c>
      <c r="B271" t="s">
        <v>643</v>
      </c>
      <c r="C271" t="s">
        <v>3149</v>
      </c>
      <c r="D271" t="s">
        <v>182</v>
      </c>
      <c r="E271">
        <v>30137.66146725</v>
      </c>
      <c r="F271">
        <v>1434.25</v>
      </c>
      <c r="G271">
        <v>-10.0827443582086</v>
      </c>
      <c r="H271">
        <v>4.4552639620043699</v>
      </c>
      <c r="I271">
        <v>17.745923248098201</v>
      </c>
      <c r="J271">
        <v>4.5049522749402504</v>
      </c>
      <c r="K271">
        <v>1383.66808862225</v>
      </c>
      <c r="L271">
        <v>1282.8234530939701</v>
      </c>
      <c r="M271">
        <v>59.781173602685101</v>
      </c>
      <c r="N271">
        <v>1.0104073877176001</v>
      </c>
      <c r="O271">
        <v>4.9991284643541896</v>
      </c>
      <c r="P271">
        <v>42.988883904092503</v>
      </c>
      <c r="Q271">
        <v>4.0993643572842998E-2</v>
      </c>
    </row>
    <row r="272" spans="1:17" x14ac:dyDescent="0.3">
      <c r="A272" t="s">
        <v>644</v>
      </c>
      <c r="B272" t="s">
        <v>645</v>
      </c>
      <c r="C272" t="s">
        <v>3152</v>
      </c>
      <c r="D272" t="s">
        <v>307</v>
      </c>
      <c r="E272">
        <v>30032.46523845</v>
      </c>
      <c r="F272">
        <v>2367.15</v>
      </c>
      <c r="G272">
        <v>15.523794491994099</v>
      </c>
      <c r="H272">
        <v>10.5864735575521</v>
      </c>
      <c r="I272">
        <v>56.722342581721001</v>
      </c>
      <c r="J272">
        <v>2.0770882095359</v>
      </c>
      <c r="K272">
        <v>2144.30311493624</v>
      </c>
      <c r="L272">
        <v>1813.4737274812301</v>
      </c>
      <c r="M272">
        <v>74.060587327038604</v>
      </c>
      <c r="N272">
        <v>1.2490567771754599</v>
      </c>
      <c r="O272">
        <v>2.0193059163973399</v>
      </c>
      <c r="P272">
        <v>99.574234887446195</v>
      </c>
      <c r="Q272">
        <v>-4.2953843270080998E-2</v>
      </c>
    </row>
    <row r="273" spans="1:17" hidden="1" x14ac:dyDescent="0.3">
      <c r="A273" t="s">
        <v>646</v>
      </c>
      <c r="B273" t="s">
        <v>647</v>
      </c>
      <c r="C273" t="s">
        <v>3158</v>
      </c>
      <c r="E273">
        <v>29843.409287999999</v>
      </c>
      <c r="F273">
        <v>2702.15</v>
      </c>
      <c r="G273">
        <v>104.41141231159</v>
      </c>
      <c r="H273">
        <v>7.7509546693533</v>
      </c>
      <c r="I273">
        <v>40.601048857575698</v>
      </c>
      <c r="J273">
        <v>-5.0701337792717496</v>
      </c>
      <c r="K273">
        <v>2555.4184621914701</v>
      </c>
      <c r="L273">
        <v>2042.81414385071</v>
      </c>
      <c r="M273">
        <v>46.916804569641997</v>
      </c>
      <c r="N273">
        <v>0.54380275575944803</v>
      </c>
      <c r="O273">
        <v>8.6708731935680703</v>
      </c>
      <c r="P273">
        <v>158.22065077165601</v>
      </c>
      <c r="Q273">
        <v>0.12557082218603599</v>
      </c>
    </row>
    <row r="274" spans="1:17" x14ac:dyDescent="0.3">
      <c r="A274" t="s">
        <v>648</v>
      </c>
      <c r="B274" t="s">
        <v>649</v>
      </c>
      <c r="C274" t="s">
        <v>3143</v>
      </c>
      <c r="D274" t="s">
        <v>54</v>
      </c>
      <c r="E274">
        <v>29608.612813799999</v>
      </c>
      <c r="F274">
        <v>380.7</v>
      </c>
      <c r="G274">
        <v>-25.188863218730098</v>
      </c>
      <c r="H274">
        <v>-1.4306188925679999</v>
      </c>
      <c r="I274">
        <v>-32.532684659386</v>
      </c>
      <c r="J274">
        <v>-0.62917621766229004</v>
      </c>
      <c r="K274">
        <v>393.567939219094</v>
      </c>
      <c r="L274">
        <v>411.84392692940003</v>
      </c>
      <c r="M274">
        <v>39.623336975549698</v>
      </c>
      <c r="N274">
        <v>0.63961352093902801</v>
      </c>
      <c r="O274">
        <v>36.511688993958501</v>
      </c>
      <c r="P274">
        <v>13.2024977698483</v>
      </c>
      <c r="Q274">
        <v>9.7269254143852998E-2</v>
      </c>
    </row>
    <row r="275" spans="1:17" hidden="1" x14ac:dyDescent="0.3">
      <c r="A275" t="s">
        <v>650</v>
      </c>
      <c r="B275" t="s">
        <v>651</v>
      </c>
      <c r="C275" t="s">
        <v>3158</v>
      </c>
      <c r="D275" t="s">
        <v>182</v>
      </c>
      <c r="E275">
        <v>29553.133059939999</v>
      </c>
      <c r="F275">
        <v>13336.85</v>
      </c>
      <c r="G275">
        <v>114.942818459233</v>
      </c>
      <c r="H275">
        <v>-8.0224202438007897</v>
      </c>
      <c r="I275">
        <v>50.4579394095691</v>
      </c>
      <c r="J275">
        <v>-0.75701351640049097</v>
      </c>
      <c r="K275">
        <v>13583.607152775299</v>
      </c>
      <c r="L275">
        <v>11140.6385344269</v>
      </c>
      <c r="M275">
        <v>46.5967297464545</v>
      </c>
      <c r="N275">
        <v>1.20006212299996</v>
      </c>
      <c r="O275">
        <v>13.5009391273051</v>
      </c>
      <c r="P275">
        <v>158.333414041238</v>
      </c>
      <c r="Q275">
        <v>0.20279428474042999</v>
      </c>
    </row>
    <row r="276" spans="1:17" x14ac:dyDescent="0.3">
      <c r="A276" t="s">
        <v>652</v>
      </c>
      <c r="B276" t="s">
        <v>653</v>
      </c>
      <c r="C276" t="s">
        <v>3145</v>
      </c>
      <c r="D276" t="s">
        <v>195</v>
      </c>
      <c r="E276">
        <v>29403.433486034999</v>
      </c>
      <c r="F276">
        <v>9023.5499999999993</v>
      </c>
      <c r="G276">
        <v>18.140933795145202</v>
      </c>
      <c r="H276">
        <v>-1.1353375050197001</v>
      </c>
      <c r="I276">
        <v>31.079236336786099</v>
      </c>
      <c r="J276">
        <v>6.1728363335352201</v>
      </c>
      <c r="K276">
        <v>8525.0212564386493</v>
      </c>
      <c r="L276">
        <v>7471.3236779659901</v>
      </c>
      <c r="M276">
        <v>71.565536548239095</v>
      </c>
      <c r="N276">
        <v>0.82390837849243403</v>
      </c>
      <c r="O276">
        <v>5.9449994735996503</v>
      </c>
      <c r="P276">
        <v>51.502254010627802</v>
      </c>
      <c r="Q276">
        <v>4.0765805059131001E-2</v>
      </c>
    </row>
    <row r="277" spans="1:17" x14ac:dyDescent="0.3">
      <c r="A277" t="s">
        <v>654</v>
      </c>
      <c r="B277" t="s">
        <v>655</v>
      </c>
      <c r="C277" t="s">
        <v>3147</v>
      </c>
      <c r="D277" t="s">
        <v>51</v>
      </c>
      <c r="E277">
        <v>29200.181628159899</v>
      </c>
      <c r="F277">
        <v>221.3</v>
      </c>
      <c r="G277">
        <v>98.546225117225902</v>
      </c>
      <c r="H277">
        <v>-9.7983082701408097</v>
      </c>
      <c r="I277">
        <v>49.780854424553503</v>
      </c>
      <c r="J277">
        <v>-1.29239985942073</v>
      </c>
      <c r="K277">
        <v>206.937887141657</v>
      </c>
      <c r="L277">
        <v>165.626945507145</v>
      </c>
      <c r="M277">
        <v>47.875121413361697</v>
      </c>
      <c r="N277">
        <v>0.61323181797651705</v>
      </c>
      <c r="O277">
        <v>10.2530501581563</v>
      </c>
      <c r="P277">
        <v>152.914285714285</v>
      </c>
    </row>
    <row r="278" spans="1:17" x14ac:dyDescent="0.3">
      <c r="A278" t="s">
        <v>656</v>
      </c>
      <c r="B278" t="s">
        <v>657</v>
      </c>
      <c r="C278" t="s">
        <v>3147</v>
      </c>
      <c r="D278" t="s">
        <v>275</v>
      </c>
      <c r="E278">
        <v>29179.583606249998</v>
      </c>
      <c r="F278">
        <v>3505.95</v>
      </c>
      <c r="G278">
        <v>14.500752750657201</v>
      </c>
      <c r="H278">
        <v>3.8047078865498198</v>
      </c>
      <c r="I278">
        <v>38.943347395815103</v>
      </c>
      <c r="J278">
        <v>2.8050099537380699</v>
      </c>
      <c r="K278">
        <v>3301.8737294244902</v>
      </c>
      <c r="L278">
        <v>2863.7641987942502</v>
      </c>
      <c r="M278">
        <v>59.161656060226598</v>
      </c>
      <c r="N278">
        <v>1.04202440553041</v>
      </c>
      <c r="O278">
        <v>4.2213950569745604</v>
      </c>
      <c r="P278">
        <v>80.375057879302304</v>
      </c>
      <c r="Q278">
        <v>-2.3207740570828E-2</v>
      </c>
    </row>
    <row r="279" spans="1:17" x14ac:dyDescent="0.3">
      <c r="A279" t="s">
        <v>658</v>
      </c>
      <c r="B279" t="s">
        <v>659</v>
      </c>
      <c r="C279" t="s">
        <v>3149</v>
      </c>
      <c r="D279" t="s">
        <v>532</v>
      </c>
      <c r="E279">
        <v>29148.364595676001</v>
      </c>
      <c r="F279">
        <v>65.930000000000007</v>
      </c>
      <c r="G279">
        <v>-20.942108711336001</v>
      </c>
      <c r="H279">
        <v>-5.8196170337622597</v>
      </c>
      <c r="I279">
        <v>-14.9876295766891</v>
      </c>
      <c r="J279">
        <v>-3.3936320601307299</v>
      </c>
      <c r="K279">
        <v>69.826864421331607</v>
      </c>
      <c r="L279">
        <v>68.446475982733602</v>
      </c>
      <c r="M279">
        <v>27.104276369922999</v>
      </c>
      <c r="N279">
        <v>1.4360288987529699</v>
      </c>
      <c r="O279">
        <v>21.340816016987599</v>
      </c>
      <c r="P279">
        <v>13.9671564390665</v>
      </c>
      <c r="Q279">
        <v>2.3734301759462E-2</v>
      </c>
    </row>
    <row r="280" spans="1:17" x14ac:dyDescent="0.3">
      <c r="A280" t="s">
        <v>660</v>
      </c>
      <c r="B280" t="s">
        <v>661</v>
      </c>
      <c r="C280" t="s">
        <v>3149</v>
      </c>
      <c r="D280" t="s">
        <v>182</v>
      </c>
      <c r="E280">
        <v>29029.507960319999</v>
      </c>
      <c r="F280">
        <v>15304.8</v>
      </c>
      <c r="G280">
        <v>-25.791784558580499</v>
      </c>
      <c r="H280">
        <v>-12.3683253366163</v>
      </c>
      <c r="I280">
        <v>-1.78386435411149</v>
      </c>
      <c r="J280">
        <v>-6.9486821902641296</v>
      </c>
      <c r="K280">
        <v>15830.6179044129</v>
      </c>
      <c r="L280">
        <v>15279.0192984074</v>
      </c>
      <c r="M280">
        <v>42.337676112907701</v>
      </c>
      <c r="N280">
        <v>1.6640307110100401</v>
      </c>
      <c r="O280">
        <v>19.243635983482299</v>
      </c>
      <c r="P280">
        <v>17.956069364161799</v>
      </c>
      <c r="Q280">
        <v>7.6911091474345994E-2</v>
      </c>
    </row>
    <row r="281" spans="1:17" x14ac:dyDescent="0.3">
      <c r="A281" t="s">
        <v>662</v>
      </c>
      <c r="B281" t="s">
        <v>663</v>
      </c>
      <c r="C281" t="s">
        <v>3145</v>
      </c>
      <c r="D281" t="s">
        <v>238</v>
      </c>
      <c r="E281">
        <v>28768.38819342</v>
      </c>
      <c r="F281">
        <v>2150.6999999999998</v>
      </c>
      <c r="G281">
        <v>49.500199743761399</v>
      </c>
      <c r="H281">
        <v>3.7279405805047201</v>
      </c>
      <c r="I281">
        <v>11.8865801995185</v>
      </c>
      <c r="J281">
        <v>3.5290776035114302</v>
      </c>
      <c r="K281">
        <v>1969.9690604180901</v>
      </c>
      <c r="L281">
        <v>1739.87830372138</v>
      </c>
      <c r="M281">
        <v>64.809473987539107</v>
      </c>
      <c r="N281">
        <v>0.66783720696933901</v>
      </c>
      <c r="O281">
        <v>8.46236109173757</v>
      </c>
      <c r="P281">
        <v>88.451259583789593</v>
      </c>
      <c r="Q281">
        <v>8.2285472492400993E-2</v>
      </c>
    </row>
    <row r="282" spans="1:17" x14ac:dyDescent="0.3">
      <c r="A282" t="s">
        <v>664</v>
      </c>
      <c r="B282" t="s">
        <v>665</v>
      </c>
      <c r="C282" t="s">
        <v>3155</v>
      </c>
      <c r="D282" t="s">
        <v>159</v>
      </c>
      <c r="E282">
        <v>28502.240284224001</v>
      </c>
      <c r="F282">
        <v>218.61</v>
      </c>
      <c r="G282">
        <v>301.69375721600301</v>
      </c>
      <c r="H282">
        <v>-9.5498831666006492</v>
      </c>
      <c r="I282">
        <v>46.8827801324964</v>
      </c>
      <c r="J282">
        <v>-4.4864893353490496</v>
      </c>
      <c r="K282">
        <v>218.094163344386</v>
      </c>
      <c r="L282">
        <v>163.207118622846</v>
      </c>
      <c r="M282">
        <v>37.932966095579097</v>
      </c>
      <c r="N282">
        <v>0.53359614320290305</v>
      </c>
      <c r="O282">
        <v>19.8023878139151</v>
      </c>
      <c r="P282">
        <v>361.44591029023701</v>
      </c>
      <c r="Q282">
        <v>0.184487693328756</v>
      </c>
    </row>
    <row r="283" spans="1:17" x14ac:dyDescent="0.3">
      <c r="A283" t="s">
        <v>666</v>
      </c>
      <c r="B283" t="s">
        <v>667</v>
      </c>
      <c r="C283" t="s">
        <v>3155</v>
      </c>
      <c r="D283" t="s">
        <v>283</v>
      </c>
      <c r="E283">
        <v>28081.409964220002</v>
      </c>
      <c r="F283">
        <v>3733.3</v>
      </c>
      <c r="G283">
        <v>-4.0025826559445203</v>
      </c>
      <c r="H283">
        <v>-0.12749928604910701</v>
      </c>
      <c r="I283">
        <v>17.264033123813199</v>
      </c>
      <c r="J283">
        <v>1.8989226494245</v>
      </c>
      <c r="K283">
        <v>3807.8185061897798</v>
      </c>
      <c r="L283">
        <v>3632.8324656631098</v>
      </c>
      <c r="M283">
        <v>50.597997948298897</v>
      </c>
      <c r="N283">
        <v>0.38647824323949898</v>
      </c>
      <c r="O283">
        <v>29.052045107545499</v>
      </c>
      <c r="P283">
        <v>47.882749059219599</v>
      </c>
      <c r="Q283">
        <v>7.7300099801937E-2</v>
      </c>
    </row>
    <row r="284" spans="1:17" x14ac:dyDescent="0.3">
      <c r="A284" t="s">
        <v>668</v>
      </c>
      <c r="B284" t="s">
        <v>669</v>
      </c>
      <c r="C284" t="s">
        <v>3147</v>
      </c>
      <c r="D284" t="s">
        <v>51</v>
      </c>
      <c r="E284">
        <v>28054.441517039999</v>
      </c>
      <c r="F284">
        <v>1806.3</v>
      </c>
      <c r="G284">
        <v>-5.3888027365706304</v>
      </c>
      <c r="H284">
        <v>-6.0057885388697096</v>
      </c>
      <c r="I284">
        <v>-9.3534898319154394</v>
      </c>
      <c r="J284">
        <v>3.1870779055940299</v>
      </c>
      <c r="K284">
        <v>1858.8660664378201</v>
      </c>
      <c r="L284">
        <v>1743.3603735731699</v>
      </c>
      <c r="M284">
        <v>48.158481362447297</v>
      </c>
      <c r="N284">
        <v>1.8010448911333801</v>
      </c>
      <c r="O284">
        <v>12.3844322648507</v>
      </c>
      <c r="P284">
        <v>45.148459158664402</v>
      </c>
      <c r="Q284">
        <v>8.1816759310967005E-2</v>
      </c>
    </row>
    <row r="285" spans="1:17" x14ac:dyDescent="0.3">
      <c r="A285" t="s">
        <v>670</v>
      </c>
      <c r="B285" t="s">
        <v>671</v>
      </c>
      <c r="C285" t="s">
        <v>3147</v>
      </c>
      <c r="D285" t="s">
        <v>51</v>
      </c>
      <c r="E285">
        <v>27983.903910165001</v>
      </c>
      <c r="F285">
        <v>1698.55</v>
      </c>
      <c r="G285">
        <v>-22.049865949360601</v>
      </c>
      <c r="H285">
        <v>-12.3014921596431</v>
      </c>
      <c r="I285">
        <v>-12.6352251877653</v>
      </c>
      <c r="J285">
        <v>-4.3778006113883601</v>
      </c>
      <c r="K285">
        <v>1843.75361579327</v>
      </c>
      <c r="L285">
        <v>1830.13297112692</v>
      </c>
      <c r="M285">
        <v>18.875469987215101</v>
      </c>
      <c r="N285">
        <v>0.853293001660407</v>
      </c>
      <c r="O285">
        <v>30.755644520326101</v>
      </c>
      <c r="P285">
        <v>15.1520287447883</v>
      </c>
      <c r="Q285">
        <v>-0.11231605658913101</v>
      </c>
    </row>
    <row r="286" spans="1:17" x14ac:dyDescent="0.3">
      <c r="A286" t="s">
        <v>672</v>
      </c>
      <c r="B286" t="s">
        <v>673</v>
      </c>
      <c r="C286" t="s">
        <v>3155</v>
      </c>
      <c r="D286" t="s">
        <v>283</v>
      </c>
      <c r="E286">
        <v>27936.434316559898</v>
      </c>
      <c r="F286">
        <v>1467.95</v>
      </c>
      <c r="G286">
        <v>1.0679868217099601E-2</v>
      </c>
      <c r="H286">
        <v>-4.96273323424965</v>
      </c>
      <c r="I286">
        <v>7.7918628313994001</v>
      </c>
      <c r="J286">
        <v>0.133046354153324</v>
      </c>
      <c r="K286">
        <v>1522.4246758556101</v>
      </c>
      <c r="L286">
        <v>1441.5586723396</v>
      </c>
      <c r="M286">
        <v>48.4169066265315</v>
      </c>
      <c r="N286">
        <v>0.79561568968188201</v>
      </c>
      <c r="O286">
        <v>25.4232092373718</v>
      </c>
      <c r="P286">
        <v>43.130850234009301</v>
      </c>
      <c r="Q286">
        <v>5.2760798371424E-2</v>
      </c>
    </row>
    <row r="287" spans="1:17" hidden="1" x14ac:dyDescent="0.3">
      <c r="A287" t="s">
        <v>674</v>
      </c>
      <c r="B287" t="s">
        <v>675</v>
      </c>
      <c r="C287" t="s">
        <v>3158</v>
      </c>
      <c r="D287" t="s">
        <v>51</v>
      </c>
      <c r="E287">
        <v>27759.637339600002</v>
      </c>
      <c r="F287">
        <v>1468</v>
      </c>
      <c r="G287">
        <v>-18.001155898227601</v>
      </c>
      <c r="H287">
        <v>3.7278612232395298</v>
      </c>
      <c r="I287">
        <v>-1.70595917416828</v>
      </c>
      <c r="J287">
        <v>1.1833915819163301</v>
      </c>
      <c r="K287">
        <v>1396.4388663688101</v>
      </c>
      <c r="M287">
        <v>54.343928811755397</v>
      </c>
      <c r="N287">
        <v>0.95751390710647599</v>
      </c>
      <c r="O287">
        <v>7.6294277929155303</v>
      </c>
      <c r="P287">
        <v>19.836734693877499</v>
      </c>
    </row>
    <row r="288" spans="1:17" x14ac:dyDescent="0.3">
      <c r="A288" t="s">
        <v>676</v>
      </c>
      <c r="B288" t="s">
        <v>677</v>
      </c>
      <c r="C288" t="s">
        <v>3152</v>
      </c>
      <c r="D288" t="s">
        <v>307</v>
      </c>
      <c r="E288">
        <v>27731.653054805</v>
      </c>
      <c r="F288">
        <v>430.85</v>
      </c>
      <c r="G288">
        <v>17.750589298758999</v>
      </c>
      <c r="H288">
        <v>-5.7220962868719196</v>
      </c>
      <c r="I288">
        <v>34.4064494124164</v>
      </c>
      <c r="J288">
        <v>3.0950980869879001</v>
      </c>
      <c r="K288">
        <v>438.43396321931698</v>
      </c>
      <c r="L288">
        <v>386.59451064839101</v>
      </c>
      <c r="M288">
        <v>46.0929118786446</v>
      </c>
      <c r="N288">
        <v>0.97752869082739102</v>
      </c>
      <c r="O288">
        <v>12.336079842172399</v>
      </c>
      <c r="P288">
        <v>64.918660287081295</v>
      </c>
      <c r="Q288">
        <v>-4.5857531730806998E-2</v>
      </c>
    </row>
    <row r="289" spans="1:17" x14ac:dyDescent="0.3">
      <c r="A289" t="s">
        <v>678</v>
      </c>
      <c r="B289" t="s">
        <v>679</v>
      </c>
      <c r="C289" t="s">
        <v>3147</v>
      </c>
      <c r="D289" t="s">
        <v>275</v>
      </c>
      <c r="E289">
        <v>27518.050233540001</v>
      </c>
      <c r="F289">
        <v>1024.7</v>
      </c>
      <c r="G289">
        <v>7.7368175596942104</v>
      </c>
      <c r="H289">
        <v>-9.1147992470876709</v>
      </c>
      <c r="I289">
        <v>-36.432798833939898</v>
      </c>
      <c r="J289">
        <v>7.1065347682473403</v>
      </c>
      <c r="K289">
        <v>1094.67579030959</v>
      </c>
      <c r="L289">
        <v>1120.62746614709</v>
      </c>
      <c r="M289">
        <v>49.052413211208901</v>
      </c>
      <c r="N289">
        <v>1.86778277754305</v>
      </c>
      <c r="O289">
        <v>47.740802186005602</v>
      </c>
      <c r="P289">
        <v>44.7316384180791</v>
      </c>
    </row>
    <row r="290" spans="1:17" x14ac:dyDescent="0.3">
      <c r="A290" t="s">
        <v>680</v>
      </c>
      <c r="B290" t="s">
        <v>681</v>
      </c>
      <c r="C290" t="s">
        <v>3157</v>
      </c>
      <c r="D290" t="s">
        <v>258</v>
      </c>
      <c r="E290">
        <v>27208.434069359999</v>
      </c>
      <c r="F290">
        <v>545.1</v>
      </c>
      <c r="G290">
        <v>2.91636844908568</v>
      </c>
      <c r="H290">
        <v>-10.249915256624901</v>
      </c>
      <c r="I290">
        <v>25.495578450328001</v>
      </c>
      <c r="J290">
        <v>-2.2373046029230901</v>
      </c>
      <c r="K290">
        <v>540.82279246145504</v>
      </c>
      <c r="L290">
        <v>477.40113777140402</v>
      </c>
      <c r="M290">
        <v>46.326761432705197</v>
      </c>
      <c r="N290">
        <v>0.45991092344785001</v>
      </c>
      <c r="O290">
        <v>15.263254448724901</v>
      </c>
      <c r="P290">
        <v>62.1838738470693</v>
      </c>
      <c r="Q290">
        <v>1.310354911775E-2</v>
      </c>
    </row>
    <row r="291" spans="1:17" x14ac:dyDescent="0.3">
      <c r="A291" t="s">
        <v>682</v>
      </c>
      <c r="B291" t="s">
        <v>683</v>
      </c>
      <c r="C291" t="s">
        <v>3154</v>
      </c>
      <c r="D291" t="s">
        <v>272</v>
      </c>
      <c r="E291">
        <v>26903.167109639999</v>
      </c>
      <c r="F291">
        <v>430.2</v>
      </c>
      <c r="G291">
        <v>60.1030758974061</v>
      </c>
      <c r="H291">
        <v>9.9796325193988</v>
      </c>
      <c r="I291">
        <v>-19.212905507672801</v>
      </c>
      <c r="J291">
        <v>12.267784594184</v>
      </c>
      <c r="K291">
        <v>392.91460221342601</v>
      </c>
      <c r="L291">
        <v>379.93997546155299</v>
      </c>
      <c r="M291">
        <v>86.872012104103803</v>
      </c>
      <c r="N291">
        <v>1.2750662223920799</v>
      </c>
      <c r="O291">
        <v>16.736401673640099</v>
      </c>
      <c r="P291">
        <v>109.29214303089201</v>
      </c>
      <c r="Q291">
        <v>0.132130840813694</v>
      </c>
    </row>
    <row r="292" spans="1:17" x14ac:dyDescent="0.3">
      <c r="A292" t="s">
        <v>684</v>
      </c>
      <c r="B292" t="s">
        <v>685</v>
      </c>
      <c r="C292" t="s">
        <v>3143</v>
      </c>
      <c r="D292" t="s">
        <v>547</v>
      </c>
      <c r="E292">
        <v>26877.189161654998</v>
      </c>
      <c r="F292">
        <v>829.45</v>
      </c>
      <c r="G292">
        <v>4.7769802434723001</v>
      </c>
      <c r="H292">
        <v>0.701844632318396</v>
      </c>
      <c r="I292">
        <v>3.59820045911265</v>
      </c>
      <c r="J292">
        <v>-3.3071882449221102</v>
      </c>
      <c r="K292">
        <v>837.48173033328203</v>
      </c>
      <c r="L292">
        <v>766.52601495864099</v>
      </c>
      <c r="M292">
        <v>23.685519806886301</v>
      </c>
      <c r="N292">
        <v>0.90857501254755502</v>
      </c>
      <c r="O292">
        <v>11.2122490807161</v>
      </c>
      <c r="P292">
        <v>33.448636473332797</v>
      </c>
      <c r="Q292">
        <v>-5.2558692074077998E-2</v>
      </c>
    </row>
    <row r="293" spans="1:17" x14ac:dyDescent="0.3">
      <c r="A293" t="s">
        <v>686</v>
      </c>
      <c r="B293" t="s">
        <v>687</v>
      </c>
      <c r="C293" t="s">
        <v>3155</v>
      </c>
      <c r="D293" t="s">
        <v>283</v>
      </c>
      <c r="E293">
        <v>26761.758131160001</v>
      </c>
      <c r="F293">
        <v>5413.2</v>
      </c>
      <c r="G293">
        <v>-22.736028271191799</v>
      </c>
      <c r="H293">
        <v>1.6514170183590799</v>
      </c>
      <c r="I293">
        <v>7.2693452709852497</v>
      </c>
      <c r="J293">
        <v>-0.12865018002592099</v>
      </c>
      <c r="K293">
        <v>5417.47861278859</v>
      </c>
      <c r="L293">
        <v>5281.7329220363199</v>
      </c>
      <c r="M293">
        <v>57.814549536973999</v>
      </c>
      <c r="N293">
        <v>1.03126708769536</v>
      </c>
      <c r="O293">
        <v>35.779206384393703</v>
      </c>
      <c r="P293">
        <v>34.506149832277202</v>
      </c>
      <c r="Q293">
        <v>5.2557887045002999E-2</v>
      </c>
    </row>
    <row r="294" spans="1:17" x14ac:dyDescent="0.3">
      <c r="A294" t="s">
        <v>688</v>
      </c>
      <c r="B294" t="s">
        <v>689</v>
      </c>
      <c r="C294" t="s">
        <v>3155</v>
      </c>
      <c r="D294" t="s">
        <v>283</v>
      </c>
      <c r="E294">
        <v>26755.488000000001</v>
      </c>
      <c r="F294">
        <v>2416.5</v>
      </c>
      <c r="G294">
        <v>-14.939582928639499</v>
      </c>
      <c r="H294">
        <v>-1.8529739949119901</v>
      </c>
      <c r="I294">
        <v>6.9793902213121903</v>
      </c>
      <c r="J294">
        <v>1.46781137666842</v>
      </c>
      <c r="K294">
        <v>2444.9793278604402</v>
      </c>
      <c r="L294">
        <v>2371.4272631978401</v>
      </c>
      <c r="M294">
        <v>51.775246411188597</v>
      </c>
      <c r="N294">
        <v>0.68867648130993098</v>
      </c>
      <c r="O294">
        <v>22.4912062900889</v>
      </c>
      <c r="P294">
        <v>28.866254266211602</v>
      </c>
      <c r="Q294">
        <v>5.1242885607349999E-2</v>
      </c>
    </row>
    <row r="295" spans="1:17" x14ac:dyDescent="0.3">
      <c r="A295" t="s">
        <v>690</v>
      </c>
      <c r="B295" t="s">
        <v>691</v>
      </c>
      <c r="C295" t="s">
        <v>3146</v>
      </c>
      <c r="D295" t="s">
        <v>48</v>
      </c>
      <c r="E295">
        <v>26585.394</v>
      </c>
      <c r="F295">
        <v>998.7</v>
      </c>
      <c r="G295">
        <v>26.871907325549699</v>
      </c>
      <c r="H295">
        <v>4.0417689768931</v>
      </c>
      <c r="I295">
        <v>24.033852299889599</v>
      </c>
      <c r="J295">
        <v>-0.48685810532037399</v>
      </c>
      <c r="K295">
        <v>952.46991782023201</v>
      </c>
      <c r="L295">
        <v>815.57276475402102</v>
      </c>
      <c r="M295">
        <v>46.899299918228401</v>
      </c>
      <c r="N295">
        <v>0.55609168007695597</v>
      </c>
      <c r="O295">
        <v>6.9390207269450297</v>
      </c>
      <c r="P295">
        <v>81.565312244341399</v>
      </c>
      <c r="Q295">
        <v>8.6046346944018998E-2</v>
      </c>
    </row>
    <row r="296" spans="1:17" x14ac:dyDescent="0.3">
      <c r="A296" t="s">
        <v>692</v>
      </c>
      <c r="B296" t="s">
        <v>693</v>
      </c>
      <c r="C296" t="s">
        <v>3147</v>
      </c>
      <c r="D296" t="s">
        <v>51</v>
      </c>
      <c r="E296">
        <v>26344.9751655</v>
      </c>
      <c r="F296">
        <v>5758.75</v>
      </c>
      <c r="G296">
        <v>18.6423940002311</v>
      </c>
      <c r="H296">
        <v>-6.9484099437560003</v>
      </c>
      <c r="I296">
        <v>28.8050890455985</v>
      </c>
      <c r="J296">
        <v>2.5090090152881701</v>
      </c>
      <c r="K296">
        <v>5656.5367942406601</v>
      </c>
      <c r="L296">
        <v>4995.3954055623699</v>
      </c>
      <c r="M296">
        <v>57.184748396695397</v>
      </c>
      <c r="N296">
        <v>1.2005251942663999</v>
      </c>
      <c r="O296">
        <v>12.023442587367001</v>
      </c>
      <c r="P296">
        <v>50.045596664929597</v>
      </c>
      <c r="Q296">
        <v>-4.4657486611779998E-2</v>
      </c>
    </row>
    <row r="297" spans="1:17" hidden="1" x14ac:dyDescent="0.3">
      <c r="A297" t="s">
        <v>694</v>
      </c>
      <c r="B297" t="s">
        <v>695</v>
      </c>
      <c r="C297" t="s">
        <v>3155</v>
      </c>
      <c r="D297" t="s">
        <v>696</v>
      </c>
      <c r="E297">
        <v>25777.270816119999</v>
      </c>
      <c r="F297">
        <v>1133.45</v>
      </c>
      <c r="G297">
        <v>135.033460224344</v>
      </c>
      <c r="H297">
        <v>-1.0769316761043499</v>
      </c>
      <c r="I297">
        <v>35.422691664828498</v>
      </c>
      <c r="J297">
        <v>-1.41042316153058</v>
      </c>
      <c r="K297">
        <v>1153.4635217836801</v>
      </c>
      <c r="M297">
        <v>46.887375867489801</v>
      </c>
      <c r="N297">
        <v>0.48079230269051798</v>
      </c>
      <c r="O297">
        <v>27.923596100401401</v>
      </c>
      <c r="P297">
        <v>208.002717391304</v>
      </c>
    </row>
    <row r="298" spans="1:17" x14ac:dyDescent="0.3">
      <c r="A298" t="s">
        <v>697</v>
      </c>
      <c r="B298" t="s">
        <v>698</v>
      </c>
      <c r="C298" t="s">
        <v>3149</v>
      </c>
      <c r="D298" t="s">
        <v>486</v>
      </c>
      <c r="E298">
        <v>25749.838461160001</v>
      </c>
      <c r="F298">
        <v>1406.9</v>
      </c>
      <c r="G298">
        <v>93.065216705154299</v>
      </c>
      <c r="H298">
        <v>-1.63429948373301</v>
      </c>
      <c r="I298">
        <v>48.124591553728401</v>
      </c>
      <c r="J298">
        <v>3.4242339961477599</v>
      </c>
      <c r="K298">
        <v>1428.4821255486399</v>
      </c>
      <c r="L298">
        <v>1225.23581357736</v>
      </c>
      <c r="M298">
        <v>57.246873730266699</v>
      </c>
      <c r="N298">
        <v>1.20381308812721</v>
      </c>
      <c r="O298">
        <v>26.231430805316599</v>
      </c>
      <c r="P298">
        <v>134.874791318864</v>
      </c>
      <c r="Q298">
        <v>7.2793194085068E-2</v>
      </c>
    </row>
    <row r="299" spans="1:17" x14ac:dyDescent="0.3">
      <c r="A299" t="s">
        <v>699</v>
      </c>
      <c r="B299" t="s">
        <v>700</v>
      </c>
      <c r="C299" t="s">
        <v>3147</v>
      </c>
      <c r="D299" t="s">
        <v>51</v>
      </c>
      <c r="E299">
        <v>25724.655078749998</v>
      </c>
      <c r="F299">
        <v>1436.25</v>
      </c>
      <c r="G299">
        <v>42.791948653843903</v>
      </c>
      <c r="H299">
        <v>-7.7014114176255202</v>
      </c>
      <c r="I299">
        <v>37.706452077633799</v>
      </c>
      <c r="J299">
        <v>5.5666712951444497</v>
      </c>
      <c r="K299">
        <v>1430.00684367127</v>
      </c>
      <c r="L299">
        <v>1184.7827376355499</v>
      </c>
      <c r="M299">
        <v>50.334230249853903</v>
      </c>
      <c r="N299">
        <v>0.92370208977530899</v>
      </c>
      <c r="O299">
        <v>14.116623150565699</v>
      </c>
      <c r="P299">
        <v>98.322286661143295</v>
      </c>
      <c r="Q299">
        <v>4.6541349500235002E-2</v>
      </c>
    </row>
    <row r="300" spans="1:17" x14ac:dyDescent="0.3">
      <c r="A300" t="s">
        <v>701</v>
      </c>
      <c r="B300" t="s">
        <v>702</v>
      </c>
      <c r="C300" t="s">
        <v>3156</v>
      </c>
      <c r="D300" t="s">
        <v>135</v>
      </c>
      <c r="E300">
        <v>25648.644290060001</v>
      </c>
      <c r="F300">
        <v>750.2</v>
      </c>
      <c r="G300">
        <v>202.73687561428801</v>
      </c>
      <c r="H300">
        <v>23.727282391551999</v>
      </c>
      <c r="I300">
        <v>112.008426758228</v>
      </c>
      <c r="J300">
        <v>7.6102699368278603</v>
      </c>
      <c r="K300">
        <v>639.29465521422503</v>
      </c>
      <c r="L300">
        <v>466.58422620936398</v>
      </c>
      <c r="M300">
        <v>62.238214188933597</v>
      </c>
      <c r="N300">
        <v>0.761915261699604</v>
      </c>
      <c r="O300">
        <v>2.2394028259130798</v>
      </c>
      <c r="P300">
        <v>241</v>
      </c>
      <c r="Q300">
        <v>0.25645178929656398</v>
      </c>
    </row>
    <row r="301" spans="1:17" x14ac:dyDescent="0.3">
      <c r="A301" t="s">
        <v>703</v>
      </c>
      <c r="B301" t="s">
        <v>704</v>
      </c>
      <c r="C301" t="s">
        <v>3147</v>
      </c>
      <c r="D301" t="s">
        <v>51</v>
      </c>
      <c r="E301">
        <v>25564.238873310002</v>
      </c>
      <c r="F301">
        <v>474.15</v>
      </c>
      <c r="G301">
        <v>-7.5611742926281398</v>
      </c>
      <c r="H301">
        <v>-8.95830935806719</v>
      </c>
      <c r="I301">
        <v>-2.4166098421572002</v>
      </c>
      <c r="J301">
        <v>1.1779509263605701</v>
      </c>
      <c r="K301">
        <v>461.75852961332703</v>
      </c>
      <c r="L301">
        <v>436.41694859947103</v>
      </c>
      <c r="M301">
        <v>60.628874921884801</v>
      </c>
      <c r="N301">
        <v>0.90265044475287104</v>
      </c>
      <c r="O301">
        <v>9.2481282294632496</v>
      </c>
      <c r="P301">
        <v>35.704064109902703</v>
      </c>
      <c r="Q301">
        <v>-7.0045638338892005E-2</v>
      </c>
    </row>
    <row r="302" spans="1:17" hidden="1" x14ac:dyDescent="0.3">
      <c r="A302" t="s">
        <v>705</v>
      </c>
      <c r="B302" t="s">
        <v>706</v>
      </c>
      <c r="C302" t="s">
        <v>3158</v>
      </c>
      <c r="D302" t="s">
        <v>122</v>
      </c>
      <c r="E302">
        <v>25525.916192025001</v>
      </c>
      <c r="F302">
        <v>1145.25</v>
      </c>
      <c r="G302">
        <v>-27.073018622888</v>
      </c>
      <c r="H302">
        <v>-8.6273479412423892</v>
      </c>
      <c r="I302">
        <v>4.9594352282469396</v>
      </c>
      <c r="J302">
        <v>-0.21099825070580799</v>
      </c>
      <c r="K302">
        <v>1195.2593375218501</v>
      </c>
      <c r="L302">
        <v>1140.2799325318899</v>
      </c>
      <c r="M302">
        <v>42.264165710153101</v>
      </c>
      <c r="N302">
        <v>0.47936684156367698</v>
      </c>
      <c r="O302">
        <v>22.244051517136</v>
      </c>
      <c r="P302">
        <v>19.303088702536499</v>
      </c>
      <c r="Q302">
        <v>-7.0138662163919993E-2</v>
      </c>
    </row>
    <row r="303" spans="1:17" x14ac:dyDescent="0.3">
      <c r="A303" t="s">
        <v>707</v>
      </c>
      <c r="B303" t="s">
        <v>708</v>
      </c>
      <c r="C303" t="s">
        <v>3155</v>
      </c>
      <c r="D303" t="s">
        <v>119</v>
      </c>
      <c r="E303">
        <v>25326.533068029999</v>
      </c>
      <c r="F303">
        <v>910.9</v>
      </c>
      <c r="G303">
        <v>84.092803192197294</v>
      </c>
      <c r="H303">
        <v>12.3457226404889</v>
      </c>
      <c r="I303">
        <v>37.668256752858603</v>
      </c>
      <c r="J303">
        <v>1.55396053548187</v>
      </c>
      <c r="K303">
        <v>839.11187652138403</v>
      </c>
      <c r="L303">
        <v>691.22310397020101</v>
      </c>
      <c r="M303">
        <v>52.650631550053902</v>
      </c>
      <c r="N303">
        <v>0.40250892316252201</v>
      </c>
      <c r="O303">
        <v>5.04995059830937</v>
      </c>
      <c r="P303">
        <v>116.777724892908</v>
      </c>
      <c r="Q303">
        <v>0.115211312747638</v>
      </c>
    </row>
    <row r="304" spans="1:17" x14ac:dyDescent="0.3">
      <c r="A304" t="s">
        <v>709</v>
      </c>
      <c r="B304" t="s">
        <v>710</v>
      </c>
      <c r="C304" t="s">
        <v>3143</v>
      </c>
      <c r="D304" t="s">
        <v>589</v>
      </c>
      <c r="E304">
        <v>25307.394473144999</v>
      </c>
      <c r="F304">
        <v>973.95</v>
      </c>
      <c r="G304">
        <v>8.2632717383273793</v>
      </c>
      <c r="H304">
        <v>-9.4158178940061692</v>
      </c>
      <c r="I304">
        <v>17.957902679467601</v>
      </c>
      <c r="J304">
        <v>1.3778156708100699</v>
      </c>
      <c r="K304">
        <v>944.194477214279</v>
      </c>
      <c r="L304">
        <v>821.90002454083401</v>
      </c>
      <c r="M304">
        <v>52.3575547297675</v>
      </c>
      <c r="N304">
        <v>0.49169130417433499</v>
      </c>
      <c r="O304">
        <v>23.435494635248201</v>
      </c>
      <c r="P304">
        <v>61.25</v>
      </c>
      <c r="Q304">
        <v>6.5383527955788001E-2</v>
      </c>
    </row>
    <row r="305" spans="1:17" x14ac:dyDescent="0.3">
      <c r="A305" t="s">
        <v>711</v>
      </c>
      <c r="B305" t="s">
        <v>712</v>
      </c>
      <c r="C305" t="s">
        <v>3155</v>
      </c>
      <c r="D305" t="s">
        <v>159</v>
      </c>
      <c r="E305">
        <v>25296.6447365399</v>
      </c>
      <c r="F305">
        <v>795.8</v>
      </c>
      <c r="G305">
        <v>80.745163504037293</v>
      </c>
      <c r="H305">
        <v>-1.2337032022285599</v>
      </c>
      <c r="I305">
        <v>36.183241411411998</v>
      </c>
      <c r="J305">
        <v>8.1148993798115203</v>
      </c>
      <c r="K305">
        <v>711.15847158659597</v>
      </c>
      <c r="L305">
        <v>595.15455739403899</v>
      </c>
      <c r="M305">
        <v>71.107539748675094</v>
      </c>
      <c r="N305">
        <v>1.0054733012019299</v>
      </c>
      <c r="O305">
        <v>6.0505152048253299</v>
      </c>
      <c r="P305">
        <v>155.064102564102</v>
      </c>
      <c r="Q305">
        <v>0.167417077141329</v>
      </c>
    </row>
    <row r="306" spans="1:17" x14ac:dyDescent="0.3">
      <c r="A306" t="s">
        <v>713</v>
      </c>
      <c r="B306" t="s">
        <v>714</v>
      </c>
      <c r="C306" t="s">
        <v>3147</v>
      </c>
      <c r="D306" t="s">
        <v>275</v>
      </c>
      <c r="E306">
        <v>24802.551850200001</v>
      </c>
      <c r="F306">
        <v>1221.2</v>
      </c>
      <c r="G306">
        <v>-10.223358227351699</v>
      </c>
      <c r="H306">
        <v>-9.8034450489757496</v>
      </c>
      <c r="I306">
        <v>-14.9304125704763</v>
      </c>
      <c r="J306">
        <v>-0.383631639694344</v>
      </c>
      <c r="K306">
        <v>1250.6709628753199</v>
      </c>
      <c r="L306">
        <v>1219.6905163450299</v>
      </c>
      <c r="M306">
        <v>40.786023906127603</v>
      </c>
      <c r="N306">
        <v>0.930715749221383</v>
      </c>
      <c r="O306">
        <v>18.318047821814599</v>
      </c>
      <c r="P306">
        <v>24.6186029899484</v>
      </c>
      <c r="Q306">
        <v>0.11009007206459</v>
      </c>
    </row>
    <row r="307" spans="1:17" x14ac:dyDescent="0.3">
      <c r="A307" t="s">
        <v>715</v>
      </c>
      <c r="B307" t="s">
        <v>716</v>
      </c>
      <c r="C307" t="s">
        <v>3155</v>
      </c>
      <c r="D307" t="s">
        <v>449</v>
      </c>
      <c r="E307">
        <v>24776.821080000002</v>
      </c>
      <c r="F307">
        <v>3534.9</v>
      </c>
      <c r="G307">
        <v>9.0388728067178405</v>
      </c>
      <c r="H307">
        <v>-7.5005534808471896</v>
      </c>
      <c r="I307">
        <v>10.6223802056537</v>
      </c>
      <c r="J307">
        <v>-2.3072537313503498</v>
      </c>
      <c r="K307">
        <v>3623.5169872251199</v>
      </c>
      <c r="L307">
        <v>3353.4065802286</v>
      </c>
      <c r="M307">
        <v>22.345587444818801</v>
      </c>
      <c r="N307">
        <v>0.73551740982229896</v>
      </c>
      <c r="O307">
        <v>12.549152734165</v>
      </c>
      <c r="P307">
        <v>37.9823174658938</v>
      </c>
      <c r="Q307">
        <v>0.10786080373996799</v>
      </c>
    </row>
    <row r="308" spans="1:17" x14ac:dyDescent="0.3">
      <c r="A308" t="s">
        <v>717</v>
      </c>
      <c r="B308" t="s">
        <v>718</v>
      </c>
      <c r="C308" t="s">
        <v>3148</v>
      </c>
      <c r="D308" t="s">
        <v>57</v>
      </c>
      <c r="E308">
        <v>24589.3314765</v>
      </c>
      <c r="F308">
        <v>185.5</v>
      </c>
      <c r="G308">
        <v>83.594681979009906</v>
      </c>
      <c r="H308">
        <v>-7.1534357902414296</v>
      </c>
      <c r="I308">
        <v>21.752403578242902</v>
      </c>
      <c r="J308">
        <v>-4.8268505412787901</v>
      </c>
      <c r="K308">
        <v>187.71446822024399</v>
      </c>
      <c r="L308">
        <v>156.290972887187</v>
      </c>
      <c r="M308">
        <v>36.8243617366821</v>
      </c>
      <c r="N308">
        <v>0.48119575974708001</v>
      </c>
      <c r="O308">
        <v>14.5498652291105</v>
      </c>
      <c r="P308">
        <v>125.39489671931899</v>
      </c>
      <c r="Q308">
        <v>8.4741756098888996E-2</v>
      </c>
    </row>
    <row r="309" spans="1:17" x14ac:dyDescent="0.3">
      <c r="A309" t="s">
        <v>719</v>
      </c>
      <c r="B309" t="s">
        <v>720</v>
      </c>
      <c r="C309" t="s">
        <v>3143</v>
      </c>
      <c r="D309" t="s">
        <v>547</v>
      </c>
      <c r="E309">
        <v>24368.715188139999</v>
      </c>
      <c r="F309">
        <v>2703.1</v>
      </c>
      <c r="G309">
        <v>2.54392641292179</v>
      </c>
      <c r="H309">
        <v>6.2950909460688598</v>
      </c>
      <c r="I309">
        <v>-15.8895803281443</v>
      </c>
      <c r="J309">
        <v>-4.1068786415025302</v>
      </c>
      <c r="K309">
        <v>2514.6091924867901</v>
      </c>
      <c r="L309">
        <v>2514.7474534922999</v>
      </c>
      <c r="M309">
        <v>62.551348575006301</v>
      </c>
      <c r="N309">
        <v>1.5906817979336101</v>
      </c>
      <c r="O309">
        <v>44.130812770522702</v>
      </c>
      <c r="P309">
        <v>33.486419753086402</v>
      </c>
      <c r="Q309">
        <v>5.7072932328132001E-2</v>
      </c>
    </row>
    <row r="310" spans="1:17" x14ac:dyDescent="0.3">
      <c r="A310" t="s">
        <v>721</v>
      </c>
      <c r="B310" t="s">
        <v>722</v>
      </c>
      <c r="C310" t="s">
        <v>3143</v>
      </c>
      <c r="D310" t="s">
        <v>410</v>
      </c>
      <c r="E310">
        <v>24227.477135159999</v>
      </c>
      <c r="F310">
        <v>1079.8</v>
      </c>
      <c r="G310">
        <v>-24.900235285520498</v>
      </c>
      <c r="H310">
        <v>-0.85392697273928697</v>
      </c>
      <c r="I310">
        <v>15.9896662631674</v>
      </c>
      <c r="J310">
        <v>-0.44071150665534098</v>
      </c>
      <c r="K310">
        <v>1035.35964436266</v>
      </c>
      <c r="L310">
        <v>963.59231940187306</v>
      </c>
      <c r="M310">
        <v>58.743691431126898</v>
      </c>
      <c r="N310">
        <v>0.66450572616263803</v>
      </c>
      <c r="O310">
        <v>5.92702352287459</v>
      </c>
      <c r="P310">
        <v>46.5924518055932</v>
      </c>
      <c r="Q310">
        <v>-6.9957854377266995E-2</v>
      </c>
    </row>
    <row r="311" spans="1:17" x14ac:dyDescent="0.3">
      <c r="A311" t="s">
        <v>723</v>
      </c>
      <c r="B311" t="s">
        <v>724</v>
      </c>
      <c r="C311" t="s">
        <v>3141</v>
      </c>
      <c r="D311" t="s">
        <v>441</v>
      </c>
      <c r="E311">
        <v>23973.3</v>
      </c>
      <c r="F311">
        <v>683</v>
      </c>
      <c r="G311">
        <v>85.281732197264603</v>
      </c>
      <c r="H311">
        <v>-18.795564260027898</v>
      </c>
      <c r="I311">
        <v>32.502953931660798</v>
      </c>
      <c r="J311">
        <v>-4.3714467026861703</v>
      </c>
      <c r="K311">
        <v>763.05480745856801</v>
      </c>
      <c r="L311">
        <v>652.33344454743997</v>
      </c>
      <c r="M311">
        <v>28.427034649319001</v>
      </c>
      <c r="N311">
        <v>0.692498490982559</v>
      </c>
      <c r="O311">
        <v>42.020497803806698</v>
      </c>
      <c r="P311">
        <v>143.92857142857099</v>
      </c>
      <c r="Q311">
        <v>0.112558226068022</v>
      </c>
    </row>
    <row r="312" spans="1:17" x14ac:dyDescent="0.3">
      <c r="A312" t="s">
        <v>725</v>
      </c>
      <c r="B312" t="s">
        <v>726</v>
      </c>
      <c r="C312" t="s">
        <v>3143</v>
      </c>
      <c r="D312" t="s">
        <v>410</v>
      </c>
      <c r="E312">
        <v>23899.061940600001</v>
      </c>
      <c r="F312">
        <v>6691.3</v>
      </c>
      <c r="G312">
        <v>158.031338051332</v>
      </c>
      <c r="H312">
        <v>-5.6144625519131299</v>
      </c>
      <c r="I312">
        <v>13.865342491865601</v>
      </c>
      <c r="J312">
        <v>4.4998509582060402</v>
      </c>
      <c r="K312">
        <v>6329.5599581146598</v>
      </c>
      <c r="L312">
        <v>5052.8155775324403</v>
      </c>
      <c r="M312">
        <v>60.3964103781029</v>
      </c>
      <c r="N312">
        <v>1.5741894741878699</v>
      </c>
      <c r="O312">
        <v>6.10793119423729</v>
      </c>
      <c r="P312">
        <v>192.79744453682201</v>
      </c>
    </row>
    <row r="313" spans="1:17" x14ac:dyDescent="0.3">
      <c r="A313" t="s">
        <v>727</v>
      </c>
      <c r="B313" t="s">
        <v>728</v>
      </c>
      <c r="C313" t="s">
        <v>3144</v>
      </c>
      <c r="D313" t="s">
        <v>729</v>
      </c>
      <c r="E313">
        <v>23854.018235849999</v>
      </c>
      <c r="F313">
        <v>248.25</v>
      </c>
      <c r="G313">
        <v>-17.839903154478399</v>
      </c>
      <c r="H313">
        <v>-17.025015770361801</v>
      </c>
      <c r="I313">
        <v>-15.251170751307299</v>
      </c>
      <c r="J313">
        <v>-4.9432262194716401</v>
      </c>
      <c r="K313">
        <v>278.67798674790998</v>
      </c>
      <c r="L313">
        <v>277.07104989022298</v>
      </c>
      <c r="M313">
        <v>36.8000425234057</v>
      </c>
      <c r="N313">
        <v>0.52603511115590396</v>
      </c>
      <c r="O313">
        <v>54.803625377643499</v>
      </c>
      <c r="P313">
        <v>11.297915265635501</v>
      </c>
      <c r="Q313">
        <v>6.4815560449198006E-2</v>
      </c>
    </row>
    <row r="314" spans="1:17" x14ac:dyDescent="0.3">
      <c r="A314" t="s">
        <v>730</v>
      </c>
      <c r="B314" t="s">
        <v>731</v>
      </c>
      <c r="C314" t="s">
        <v>3147</v>
      </c>
      <c r="D314" t="s">
        <v>732</v>
      </c>
      <c r="E314">
        <v>23744.534247299998</v>
      </c>
      <c r="F314">
        <v>2344.1999999999998</v>
      </c>
      <c r="G314">
        <v>45.374867571280198</v>
      </c>
      <c r="H314">
        <v>-7.6369245541456197</v>
      </c>
      <c r="I314">
        <v>41.748820840280999</v>
      </c>
      <c r="J314">
        <v>3.7728671505021198</v>
      </c>
      <c r="K314">
        <v>2278.0613556283201</v>
      </c>
      <c r="L314">
        <v>1901.8824406444301</v>
      </c>
      <c r="M314">
        <v>48.094977605386902</v>
      </c>
      <c r="N314">
        <v>0.55729675273894297</v>
      </c>
      <c r="O314">
        <v>14.6062622643119</v>
      </c>
      <c r="P314">
        <v>87.520998320134296</v>
      </c>
      <c r="Q314">
        <v>9.2635834602827996E-2</v>
      </c>
    </row>
    <row r="315" spans="1:17" x14ac:dyDescent="0.3">
      <c r="A315" t="s">
        <v>733</v>
      </c>
      <c r="B315" t="s">
        <v>734</v>
      </c>
      <c r="C315" t="s">
        <v>3143</v>
      </c>
      <c r="D315" t="s">
        <v>54</v>
      </c>
      <c r="E315">
        <v>23586.110956799999</v>
      </c>
      <c r="F315">
        <v>806.4</v>
      </c>
      <c r="G315">
        <v>-18.115805148493401</v>
      </c>
      <c r="H315">
        <v>9.8005253964438896</v>
      </c>
      <c r="I315">
        <v>0.82682568711145799</v>
      </c>
      <c r="J315">
        <v>-0.78650821095523005</v>
      </c>
      <c r="K315">
        <v>773.70065269831503</v>
      </c>
      <c r="L315">
        <v>744.77901682585104</v>
      </c>
      <c r="M315">
        <v>56.388785895226903</v>
      </c>
      <c r="N315">
        <v>1.1598101943530199</v>
      </c>
      <c r="O315">
        <v>6.9878472222222303</v>
      </c>
      <c r="P315">
        <v>34.388800933255503</v>
      </c>
    </row>
    <row r="316" spans="1:17" x14ac:dyDescent="0.3">
      <c r="A316" t="s">
        <v>735</v>
      </c>
      <c r="B316" t="s">
        <v>736</v>
      </c>
      <c r="C316" t="s">
        <v>3152</v>
      </c>
      <c r="D316" t="s">
        <v>106</v>
      </c>
      <c r="E316">
        <v>23342.459852249998</v>
      </c>
      <c r="F316">
        <v>288.75</v>
      </c>
      <c r="G316">
        <v>-35.930287022890901</v>
      </c>
      <c r="H316">
        <v>-6.7692826498033698</v>
      </c>
      <c r="I316">
        <v>-6.7367523405568202</v>
      </c>
      <c r="J316">
        <v>-2.7129556838390099</v>
      </c>
      <c r="K316">
        <v>297.38247758863702</v>
      </c>
      <c r="L316">
        <v>294.74745952395301</v>
      </c>
      <c r="M316">
        <v>36.6667076062297</v>
      </c>
      <c r="N316">
        <v>0.57419752840001603</v>
      </c>
      <c r="O316">
        <v>23.740259740259699</v>
      </c>
      <c r="P316">
        <v>14.651578320428801</v>
      </c>
      <c r="Q316">
        <v>-9.7641280094222002E-2</v>
      </c>
    </row>
    <row r="317" spans="1:17" x14ac:dyDescent="0.3">
      <c r="A317" t="s">
        <v>737</v>
      </c>
      <c r="B317" t="s">
        <v>738</v>
      </c>
      <c r="C317" t="s">
        <v>3141</v>
      </c>
      <c r="D317" t="s">
        <v>179</v>
      </c>
      <c r="E317">
        <v>23228.582349920001</v>
      </c>
      <c r="F317">
        <v>411.7</v>
      </c>
      <c r="G317">
        <v>17.239988231442599</v>
      </c>
      <c r="H317">
        <v>-5.9269651870424704</v>
      </c>
      <c r="I317">
        <v>-0.452433003001454</v>
      </c>
      <c r="J317">
        <v>-3.5519429770536899</v>
      </c>
      <c r="K317">
        <v>393.27909535686098</v>
      </c>
      <c r="L317">
        <v>345.722012341278</v>
      </c>
      <c r="M317">
        <v>46.289141259730698</v>
      </c>
      <c r="N317">
        <v>0.41088684864816699</v>
      </c>
      <c r="O317">
        <v>14.0879281029876</v>
      </c>
      <c r="P317">
        <v>61.768172888015698</v>
      </c>
      <c r="Q317">
        <v>1.7080911859537001E-2</v>
      </c>
    </row>
    <row r="318" spans="1:17" x14ac:dyDescent="0.3">
      <c r="A318" t="s">
        <v>739</v>
      </c>
      <c r="B318" t="s">
        <v>740</v>
      </c>
      <c r="C318" t="s">
        <v>3157</v>
      </c>
      <c r="D318" t="s">
        <v>172</v>
      </c>
      <c r="E318">
        <v>23226.0116844</v>
      </c>
      <c r="F318">
        <v>7888.8</v>
      </c>
      <c r="G318">
        <v>-11.6578584365715</v>
      </c>
      <c r="H318">
        <v>-0.92717362570626705</v>
      </c>
      <c r="I318">
        <v>18.461615905490401</v>
      </c>
      <c r="J318">
        <v>1.74586843830972</v>
      </c>
      <c r="K318">
        <v>7663.3012954686501</v>
      </c>
      <c r="L318">
        <v>7037.39439921948</v>
      </c>
      <c r="M318">
        <v>55.904853920036899</v>
      </c>
      <c r="N318">
        <v>1.16327043245985</v>
      </c>
      <c r="O318">
        <v>3.6913091978501198</v>
      </c>
      <c r="P318">
        <v>52.444998405750802</v>
      </c>
      <c r="Q318">
        <v>-9.8509659465149002E-2</v>
      </c>
    </row>
    <row r="319" spans="1:17" x14ac:dyDescent="0.3">
      <c r="A319" t="s">
        <v>741</v>
      </c>
      <c r="B319" t="s">
        <v>742</v>
      </c>
      <c r="C319" t="s">
        <v>3147</v>
      </c>
      <c r="D319" t="s">
        <v>51</v>
      </c>
      <c r="E319">
        <v>23031.30123908</v>
      </c>
      <c r="F319">
        <v>1171.7</v>
      </c>
      <c r="G319">
        <v>18.590927353708999</v>
      </c>
      <c r="H319">
        <v>-3.2880755621199098</v>
      </c>
      <c r="I319">
        <v>9.5302195030453802</v>
      </c>
      <c r="J319">
        <v>-4.2825548795040804</v>
      </c>
      <c r="K319">
        <v>1152.94666350846</v>
      </c>
      <c r="L319">
        <v>1011.53450353047</v>
      </c>
      <c r="M319">
        <v>40.181939746112299</v>
      </c>
      <c r="N319">
        <v>0.75912726897766403</v>
      </c>
      <c r="O319">
        <v>11.2827515575659</v>
      </c>
      <c r="P319">
        <v>65.693275825496698</v>
      </c>
      <c r="Q319">
        <v>2.9281305588590999E-2</v>
      </c>
    </row>
    <row r="320" spans="1:17" hidden="1" x14ac:dyDescent="0.3">
      <c r="A320" t="s">
        <v>743</v>
      </c>
      <c r="B320" t="s">
        <v>744</v>
      </c>
      <c r="C320" t="s">
        <v>3158</v>
      </c>
      <c r="D320" t="s">
        <v>745</v>
      </c>
      <c r="E320">
        <v>23025.673136879999</v>
      </c>
      <c r="F320">
        <v>97.92</v>
      </c>
      <c r="G320">
        <v>59.024175810440802</v>
      </c>
      <c r="H320">
        <v>0.63713425806576696</v>
      </c>
      <c r="I320">
        <v>6.7735816271307998</v>
      </c>
      <c r="J320">
        <v>-1.1442341670857701</v>
      </c>
      <c r="K320">
        <v>99.187175480124594</v>
      </c>
      <c r="L320">
        <v>87.838390254699803</v>
      </c>
      <c r="M320">
        <v>50.681017208567297</v>
      </c>
      <c r="N320">
        <v>0.61608629899702105</v>
      </c>
      <c r="O320">
        <v>8.8643790849673092</v>
      </c>
      <c r="P320">
        <v>90.691333982473196</v>
      </c>
      <c r="Q320">
        <v>2.0612820630179999E-2</v>
      </c>
    </row>
    <row r="321" spans="1:17" x14ac:dyDescent="0.3">
      <c r="A321" t="s">
        <v>746</v>
      </c>
      <c r="B321" t="s">
        <v>747</v>
      </c>
      <c r="C321" t="s">
        <v>3142</v>
      </c>
      <c r="D321" t="s">
        <v>748</v>
      </c>
      <c r="E321">
        <v>22704.820047720001</v>
      </c>
      <c r="F321">
        <v>1619.4</v>
      </c>
      <c r="G321">
        <v>24.5200004648982</v>
      </c>
      <c r="H321">
        <v>1.2416632482133201</v>
      </c>
      <c r="I321">
        <v>41.595800414692199</v>
      </c>
      <c r="J321">
        <v>3.6095329896164698</v>
      </c>
      <c r="K321">
        <v>1543.6429323705399</v>
      </c>
      <c r="L321">
        <v>1343.22956293671</v>
      </c>
      <c r="M321">
        <v>63.946453582108603</v>
      </c>
      <c r="N321">
        <v>0.51068270741603705</v>
      </c>
      <c r="O321">
        <v>5.9034210201309003</v>
      </c>
      <c r="P321">
        <v>63.882001720386498</v>
      </c>
      <c r="Q321">
        <v>2.7113809393491999E-2</v>
      </c>
    </row>
    <row r="322" spans="1:17" hidden="1" x14ac:dyDescent="0.3">
      <c r="A322" t="s">
        <v>749</v>
      </c>
      <c r="B322" t="s">
        <v>750</v>
      </c>
      <c r="C322" t="s">
        <v>3158</v>
      </c>
      <c r="D322" t="s">
        <v>119</v>
      </c>
      <c r="E322">
        <v>22620.495793120001</v>
      </c>
      <c r="F322">
        <v>372.2</v>
      </c>
      <c r="G322">
        <v>-10.4018241282829</v>
      </c>
      <c r="H322">
        <v>-9.2509637332500905</v>
      </c>
      <c r="I322">
        <v>-26.736154837523198</v>
      </c>
      <c r="J322">
        <v>-3.2201178131521999</v>
      </c>
      <c r="K322">
        <v>398.98498542791498</v>
      </c>
      <c r="L322">
        <v>400.37348010690698</v>
      </c>
      <c r="M322">
        <v>47.015910647095403</v>
      </c>
      <c r="N322">
        <v>0.92699128183740398</v>
      </c>
      <c r="O322">
        <v>55.118216012896298</v>
      </c>
      <c r="P322">
        <v>22.919418758256199</v>
      </c>
      <c r="Q322">
        <v>2.7639095184075001E-2</v>
      </c>
    </row>
    <row r="323" spans="1:17" x14ac:dyDescent="0.3">
      <c r="A323" t="s">
        <v>751</v>
      </c>
      <c r="B323" t="s">
        <v>752</v>
      </c>
      <c r="C323" t="s">
        <v>3141</v>
      </c>
      <c r="D323" t="s">
        <v>258</v>
      </c>
      <c r="E323">
        <v>22534.186152287999</v>
      </c>
      <c r="F323">
        <v>227.82</v>
      </c>
      <c r="G323">
        <v>38.599988794593997</v>
      </c>
      <c r="H323">
        <v>-12.9524420015643</v>
      </c>
      <c r="I323">
        <v>-7.7589462846363304</v>
      </c>
      <c r="J323">
        <v>-3.0558531357023302</v>
      </c>
      <c r="K323">
        <v>245.55541199407801</v>
      </c>
      <c r="L323">
        <v>217.274590692413</v>
      </c>
      <c r="M323">
        <v>32.888530767424001</v>
      </c>
      <c r="N323">
        <v>0.451292784008412</v>
      </c>
      <c r="O323">
        <v>24.835396365551698</v>
      </c>
      <c r="P323">
        <v>72.069486404833796</v>
      </c>
      <c r="Q323">
        <v>4.0400873278552997E-2</v>
      </c>
    </row>
    <row r="324" spans="1:17" x14ac:dyDescent="0.3">
      <c r="A324" t="s">
        <v>753</v>
      </c>
      <c r="B324" t="s">
        <v>754</v>
      </c>
      <c r="C324" t="s">
        <v>3155</v>
      </c>
      <c r="D324" t="s">
        <v>449</v>
      </c>
      <c r="E324">
        <v>22508.42348768</v>
      </c>
      <c r="F324">
        <v>353.6</v>
      </c>
      <c r="G324">
        <v>77.794196787131199</v>
      </c>
      <c r="H324">
        <v>1.85845894348706</v>
      </c>
      <c r="I324">
        <v>28.262141681960099</v>
      </c>
      <c r="J324">
        <v>1.6413948500650899</v>
      </c>
      <c r="K324">
        <v>343.30925295295799</v>
      </c>
      <c r="L324">
        <v>282.92606505405399</v>
      </c>
      <c r="M324">
        <v>43.097145207387001</v>
      </c>
      <c r="N324">
        <v>0.675585517727464</v>
      </c>
      <c r="O324">
        <v>8.5548642533936601</v>
      </c>
      <c r="P324">
        <v>114.30303030303</v>
      </c>
      <c r="Q324">
        <v>0.179120543894185</v>
      </c>
    </row>
    <row r="325" spans="1:17" x14ac:dyDescent="0.3">
      <c r="A325" t="s">
        <v>755</v>
      </c>
      <c r="B325" t="s">
        <v>756</v>
      </c>
      <c r="C325" t="s">
        <v>3152</v>
      </c>
      <c r="D325" t="s">
        <v>757</v>
      </c>
      <c r="E325">
        <v>22423.568640000001</v>
      </c>
      <c r="F325">
        <v>1408</v>
      </c>
      <c r="G325">
        <v>-16.6506144940304</v>
      </c>
      <c r="H325">
        <v>-3.2522468500764399</v>
      </c>
      <c r="I325">
        <v>5.2053719881503797</v>
      </c>
      <c r="J325">
        <v>-4.4660700866743204</v>
      </c>
      <c r="K325">
        <v>1430.0737736001799</v>
      </c>
      <c r="L325">
        <v>1354.54420041768</v>
      </c>
      <c r="M325">
        <v>35.204054812120603</v>
      </c>
      <c r="N325">
        <v>1.1481701482686499</v>
      </c>
      <c r="O325">
        <v>12.123579545454501</v>
      </c>
      <c r="P325">
        <v>26.806862700950099</v>
      </c>
      <c r="Q325">
        <v>-1.6672453346394001E-2</v>
      </c>
    </row>
    <row r="326" spans="1:17" x14ac:dyDescent="0.3">
      <c r="A326" t="s">
        <v>758</v>
      </c>
      <c r="B326" t="s">
        <v>759</v>
      </c>
      <c r="C326" t="s">
        <v>3143</v>
      </c>
      <c r="D326" t="s">
        <v>410</v>
      </c>
      <c r="E326">
        <v>22232.772172125002</v>
      </c>
      <c r="F326">
        <v>4511.25</v>
      </c>
      <c r="G326">
        <v>60.7836697202154</v>
      </c>
      <c r="H326">
        <v>2.0845539537172999</v>
      </c>
      <c r="I326">
        <v>35.087875419452601</v>
      </c>
      <c r="J326">
        <v>1.97823420816827</v>
      </c>
      <c r="K326">
        <v>4321.8204670517798</v>
      </c>
      <c r="L326">
        <v>3663.0911295369101</v>
      </c>
      <c r="M326">
        <v>56.997817052999501</v>
      </c>
      <c r="N326">
        <v>0.64671666435300701</v>
      </c>
      <c r="O326">
        <v>8.8390135771681795</v>
      </c>
      <c r="P326">
        <v>102.298206278026</v>
      </c>
      <c r="Q326">
        <v>3.3172875302731997E-2</v>
      </c>
    </row>
    <row r="327" spans="1:17" x14ac:dyDescent="0.3">
      <c r="A327" t="s">
        <v>760</v>
      </c>
      <c r="B327" t="s">
        <v>761</v>
      </c>
      <c r="C327" t="s">
        <v>3147</v>
      </c>
      <c r="D327" t="s">
        <v>275</v>
      </c>
      <c r="E327">
        <v>21959.624752799999</v>
      </c>
      <c r="F327">
        <v>548.79999999999995</v>
      </c>
      <c r="G327">
        <v>18.487265943808499</v>
      </c>
      <c r="H327">
        <v>1.93884195528834</v>
      </c>
      <c r="I327">
        <v>29.014851585596301</v>
      </c>
      <c r="J327">
        <v>1.03026903823189</v>
      </c>
      <c r="K327">
        <v>513.04007892643597</v>
      </c>
      <c r="L327">
        <v>443.97574368340099</v>
      </c>
      <c r="M327">
        <v>55.788510644064601</v>
      </c>
      <c r="N327">
        <v>0.94711604201159405</v>
      </c>
      <c r="O327">
        <v>5.6851311953352903</v>
      </c>
      <c r="P327">
        <v>56.799999999999898</v>
      </c>
      <c r="Q327">
        <v>0.112828095583108</v>
      </c>
    </row>
    <row r="328" spans="1:17" x14ac:dyDescent="0.3">
      <c r="A328" t="s">
        <v>762</v>
      </c>
      <c r="B328" t="s">
        <v>763</v>
      </c>
      <c r="C328" t="s">
        <v>3154</v>
      </c>
      <c r="D328" t="s">
        <v>527</v>
      </c>
      <c r="E328">
        <v>21954.844823478001</v>
      </c>
      <c r="F328">
        <v>182.01</v>
      </c>
      <c r="G328">
        <v>-41.628752954945703</v>
      </c>
      <c r="H328">
        <v>-4.3699697669115798</v>
      </c>
      <c r="I328">
        <v>1.23324067242891</v>
      </c>
      <c r="J328">
        <v>-3.3951853038350102</v>
      </c>
      <c r="K328">
        <v>184.52333605932799</v>
      </c>
      <c r="L328">
        <v>176.178534863918</v>
      </c>
      <c r="M328">
        <v>41.563805862739898</v>
      </c>
      <c r="N328">
        <v>0.77409759454539495</v>
      </c>
      <c r="O328">
        <v>22.377891324652499</v>
      </c>
      <c r="P328">
        <v>27.950790861159899</v>
      </c>
      <c r="Q328">
        <v>5.1536712725151E-2</v>
      </c>
    </row>
    <row r="329" spans="1:17" x14ac:dyDescent="0.3">
      <c r="A329" t="s">
        <v>764</v>
      </c>
      <c r="B329" t="s">
        <v>765</v>
      </c>
      <c r="C329" t="s">
        <v>3153</v>
      </c>
      <c r="D329" t="s">
        <v>766</v>
      </c>
      <c r="E329">
        <v>21777.493509200001</v>
      </c>
      <c r="F329">
        <v>316</v>
      </c>
      <c r="G329">
        <v>63.836963046092002</v>
      </c>
      <c r="H329">
        <v>-5.1033397840306796</v>
      </c>
      <c r="I329">
        <v>45.5679142116132</v>
      </c>
      <c r="J329">
        <v>1.24362772792154</v>
      </c>
      <c r="K329">
        <v>301.10287707061798</v>
      </c>
      <c r="L329">
        <v>241.72989196845199</v>
      </c>
      <c r="M329">
        <v>53.301471287671198</v>
      </c>
      <c r="N329">
        <v>0.38973500485851997</v>
      </c>
      <c r="O329">
        <v>9.1772151898734204</v>
      </c>
      <c r="P329">
        <v>113.08159136884601</v>
      </c>
      <c r="Q329">
        <v>3.5493959610540998E-2</v>
      </c>
    </row>
    <row r="330" spans="1:17" x14ac:dyDescent="0.3">
      <c r="A330" t="s">
        <v>767</v>
      </c>
      <c r="B330" t="s">
        <v>768</v>
      </c>
      <c r="C330" t="s">
        <v>3155</v>
      </c>
      <c r="D330" t="s">
        <v>769</v>
      </c>
      <c r="E330">
        <v>21468.988828174999</v>
      </c>
      <c r="F330">
        <v>505.75</v>
      </c>
      <c r="G330">
        <v>36.115502804453598</v>
      </c>
      <c r="H330">
        <v>-2.2832039091890599</v>
      </c>
      <c r="I330">
        <v>25.729922399866702</v>
      </c>
      <c r="J330">
        <v>0.82352251527981801</v>
      </c>
      <c r="K330">
        <v>538.56495715832102</v>
      </c>
      <c r="L330">
        <v>488.04366817029802</v>
      </c>
      <c r="M330">
        <v>49.049038277829901</v>
      </c>
      <c r="N330">
        <v>0.71963643871970895</v>
      </c>
      <c r="O330">
        <v>47.918932278793797</v>
      </c>
      <c r="P330">
        <v>89.561469265367293</v>
      </c>
      <c r="Q330">
        <v>0.24500654466727001</v>
      </c>
    </row>
    <row r="331" spans="1:17" x14ac:dyDescent="0.3">
      <c r="A331" t="s">
        <v>770</v>
      </c>
      <c r="B331" t="s">
        <v>771</v>
      </c>
      <c r="C331" t="s">
        <v>3146</v>
      </c>
      <c r="D331" t="s">
        <v>227</v>
      </c>
      <c r="E331">
        <v>21443.704294759998</v>
      </c>
      <c r="F331">
        <v>1320.05</v>
      </c>
      <c r="G331">
        <v>77.340697520411098</v>
      </c>
      <c r="H331">
        <v>-5.0037700588037204</v>
      </c>
      <c r="I331">
        <v>3.1873431918017401</v>
      </c>
      <c r="J331">
        <v>0.77520871482660902</v>
      </c>
      <c r="K331">
        <v>1324.39024801187</v>
      </c>
      <c r="L331">
        <v>1140.7861189545099</v>
      </c>
      <c r="M331">
        <v>44.218296067356</v>
      </c>
      <c r="N331">
        <v>1.03267260666445</v>
      </c>
      <c r="O331">
        <v>9.7685693723722693</v>
      </c>
      <c r="P331">
        <v>119.55093555093499</v>
      </c>
      <c r="Q331">
        <v>0.15327403182618399</v>
      </c>
    </row>
    <row r="332" spans="1:17" x14ac:dyDescent="0.3">
      <c r="A332" t="s">
        <v>772</v>
      </c>
      <c r="B332" t="s">
        <v>773</v>
      </c>
      <c r="C332" t="s">
        <v>3146</v>
      </c>
      <c r="D332" t="s">
        <v>48</v>
      </c>
      <c r="E332">
        <v>21276.346391620002</v>
      </c>
      <c r="F332">
        <v>226.22</v>
      </c>
      <c r="G332">
        <v>39.174536064071297</v>
      </c>
      <c r="H332">
        <v>-10.2510778416073</v>
      </c>
      <c r="I332">
        <v>-9.7279007394502806</v>
      </c>
      <c r="J332">
        <v>0.62472187189273098</v>
      </c>
      <c r="K332">
        <v>243.252291475627</v>
      </c>
      <c r="L332">
        <v>232.83089936400299</v>
      </c>
      <c r="M332">
        <v>53.388305202517998</v>
      </c>
      <c r="N332">
        <v>0.45749035202671801</v>
      </c>
      <c r="O332">
        <v>55.423923614180801</v>
      </c>
      <c r="P332">
        <v>77.776031434184603</v>
      </c>
      <c r="Q332">
        <v>0.15977253361862601</v>
      </c>
    </row>
    <row r="333" spans="1:17" x14ac:dyDescent="0.3">
      <c r="A333" t="s">
        <v>774</v>
      </c>
      <c r="B333" t="s">
        <v>775</v>
      </c>
      <c r="C333" t="s">
        <v>3155</v>
      </c>
      <c r="D333" t="s">
        <v>283</v>
      </c>
      <c r="E333">
        <v>21234.770762560001</v>
      </c>
      <c r="F333">
        <v>671.6</v>
      </c>
      <c r="G333">
        <v>12.108414133019201</v>
      </c>
      <c r="H333">
        <v>-7.8249955674346401</v>
      </c>
      <c r="I333">
        <v>-4.8508734075803002</v>
      </c>
      <c r="J333">
        <v>-2.1549300471220398</v>
      </c>
      <c r="K333">
        <v>685.68824972427205</v>
      </c>
      <c r="L333">
        <v>643.36639089063601</v>
      </c>
      <c r="M333">
        <v>46.380427093289001</v>
      </c>
      <c r="N333">
        <v>0.76184863511830903</v>
      </c>
      <c r="O333">
        <v>18.962179868969599</v>
      </c>
      <c r="P333">
        <v>43.873179091688002</v>
      </c>
      <c r="Q333">
        <v>0.11508055110599</v>
      </c>
    </row>
    <row r="334" spans="1:17" x14ac:dyDescent="0.3">
      <c r="A334" t="s">
        <v>776</v>
      </c>
      <c r="B334" t="s">
        <v>777</v>
      </c>
      <c r="C334" t="s">
        <v>3145</v>
      </c>
      <c r="D334" t="s">
        <v>122</v>
      </c>
      <c r="E334">
        <v>21075.920001499999</v>
      </c>
      <c r="F334">
        <v>841.75</v>
      </c>
      <c r="G334">
        <v>47.6005571725143</v>
      </c>
      <c r="H334">
        <v>-1.4743088134048701</v>
      </c>
      <c r="I334">
        <v>46.570171405849599</v>
      </c>
      <c r="J334">
        <v>-8.1584661117838397</v>
      </c>
      <c r="K334">
        <v>853.849283457404</v>
      </c>
      <c r="L334">
        <v>690.51974789487804</v>
      </c>
      <c r="M334">
        <v>30.0349301984234</v>
      </c>
      <c r="N334">
        <v>0.73383717736851795</v>
      </c>
      <c r="O334">
        <v>19.744579744579699</v>
      </c>
      <c r="P334">
        <v>86.972456685917294</v>
      </c>
    </row>
    <row r="335" spans="1:17" x14ac:dyDescent="0.3">
      <c r="A335" t="s">
        <v>778</v>
      </c>
      <c r="B335" t="s">
        <v>779</v>
      </c>
      <c r="C335" t="s">
        <v>3149</v>
      </c>
      <c r="D335" t="s">
        <v>182</v>
      </c>
      <c r="E335">
        <v>20983.54480906</v>
      </c>
      <c r="F335">
        <v>1774.55</v>
      </c>
      <c r="G335">
        <v>14.492933384729399</v>
      </c>
      <c r="H335">
        <v>-8.4233630348129402</v>
      </c>
      <c r="I335">
        <v>-8.7674882181062301</v>
      </c>
      <c r="J335">
        <v>-1.7870053347852199</v>
      </c>
      <c r="K335">
        <v>1886.78866687546</v>
      </c>
      <c r="L335">
        <v>1823.72146689487</v>
      </c>
      <c r="M335">
        <v>41.924911212789198</v>
      </c>
      <c r="N335">
        <v>0.604272327660627</v>
      </c>
      <c r="O335">
        <v>36.843143332112298</v>
      </c>
      <c r="P335">
        <v>59.388332509992303</v>
      </c>
      <c r="Q335">
        <v>0.19027855494197499</v>
      </c>
    </row>
    <row r="336" spans="1:17" x14ac:dyDescent="0.3">
      <c r="A336" t="s">
        <v>780</v>
      </c>
      <c r="B336" t="s">
        <v>781</v>
      </c>
      <c r="C336" t="s">
        <v>3156</v>
      </c>
      <c r="D336" t="s">
        <v>135</v>
      </c>
      <c r="E336">
        <v>20945.92870737</v>
      </c>
      <c r="F336">
        <v>1490.7</v>
      </c>
      <c r="G336">
        <v>170.46987580881699</v>
      </c>
      <c r="H336">
        <v>3.2660120251623499</v>
      </c>
      <c r="I336">
        <v>3.6508861354156501</v>
      </c>
      <c r="J336">
        <v>-4.7319753250501497</v>
      </c>
      <c r="K336">
        <v>1501.67495050356</v>
      </c>
      <c r="L336">
        <v>1271.3012959170301</v>
      </c>
      <c r="M336">
        <v>31.587864472607301</v>
      </c>
      <c r="N336">
        <v>0.83744378782641304</v>
      </c>
      <c r="O336">
        <v>10.4850070436707</v>
      </c>
      <c r="P336">
        <v>202.21996958945701</v>
      </c>
    </row>
    <row r="337" spans="1:17" x14ac:dyDescent="0.3">
      <c r="A337" t="s">
        <v>782</v>
      </c>
      <c r="B337" t="s">
        <v>783</v>
      </c>
      <c r="C337" t="s">
        <v>3147</v>
      </c>
      <c r="D337" t="s">
        <v>275</v>
      </c>
      <c r="E337">
        <v>20923.38383784</v>
      </c>
      <c r="F337">
        <v>420.2</v>
      </c>
      <c r="G337">
        <v>4.0226548554705701</v>
      </c>
      <c r="H337">
        <v>1.8405906897568201</v>
      </c>
      <c r="I337">
        <v>-23.643358809573702</v>
      </c>
      <c r="J337">
        <v>-0.33373122152305001</v>
      </c>
      <c r="K337">
        <v>403.35246521193199</v>
      </c>
      <c r="L337">
        <v>383.39204701897501</v>
      </c>
      <c r="M337">
        <v>56.009831001236797</v>
      </c>
      <c r="N337">
        <v>0.38745287944110801</v>
      </c>
      <c r="O337">
        <v>32.793907663017599</v>
      </c>
      <c r="P337">
        <v>35.069109611057499</v>
      </c>
      <c r="Q337">
        <v>0.111772071286406</v>
      </c>
    </row>
    <row r="338" spans="1:17" x14ac:dyDescent="0.3">
      <c r="A338" t="s">
        <v>784</v>
      </c>
      <c r="B338" t="s">
        <v>785</v>
      </c>
      <c r="C338" t="s">
        <v>3150</v>
      </c>
      <c r="D338" t="s">
        <v>119</v>
      </c>
      <c r="E338">
        <v>20802.069358289998</v>
      </c>
      <c r="F338">
        <v>1140.1500000000001</v>
      </c>
      <c r="G338">
        <v>97.483252472567003</v>
      </c>
      <c r="H338">
        <v>2.2031014898447401</v>
      </c>
      <c r="I338">
        <v>-2.2141696396766601</v>
      </c>
      <c r="J338">
        <v>2.8584061370248701</v>
      </c>
      <c r="K338">
        <v>1038.07690045665</v>
      </c>
      <c r="L338">
        <v>898.55119323582505</v>
      </c>
      <c r="M338">
        <v>59.074046293294202</v>
      </c>
      <c r="N338">
        <v>1.37903523800241</v>
      </c>
      <c r="O338">
        <v>15.247993685041401</v>
      </c>
      <c r="P338">
        <v>132.683673469387</v>
      </c>
      <c r="Q338">
        <v>0.246623028432813</v>
      </c>
    </row>
    <row r="339" spans="1:17" x14ac:dyDescent="0.3">
      <c r="A339" t="s">
        <v>786</v>
      </c>
      <c r="B339" t="s">
        <v>787</v>
      </c>
      <c r="C339" t="s">
        <v>3155</v>
      </c>
      <c r="D339" t="s">
        <v>159</v>
      </c>
      <c r="E339">
        <v>20573.706691575</v>
      </c>
      <c r="F339">
        <v>860.45</v>
      </c>
      <c r="G339">
        <v>116.883599043389</v>
      </c>
      <c r="H339">
        <v>5.17595654341536</v>
      </c>
      <c r="I339">
        <v>3.2868692055042499</v>
      </c>
      <c r="J339">
        <v>10.034742913799599</v>
      </c>
      <c r="K339">
        <v>809.54785905431902</v>
      </c>
      <c r="L339">
        <v>707.60950956130705</v>
      </c>
      <c r="M339">
        <v>64.617351512149796</v>
      </c>
      <c r="N339">
        <v>0.822654137586603</v>
      </c>
      <c r="O339">
        <v>13.893892730547901</v>
      </c>
      <c r="P339">
        <v>186.81666666666601</v>
      </c>
      <c r="Q339">
        <v>0.19315888580904</v>
      </c>
    </row>
    <row r="340" spans="1:17" x14ac:dyDescent="0.3">
      <c r="A340" t="s">
        <v>788</v>
      </c>
      <c r="B340" t="s">
        <v>789</v>
      </c>
      <c r="C340" t="s">
        <v>3149</v>
      </c>
      <c r="D340" t="s">
        <v>182</v>
      </c>
      <c r="E340">
        <v>20531.091843239999</v>
      </c>
      <c r="F340">
        <v>541.20000000000005</v>
      </c>
      <c r="G340">
        <v>-8.8162474961706803</v>
      </c>
      <c r="H340">
        <v>-2.43512254275447</v>
      </c>
      <c r="I340">
        <v>1.1756365645461699</v>
      </c>
      <c r="J340">
        <v>-2.6772488741452398</v>
      </c>
      <c r="K340">
        <v>561.19940263172805</v>
      </c>
      <c r="L340">
        <v>530.22025402779695</v>
      </c>
      <c r="M340">
        <v>40.438438012772501</v>
      </c>
      <c r="N340">
        <v>1.0263636994120799</v>
      </c>
      <c r="O340">
        <v>15.0036954915003</v>
      </c>
      <c r="P340">
        <v>33.038348082595803</v>
      </c>
      <c r="Q340">
        <v>8.6707682602493993E-2</v>
      </c>
    </row>
    <row r="341" spans="1:17" x14ac:dyDescent="0.3">
      <c r="A341" t="s">
        <v>790</v>
      </c>
      <c r="B341" t="s">
        <v>791</v>
      </c>
      <c r="C341" t="s">
        <v>3157</v>
      </c>
      <c r="D341" t="s">
        <v>444</v>
      </c>
      <c r="E341">
        <v>20403.469690239999</v>
      </c>
      <c r="F341">
        <v>1968.2</v>
      </c>
      <c r="G341">
        <v>-18.416769408186699</v>
      </c>
      <c r="H341">
        <v>2.8298272802359299</v>
      </c>
      <c r="I341">
        <v>15.0563500856715</v>
      </c>
      <c r="J341">
        <v>-4.7207153721464801</v>
      </c>
      <c r="K341">
        <v>1983.51946084991</v>
      </c>
      <c r="L341">
        <v>1869.8049436727599</v>
      </c>
      <c r="M341">
        <v>43.814168256736401</v>
      </c>
      <c r="N341">
        <v>0.75360229612877006</v>
      </c>
      <c r="O341">
        <v>18.382278223757702</v>
      </c>
      <c r="P341">
        <v>34.605389139652502</v>
      </c>
      <c r="Q341">
        <v>-4.3820637497056003E-2</v>
      </c>
    </row>
    <row r="342" spans="1:17" x14ac:dyDescent="0.3">
      <c r="A342" t="s">
        <v>792</v>
      </c>
      <c r="B342" t="s">
        <v>793</v>
      </c>
      <c r="C342" t="s">
        <v>3144</v>
      </c>
      <c r="D342" t="s">
        <v>729</v>
      </c>
      <c r="E342">
        <v>20371.445872050001</v>
      </c>
      <c r="F342">
        <v>1189.5</v>
      </c>
      <c r="G342">
        <v>9.0838589682013708</v>
      </c>
      <c r="H342">
        <v>-7.6101012014060299</v>
      </c>
      <c r="I342">
        <v>42.007297704568202</v>
      </c>
      <c r="J342">
        <v>2.88367198065853</v>
      </c>
      <c r="K342">
        <v>1239.0715292150001</v>
      </c>
      <c r="L342">
        <v>1110.3184970370401</v>
      </c>
      <c r="M342">
        <v>47.8755349402525</v>
      </c>
      <c r="N342">
        <v>0.84184172775461297</v>
      </c>
      <c r="O342">
        <v>25.683060109289599</v>
      </c>
      <c r="P342">
        <v>82.648752399232194</v>
      </c>
      <c r="Q342">
        <v>8.7041689011816997E-2</v>
      </c>
    </row>
    <row r="343" spans="1:17" x14ac:dyDescent="0.3">
      <c r="A343" t="s">
        <v>794</v>
      </c>
      <c r="B343" t="s">
        <v>795</v>
      </c>
      <c r="C343" t="s">
        <v>3142</v>
      </c>
      <c r="D343" t="s">
        <v>280</v>
      </c>
      <c r="E343">
        <v>20367.671573600001</v>
      </c>
      <c r="F343">
        <v>1851.2</v>
      </c>
      <c r="G343">
        <v>-17.632108153879599</v>
      </c>
      <c r="H343">
        <v>-8.9310706312422905</v>
      </c>
      <c r="I343">
        <v>-21.0959570430811</v>
      </c>
      <c r="J343">
        <v>-0.43707224980612103</v>
      </c>
      <c r="K343">
        <v>1925.04308633916</v>
      </c>
      <c r="L343">
        <v>1869.5096521109799</v>
      </c>
      <c r="M343">
        <v>32.4019245280682</v>
      </c>
      <c r="N343">
        <v>0.46192192207365101</v>
      </c>
      <c r="O343">
        <v>32.830056179775198</v>
      </c>
      <c r="P343">
        <v>20.044095713637201</v>
      </c>
      <c r="Q343">
        <v>4.6782112755981001E-2</v>
      </c>
    </row>
    <row r="344" spans="1:17" x14ac:dyDescent="0.3">
      <c r="A344" t="s">
        <v>796</v>
      </c>
      <c r="B344" t="s">
        <v>797</v>
      </c>
      <c r="C344" t="s">
        <v>3151</v>
      </c>
      <c r="D344" t="s">
        <v>80</v>
      </c>
      <c r="E344">
        <v>20357.769998899999</v>
      </c>
      <c r="F344">
        <v>861.55</v>
      </c>
      <c r="G344">
        <v>-38.400523172263902</v>
      </c>
      <c r="H344">
        <v>2.4289846382124201</v>
      </c>
      <c r="I344">
        <v>-6.8122821578336099</v>
      </c>
      <c r="J344">
        <v>-0.67263234225907298</v>
      </c>
      <c r="K344">
        <v>840.96039412381299</v>
      </c>
      <c r="L344">
        <v>843.95513638209502</v>
      </c>
      <c r="M344">
        <v>54.690517107265698</v>
      </c>
      <c r="N344">
        <v>0.58858248165713201</v>
      </c>
      <c r="O344">
        <v>22.8251407347223</v>
      </c>
      <c r="P344">
        <v>23.078571428571401</v>
      </c>
      <c r="Q344">
        <v>-6.4122873220081006E-2</v>
      </c>
    </row>
    <row r="345" spans="1:17" hidden="1" x14ac:dyDescent="0.3">
      <c r="A345" t="s">
        <v>798</v>
      </c>
      <c r="B345" t="s">
        <v>799</v>
      </c>
      <c r="C345" t="s">
        <v>3158</v>
      </c>
      <c r="D345" t="s">
        <v>135</v>
      </c>
      <c r="E345">
        <v>20173.740000000002</v>
      </c>
      <c r="F345">
        <v>143.02000000000001</v>
      </c>
      <c r="G345">
        <v>-13.342435872833301</v>
      </c>
      <c r="H345">
        <v>1.39301698111966</v>
      </c>
      <c r="I345">
        <v>-2.7997872173126299</v>
      </c>
      <c r="J345">
        <v>1.30414565359365</v>
      </c>
      <c r="K345">
        <v>141.450119279219</v>
      </c>
      <c r="L345">
        <v>135.25112642052801</v>
      </c>
      <c r="M345">
        <v>53.328059728626101</v>
      </c>
      <c r="N345">
        <v>0.188955748936218</v>
      </c>
      <c r="O345">
        <v>8.2715704097328899</v>
      </c>
      <c r="P345">
        <v>18.9355509355509</v>
      </c>
    </row>
    <row r="346" spans="1:17" hidden="1" x14ac:dyDescent="0.3">
      <c r="A346" t="s">
        <v>800</v>
      </c>
      <c r="B346" t="s">
        <v>801</v>
      </c>
      <c r="C346" t="s">
        <v>3158</v>
      </c>
      <c r="D346" t="s">
        <v>135</v>
      </c>
      <c r="E346">
        <v>20155.501969815999</v>
      </c>
      <c r="F346">
        <v>362.61</v>
      </c>
      <c r="G346">
        <v>-9.1406593375288203</v>
      </c>
      <c r="H346">
        <v>7.4767041581851403</v>
      </c>
      <c r="I346">
        <v>-4.5127146464322996</v>
      </c>
      <c r="J346">
        <v>3.1984969357282398</v>
      </c>
      <c r="K346">
        <v>350.59672976100097</v>
      </c>
      <c r="L346">
        <v>340.553798206316</v>
      </c>
      <c r="M346">
        <v>42.778347382377802</v>
      </c>
      <c r="N346">
        <v>1.06045813187348</v>
      </c>
      <c r="O346">
        <v>3.4168941838338598</v>
      </c>
      <c r="P346">
        <v>19.083743842364498</v>
      </c>
      <c r="Q346">
        <v>-0.10379904096142301</v>
      </c>
    </row>
    <row r="347" spans="1:17" x14ac:dyDescent="0.3">
      <c r="A347" t="s">
        <v>802</v>
      </c>
      <c r="B347" t="s">
        <v>803</v>
      </c>
      <c r="C347" t="s">
        <v>3153</v>
      </c>
      <c r="D347" t="s">
        <v>430</v>
      </c>
      <c r="E347">
        <v>20105.153036879899</v>
      </c>
      <c r="F347">
        <v>8473.2000000000007</v>
      </c>
      <c r="G347">
        <v>0.68748193136402203</v>
      </c>
      <c r="H347">
        <v>4.1302996035575203</v>
      </c>
      <c r="I347">
        <v>31.1250916507095</v>
      </c>
      <c r="J347">
        <v>-0.35190507369928098</v>
      </c>
      <c r="K347">
        <v>8240.2547068715703</v>
      </c>
      <c r="L347">
        <v>7542.3884161286696</v>
      </c>
      <c r="M347">
        <v>51.375475964557502</v>
      </c>
      <c r="N347">
        <v>1.37256700187952</v>
      </c>
      <c r="O347">
        <v>11.984846339045401</v>
      </c>
      <c r="P347">
        <v>54.434440272664297</v>
      </c>
      <c r="Q347">
        <v>1.1272822870074001E-2</v>
      </c>
    </row>
    <row r="348" spans="1:17" x14ac:dyDescent="0.3">
      <c r="A348" t="s">
        <v>804</v>
      </c>
      <c r="B348" t="s">
        <v>805</v>
      </c>
      <c r="C348" t="s">
        <v>3152</v>
      </c>
      <c r="D348" t="s">
        <v>806</v>
      </c>
      <c r="E348">
        <v>20104.4338651</v>
      </c>
      <c r="F348">
        <v>904.9</v>
      </c>
      <c r="G348">
        <v>16.057828426836998</v>
      </c>
      <c r="H348">
        <v>10.7071061691364</v>
      </c>
      <c r="I348">
        <v>30.6887724278943</v>
      </c>
      <c r="J348">
        <v>2.25821750417659</v>
      </c>
      <c r="K348">
        <v>820.12193286837896</v>
      </c>
      <c r="L348">
        <v>733.34155160821797</v>
      </c>
      <c r="M348">
        <v>65.0814737975588</v>
      </c>
      <c r="N348">
        <v>0.62143184619301695</v>
      </c>
      <c r="O348">
        <v>3.3263344015913301</v>
      </c>
      <c r="P348">
        <v>52.3400673400673</v>
      </c>
      <c r="Q348">
        <v>6.4223329231591006E-2</v>
      </c>
    </row>
    <row r="349" spans="1:17" x14ac:dyDescent="0.3">
      <c r="A349" t="s">
        <v>807</v>
      </c>
      <c r="B349" t="s">
        <v>808</v>
      </c>
      <c r="C349" t="s">
        <v>3155</v>
      </c>
      <c r="D349" t="s">
        <v>315</v>
      </c>
      <c r="E349">
        <v>20025.407879999999</v>
      </c>
      <c r="F349">
        <v>1748.15</v>
      </c>
      <c r="G349">
        <v>91.381196216066201</v>
      </c>
      <c r="H349">
        <v>-2.25443141996193</v>
      </c>
      <c r="I349">
        <v>88.510781312548204</v>
      </c>
      <c r="J349">
        <v>4.7264271417253996</v>
      </c>
      <c r="K349">
        <v>1802.8749292113901</v>
      </c>
      <c r="L349">
        <v>1492.9060529129399</v>
      </c>
      <c r="M349">
        <v>57.017100473960298</v>
      </c>
      <c r="N349">
        <v>0.90864775244719498</v>
      </c>
      <c r="O349">
        <v>62.102794382633</v>
      </c>
      <c r="P349">
        <v>169.651395958661</v>
      </c>
      <c r="Q349">
        <v>0.183432870981936</v>
      </c>
    </row>
    <row r="350" spans="1:17" x14ac:dyDescent="0.3">
      <c r="A350" t="s">
        <v>809</v>
      </c>
      <c r="B350" t="s">
        <v>810</v>
      </c>
      <c r="C350" t="s">
        <v>3146</v>
      </c>
      <c r="D350" t="s">
        <v>48</v>
      </c>
      <c r="E350">
        <v>19998.293247170001</v>
      </c>
      <c r="F350">
        <v>1719.55</v>
      </c>
      <c r="G350">
        <v>208.826108072002</v>
      </c>
      <c r="H350">
        <v>3.4631254114211698</v>
      </c>
      <c r="I350">
        <v>100.31955949092399</v>
      </c>
      <c r="J350">
        <v>11.5210663460833</v>
      </c>
      <c r="K350">
        <v>1590.9488777802301</v>
      </c>
      <c r="L350">
        <v>1250.80485314566</v>
      </c>
      <c r="M350">
        <v>72.344859590281203</v>
      </c>
      <c r="N350">
        <v>1.08352278309258</v>
      </c>
      <c r="O350">
        <v>4.4866389462359297</v>
      </c>
      <c r="P350">
        <v>258.23958333333297</v>
      </c>
      <c r="Q350">
        <v>0.204839850597027</v>
      </c>
    </row>
    <row r="351" spans="1:17" x14ac:dyDescent="0.3">
      <c r="A351" t="s">
        <v>811</v>
      </c>
      <c r="B351" t="s">
        <v>812</v>
      </c>
      <c r="C351" t="s">
        <v>3155</v>
      </c>
      <c r="D351" t="s">
        <v>119</v>
      </c>
      <c r="E351">
        <v>19989.230793840001</v>
      </c>
      <c r="F351">
        <v>13351.8</v>
      </c>
      <c r="G351">
        <v>121.051271517114</v>
      </c>
      <c r="H351">
        <v>-2.7702235262309398</v>
      </c>
      <c r="I351">
        <v>67.509487362727299</v>
      </c>
      <c r="J351">
        <v>-0.24721398303714701</v>
      </c>
      <c r="K351">
        <v>13696.968285115099</v>
      </c>
      <c r="L351">
        <v>10901.7828410602</v>
      </c>
      <c r="M351">
        <v>36.153719547732997</v>
      </c>
      <c r="N351">
        <v>0.83673988460359405</v>
      </c>
      <c r="O351">
        <v>17.602870025015299</v>
      </c>
      <c r="P351">
        <v>198.74142772438901</v>
      </c>
    </row>
    <row r="352" spans="1:17" x14ac:dyDescent="0.3">
      <c r="A352" t="s">
        <v>813</v>
      </c>
      <c r="B352" t="s">
        <v>814</v>
      </c>
      <c r="C352" t="s">
        <v>3157</v>
      </c>
      <c r="D352" t="s">
        <v>398</v>
      </c>
      <c r="E352">
        <v>19932.45177575</v>
      </c>
      <c r="F352">
        <v>497.5</v>
      </c>
      <c r="G352">
        <v>48.858352011676999</v>
      </c>
      <c r="H352">
        <v>-2.8339071230875299</v>
      </c>
      <c r="I352">
        <v>23.538338706746401</v>
      </c>
      <c r="J352">
        <v>-5.4832272599888396</v>
      </c>
      <c r="K352">
        <v>503.57844564732602</v>
      </c>
      <c r="L352">
        <v>440.781222005274</v>
      </c>
      <c r="M352">
        <v>44.819703639619398</v>
      </c>
      <c r="N352">
        <v>1.03278493449548</v>
      </c>
      <c r="O352">
        <v>15.4472361809045</v>
      </c>
      <c r="P352">
        <v>88.840387170241002</v>
      </c>
      <c r="Q352">
        <v>1.9418063935663001E-2</v>
      </c>
    </row>
    <row r="353" spans="1:17" x14ac:dyDescent="0.3">
      <c r="A353" t="s">
        <v>815</v>
      </c>
      <c r="B353" t="s">
        <v>816</v>
      </c>
      <c r="C353" t="s">
        <v>3143</v>
      </c>
      <c r="D353" t="s">
        <v>547</v>
      </c>
      <c r="E353">
        <v>19920.293299235</v>
      </c>
      <c r="F353">
        <v>469.55</v>
      </c>
      <c r="G353">
        <v>-48.940329617796898</v>
      </c>
      <c r="H353">
        <v>-2.8077687091204502</v>
      </c>
      <c r="I353">
        <v>5.2556094126406698</v>
      </c>
      <c r="J353">
        <v>-7.2930557616549194E-2</v>
      </c>
      <c r="K353">
        <v>469.54603554931401</v>
      </c>
      <c r="L353">
        <v>475.56635406989602</v>
      </c>
      <c r="M353">
        <v>50.905872986109003</v>
      </c>
      <c r="N353">
        <v>0.84138350976241705</v>
      </c>
      <c r="O353">
        <v>45.889164262670697</v>
      </c>
      <c r="P353">
        <v>54.315104509004797</v>
      </c>
      <c r="Q353">
        <v>5.4587732945337003E-2</v>
      </c>
    </row>
    <row r="354" spans="1:17" x14ac:dyDescent="0.3">
      <c r="A354" t="s">
        <v>817</v>
      </c>
      <c r="B354" t="s">
        <v>818</v>
      </c>
      <c r="C354" t="s">
        <v>3143</v>
      </c>
      <c r="D354" t="s">
        <v>220</v>
      </c>
      <c r="E354">
        <v>19912.64878666</v>
      </c>
      <c r="F354">
        <v>690.7</v>
      </c>
      <c r="G354">
        <v>33.948476239273703</v>
      </c>
      <c r="H354">
        <v>-6.5682081562961496</v>
      </c>
      <c r="I354">
        <v>29.567472258358201</v>
      </c>
      <c r="J354">
        <v>-4.4073596088021301</v>
      </c>
      <c r="K354">
        <v>713.36138190404301</v>
      </c>
      <c r="L354">
        <v>611.13989672802404</v>
      </c>
      <c r="M354">
        <v>37.186143094318602</v>
      </c>
      <c r="N354">
        <v>0.74354254918062301</v>
      </c>
      <c r="O354">
        <v>12.205009410742701</v>
      </c>
      <c r="P354">
        <v>63.286052009456199</v>
      </c>
      <c r="Q354">
        <v>-3.6952451480473998E-2</v>
      </c>
    </row>
    <row r="355" spans="1:17" x14ac:dyDescent="0.3">
      <c r="A355" t="s">
        <v>819</v>
      </c>
      <c r="B355" t="s">
        <v>820</v>
      </c>
      <c r="C355" t="s">
        <v>3155</v>
      </c>
      <c r="D355" t="s">
        <v>532</v>
      </c>
      <c r="E355">
        <v>19853.821071175</v>
      </c>
      <c r="F355">
        <v>1298.1500000000001</v>
      </c>
      <c r="G355">
        <v>-1.7254912176916299</v>
      </c>
      <c r="H355">
        <v>-6.4387566527107598</v>
      </c>
      <c r="I355">
        <v>20.0549395758316</v>
      </c>
      <c r="J355">
        <v>-5.8572435605121003</v>
      </c>
      <c r="K355">
        <v>1417.2916241713301</v>
      </c>
      <c r="L355">
        <v>1284.7281791402199</v>
      </c>
      <c r="M355">
        <v>31.088733894284399</v>
      </c>
      <c r="N355">
        <v>0.99957853869023205</v>
      </c>
      <c r="O355">
        <v>30.9555906482301</v>
      </c>
      <c r="P355">
        <v>56.168421052631601</v>
      </c>
      <c r="Q355">
        <v>0.11553639904068699</v>
      </c>
    </row>
    <row r="356" spans="1:17" hidden="1" x14ac:dyDescent="0.3">
      <c r="A356" t="s">
        <v>821</v>
      </c>
      <c r="B356" t="s">
        <v>822</v>
      </c>
      <c r="C356" t="s">
        <v>3158</v>
      </c>
      <c r="D356" t="s">
        <v>596</v>
      </c>
      <c r="E356">
        <v>19837.915918340001</v>
      </c>
      <c r="F356">
        <v>796.9</v>
      </c>
      <c r="G356">
        <v>-38.022645567994601</v>
      </c>
      <c r="H356">
        <v>-4.3492211760902801</v>
      </c>
      <c r="I356">
        <v>-13.7257227380101</v>
      </c>
      <c r="J356">
        <v>-0.270415662158973</v>
      </c>
      <c r="K356">
        <v>814.93635341306401</v>
      </c>
      <c r="L356">
        <v>837.13081098842099</v>
      </c>
      <c r="M356">
        <v>40.350949015178102</v>
      </c>
      <c r="N356">
        <v>0.56678458507433405</v>
      </c>
      <c r="O356">
        <v>20.341322625172499</v>
      </c>
      <c r="P356">
        <v>5.0972634355423496</v>
      </c>
      <c r="Q356">
        <v>-0.177915326281436</v>
      </c>
    </row>
    <row r="357" spans="1:17" x14ac:dyDescent="0.3">
      <c r="A357" t="s">
        <v>823</v>
      </c>
      <c r="B357" t="s">
        <v>824</v>
      </c>
      <c r="C357" t="s">
        <v>3147</v>
      </c>
      <c r="D357" t="s">
        <v>51</v>
      </c>
      <c r="E357">
        <v>19831.570711259999</v>
      </c>
      <c r="F357">
        <v>1895.65</v>
      </c>
      <c r="G357">
        <v>37.7965998805225</v>
      </c>
      <c r="H357">
        <v>-0.70820562454315505</v>
      </c>
      <c r="I357">
        <v>11.8013845700836</v>
      </c>
      <c r="J357">
        <v>-2.2833992396773399</v>
      </c>
      <c r="K357">
        <v>1885.81035897074</v>
      </c>
      <c r="L357">
        <v>1598.54255619435</v>
      </c>
      <c r="M357">
        <v>40.327747435638599</v>
      </c>
      <c r="N357">
        <v>0.42427504661262799</v>
      </c>
      <c r="O357">
        <v>40.532271252604602</v>
      </c>
      <c r="P357">
        <v>68.419883612456104</v>
      </c>
    </row>
    <row r="358" spans="1:17" x14ac:dyDescent="0.3">
      <c r="A358" t="s">
        <v>825</v>
      </c>
      <c r="B358" t="s">
        <v>826</v>
      </c>
      <c r="C358" t="s">
        <v>3144</v>
      </c>
      <c r="D358" t="s">
        <v>729</v>
      </c>
      <c r="E358">
        <v>19827.434361023999</v>
      </c>
      <c r="F358">
        <v>137.52000000000001</v>
      </c>
      <c r="G358">
        <v>61.987428097001299</v>
      </c>
      <c r="H358">
        <v>-10.526841625343</v>
      </c>
      <c r="I358">
        <v>29.194449838148898</v>
      </c>
      <c r="J358">
        <v>-2.20818633858083</v>
      </c>
      <c r="K358">
        <v>142.36388703331301</v>
      </c>
      <c r="L358">
        <v>116.834584257619</v>
      </c>
      <c r="M358">
        <v>36.7756706226902</v>
      </c>
      <c r="N358">
        <v>0.54224448473514597</v>
      </c>
      <c r="O358">
        <v>24.345549738219798</v>
      </c>
      <c r="P358">
        <v>123.60975609755999</v>
      </c>
      <c r="Q358">
        <v>5.9676417049245999E-2</v>
      </c>
    </row>
    <row r="359" spans="1:17" x14ac:dyDescent="0.3">
      <c r="A359" t="s">
        <v>827</v>
      </c>
      <c r="B359" t="s">
        <v>828</v>
      </c>
      <c r="C359" t="s">
        <v>3152</v>
      </c>
      <c r="D359" t="s">
        <v>37</v>
      </c>
      <c r="E359">
        <v>19559.369760699999</v>
      </c>
      <c r="F359">
        <v>885.5</v>
      </c>
      <c r="G359">
        <v>-14.161915602251501</v>
      </c>
      <c r="H359">
        <v>-2.5743903637736301</v>
      </c>
      <c r="I359">
        <v>-3.5395811189036301</v>
      </c>
      <c r="J359">
        <v>0.195678326412842</v>
      </c>
      <c r="K359">
        <v>897.31347719861401</v>
      </c>
      <c r="L359">
        <v>867.81785733099002</v>
      </c>
      <c r="M359">
        <v>49.2902896713438</v>
      </c>
      <c r="N359">
        <v>0.66590300988908901</v>
      </c>
      <c r="O359">
        <v>15.753811405985299</v>
      </c>
      <c r="P359">
        <v>24.507874015748001</v>
      </c>
    </row>
    <row r="360" spans="1:17" x14ac:dyDescent="0.3">
      <c r="A360" t="s">
        <v>829</v>
      </c>
      <c r="B360" t="s">
        <v>830</v>
      </c>
      <c r="C360" t="s">
        <v>3147</v>
      </c>
      <c r="D360" t="s">
        <v>51</v>
      </c>
      <c r="E360">
        <v>19473</v>
      </c>
      <c r="F360">
        <v>7789.2</v>
      </c>
      <c r="G360">
        <v>38.4632768517885</v>
      </c>
      <c r="H360">
        <v>12.311839980738</v>
      </c>
      <c r="I360">
        <v>37.038189722056799</v>
      </c>
      <c r="J360">
        <v>1.4976381275944199</v>
      </c>
      <c r="K360">
        <v>7100.3759061066703</v>
      </c>
      <c r="L360">
        <v>6171.6867882263896</v>
      </c>
      <c r="M360">
        <v>58.732322049234902</v>
      </c>
      <c r="N360">
        <v>3.0755815357318101</v>
      </c>
      <c r="O360">
        <v>4.4908334617162096</v>
      </c>
      <c r="P360">
        <v>74.060335195530698</v>
      </c>
      <c r="Q360">
        <v>0.116431114119724</v>
      </c>
    </row>
    <row r="361" spans="1:17" x14ac:dyDescent="0.3">
      <c r="A361" t="s">
        <v>831</v>
      </c>
      <c r="B361" t="s">
        <v>832</v>
      </c>
      <c r="C361" t="s">
        <v>3155</v>
      </c>
      <c r="D361" t="s">
        <v>532</v>
      </c>
      <c r="E361">
        <v>19432.733175345002</v>
      </c>
      <c r="F361">
        <v>1718.85</v>
      </c>
      <c r="G361">
        <v>-8.1835422095886905</v>
      </c>
      <c r="H361">
        <v>9.6347873331872798</v>
      </c>
      <c r="I361">
        <v>-2.1890710230861301</v>
      </c>
      <c r="J361">
        <v>0.919341939066326</v>
      </c>
      <c r="K361">
        <v>1689.37786722442</v>
      </c>
      <c r="L361">
        <v>1620.42783132768</v>
      </c>
      <c r="M361">
        <v>49.889287415283803</v>
      </c>
      <c r="N361">
        <v>0.63700486178412097</v>
      </c>
      <c r="O361">
        <v>10.6524711289525</v>
      </c>
      <c r="P361">
        <v>31.410550458715498</v>
      </c>
    </row>
    <row r="362" spans="1:17" x14ac:dyDescent="0.3">
      <c r="A362" t="s">
        <v>833</v>
      </c>
      <c r="B362" t="s">
        <v>834</v>
      </c>
      <c r="C362" t="s">
        <v>3154</v>
      </c>
      <c r="D362" t="s">
        <v>272</v>
      </c>
      <c r="E362">
        <v>19423.888037000001</v>
      </c>
      <c r="F362">
        <v>890</v>
      </c>
      <c r="G362">
        <v>20.927589974521499</v>
      </c>
      <c r="H362">
        <v>-2.17415271708846</v>
      </c>
      <c r="I362">
        <v>-8.08746436526115</v>
      </c>
      <c r="J362">
        <v>3.5753541427625102</v>
      </c>
      <c r="K362">
        <v>857.38713489328495</v>
      </c>
      <c r="L362">
        <v>786.02242123406904</v>
      </c>
      <c r="M362">
        <v>56.638829226210198</v>
      </c>
      <c r="N362">
        <v>0.80554474482388905</v>
      </c>
      <c r="O362">
        <v>7.6404494382022499</v>
      </c>
      <c r="P362">
        <v>66.324051579143998</v>
      </c>
      <c r="Q362">
        <v>0.16555361303961399</v>
      </c>
    </row>
    <row r="363" spans="1:17" x14ac:dyDescent="0.3">
      <c r="A363" t="s">
        <v>835</v>
      </c>
      <c r="B363" t="s">
        <v>836</v>
      </c>
      <c r="C363" t="s">
        <v>3156</v>
      </c>
      <c r="D363" t="s">
        <v>135</v>
      </c>
      <c r="E363">
        <v>19377.673645639999</v>
      </c>
      <c r="F363">
        <v>1709.1</v>
      </c>
      <c r="G363">
        <v>106.331794181015</v>
      </c>
      <c r="H363">
        <v>-1.4057895692390801</v>
      </c>
      <c r="I363">
        <v>-5.8618860316414598E-2</v>
      </c>
      <c r="J363">
        <v>-5.8890095076687903</v>
      </c>
      <c r="K363">
        <v>1808.8964866638</v>
      </c>
      <c r="L363">
        <v>1599.0569632904001</v>
      </c>
      <c r="M363">
        <v>27.382762468945401</v>
      </c>
      <c r="N363">
        <v>0.90019341078238602</v>
      </c>
      <c r="O363">
        <v>26.429314462114299</v>
      </c>
      <c r="P363">
        <v>159.636534623502</v>
      </c>
      <c r="Q363">
        <v>8.2139707355208993E-2</v>
      </c>
    </row>
    <row r="364" spans="1:17" x14ac:dyDescent="0.3">
      <c r="A364" t="s">
        <v>837</v>
      </c>
      <c r="B364" t="s">
        <v>838</v>
      </c>
      <c r="C364" t="s">
        <v>3145</v>
      </c>
      <c r="D364" t="s">
        <v>37</v>
      </c>
      <c r="E364">
        <v>19361.075754900001</v>
      </c>
      <c r="F364">
        <v>527.25</v>
      </c>
      <c r="G364">
        <v>16.953828148599499</v>
      </c>
      <c r="H364">
        <v>-5.1660375648028003</v>
      </c>
      <c r="I364">
        <v>11.4922554807821</v>
      </c>
      <c r="J364">
        <v>-1.0812419999571199</v>
      </c>
      <c r="K364">
        <v>534.85679429438005</v>
      </c>
      <c r="L364">
        <v>475.47779397453598</v>
      </c>
      <c r="M364">
        <v>38.304267478119101</v>
      </c>
      <c r="N364">
        <v>0.53281598011195097</v>
      </c>
      <c r="O364">
        <v>13.0109056424845</v>
      </c>
      <c r="P364">
        <v>58.3333333333333</v>
      </c>
      <c r="Q364">
        <v>0.14584745593082399</v>
      </c>
    </row>
    <row r="365" spans="1:17" x14ac:dyDescent="0.3">
      <c r="A365" t="s">
        <v>839</v>
      </c>
      <c r="B365" t="s">
        <v>840</v>
      </c>
      <c r="C365" t="s">
        <v>3142</v>
      </c>
      <c r="D365" t="s">
        <v>280</v>
      </c>
      <c r="E365">
        <v>19208.65458187</v>
      </c>
      <c r="F365">
        <v>1373.3</v>
      </c>
      <c r="G365">
        <v>175.41685228401499</v>
      </c>
      <c r="H365">
        <v>22.2983740954792</v>
      </c>
      <c r="I365">
        <v>67.679920706491302</v>
      </c>
      <c r="J365">
        <v>5.3106159255265198E-2</v>
      </c>
      <c r="K365">
        <v>1180.1912585725399</v>
      </c>
      <c r="L365">
        <v>944.94481577785803</v>
      </c>
      <c r="M365">
        <v>68.227044928061503</v>
      </c>
      <c r="N365">
        <v>1.1935618279973299</v>
      </c>
      <c r="O365">
        <v>12.721182552974501</v>
      </c>
      <c r="P365">
        <v>205.160824398644</v>
      </c>
      <c r="Q365">
        <v>0.17079927907322501</v>
      </c>
    </row>
    <row r="366" spans="1:17" x14ac:dyDescent="0.3">
      <c r="A366" t="s">
        <v>841</v>
      </c>
      <c r="B366" t="s">
        <v>842</v>
      </c>
      <c r="C366" t="s">
        <v>3157</v>
      </c>
      <c r="D366" t="s">
        <v>258</v>
      </c>
      <c r="E366">
        <v>19197.748039440001</v>
      </c>
      <c r="F366">
        <v>508.6</v>
      </c>
      <c r="G366">
        <v>132.556506892339</v>
      </c>
      <c r="H366">
        <v>6.0540570774118097</v>
      </c>
      <c r="I366">
        <v>76.245139550630199</v>
      </c>
      <c r="J366">
        <v>-5.85713151043075</v>
      </c>
      <c r="K366">
        <v>470.97497804792499</v>
      </c>
      <c r="L366">
        <v>342.44412130336798</v>
      </c>
      <c r="M366">
        <v>41.456283056532499</v>
      </c>
      <c r="N366">
        <v>0.417175993851025</v>
      </c>
      <c r="O366">
        <v>14.903657097915801</v>
      </c>
      <c r="P366">
        <v>179.450549450549</v>
      </c>
      <c r="Q366">
        <v>0.15259690690959599</v>
      </c>
    </row>
    <row r="367" spans="1:17" x14ac:dyDescent="0.3">
      <c r="A367" t="s">
        <v>843</v>
      </c>
      <c r="B367" t="s">
        <v>844</v>
      </c>
      <c r="C367" t="s">
        <v>3157</v>
      </c>
      <c r="D367" t="s">
        <v>444</v>
      </c>
      <c r="E367">
        <v>19184.51871</v>
      </c>
      <c r="F367">
        <v>529.20000000000005</v>
      </c>
      <c r="G367">
        <v>-16.6709948197947</v>
      </c>
      <c r="H367">
        <v>-11.089201532334799</v>
      </c>
      <c r="I367">
        <v>-39.243904004559397</v>
      </c>
      <c r="J367">
        <v>-6.3430112440830904</v>
      </c>
      <c r="K367">
        <v>600.20215500532402</v>
      </c>
      <c r="L367">
        <v>630.37532755495602</v>
      </c>
      <c r="M367">
        <v>24.888513628154701</v>
      </c>
      <c r="N367">
        <v>0.73382750909530503</v>
      </c>
      <c r="O367">
        <v>45.360922146636398</v>
      </c>
      <c r="P367">
        <v>20.821917808219101</v>
      </c>
      <c r="Q367">
        <v>-0.124979923999923</v>
      </c>
    </row>
    <row r="368" spans="1:17" x14ac:dyDescent="0.3">
      <c r="A368" t="s">
        <v>845</v>
      </c>
      <c r="B368" t="s">
        <v>846</v>
      </c>
      <c r="C368" t="s">
        <v>3152</v>
      </c>
      <c r="D368" t="s">
        <v>217</v>
      </c>
      <c r="E368">
        <v>19146.3508266299</v>
      </c>
      <c r="F368">
        <v>440.1</v>
      </c>
      <c r="G368">
        <v>23.836944636050699</v>
      </c>
      <c r="H368">
        <v>-5.7720034220802203</v>
      </c>
      <c r="I368">
        <v>17.188473115909201</v>
      </c>
      <c r="J368">
        <v>1.74115834164844</v>
      </c>
      <c r="K368">
        <v>451.75600398830898</v>
      </c>
      <c r="L368">
        <v>397.750120119131</v>
      </c>
      <c r="M368">
        <v>42.002508408855903</v>
      </c>
      <c r="N368">
        <v>0.68929719005525902</v>
      </c>
      <c r="O368">
        <v>31.208816178141301</v>
      </c>
      <c r="P368">
        <v>55.457435535146502</v>
      </c>
      <c r="Q368">
        <v>5.7654676855257998E-2</v>
      </c>
    </row>
    <row r="369" spans="1:17" hidden="1" x14ac:dyDescent="0.3">
      <c r="A369" t="s">
        <v>847</v>
      </c>
      <c r="B369" t="s">
        <v>848</v>
      </c>
      <c r="C369" t="s">
        <v>3154</v>
      </c>
      <c r="D369" t="s">
        <v>849</v>
      </c>
      <c r="E369">
        <v>18956.712915525</v>
      </c>
      <c r="F369">
        <v>1745.75</v>
      </c>
      <c r="G369">
        <v>-1.87202936152343</v>
      </c>
      <c r="H369">
        <v>-4.3446367582420997</v>
      </c>
      <c r="I369">
        <v>14.423167362535899</v>
      </c>
      <c r="J369">
        <v>-2.80336186249921</v>
      </c>
      <c r="K369">
        <v>1736.49958099726</v>
      </c>
      <c r="M369">
        <v>49.216879978585098</v>
      </c>
      <c r="N369">
        <v>0.62107207666960595</v>
      </c>
      <c r="O369">
        <v>14.6212229700701</v>
      </c>
      <c r="P369">
        <v>41.7407542727235</v>
      </c>
    </row>
    <row r="370" spans="1:17" hidden="1" x14ac:dyDescent="0.3">
      <c r="A370" t="s">
        <v>850</v>
      </c>
      <c r="B370" t="s">
        <v>851</v>
      </c>
      <c r="C370" t="s">
        <v>3143</v>
      </c>
      <c r="D370" t="s">
        <v>54</v>
      </c>
      <c r="E370">
        <v>18951.84466635</v>
      </c>
      <c r="F370">
        <v>440.9</v>
      </c>
      <c r="G370">
        <v>7.8192713262613402</v>
      </c>
      <c r="H370">
        <v>0.66288236805117295</v>
      </c>
      <c r="I370">
        <v>24.114468050320699</v>
      </c>
      <c r="J370">
        <v>-0.49723039257467699</v>
      </c>
      <c r="K370">
        <v>437.83421592592202</v>
      </c>
      <c r="M370">
        <v>42.086626240479603</v>
      </c>
      <c r="N370">
        <v>0.92092359510479505</v>
      </c>
      <c r="O370">
        <v>17.214787933771799</v>
      </c>
      <c r="P370">
        <v>50.9931506849315</v>
      </c>
    </row>
    <row r="371" spans="1:17" x14ac:dyDescent="0.3">
      <c r="A371" t="s">
        <v>852</v>
      </c>
      <c r="B371" t="s">
        <v>853</v>
      </c>
      <c r="C371" t="s">
        <v>3147</v>
      </c>
      <c r="D371" t="s">
        <v>51</v>
      </c>
      <c r="E371">
        <v>18869.707002879899</v>
      </c>
      <c r="F371">
        <v>1386.4</v>
      </c>
      <c r="G371">
        <v>28.782770924922701</v>
      </c>
      <c r="H371">
        <v>-5.2956206404075896</v>
      </c>
      <c r="I371">
        <v>53.901338158420103</v>
      </c>
      <c r="J371">
        <v>4.4118087668380603</v>
      </c>
      <c r="K371">
        <v>1297.5740322563199</v>
      </c>
      <c r="L371">
        <v>1072.6774322751601</v>
      </c>
      <c r="M371">
        <v>57.553711857468102</v>
      </c>
      <c r="N371">
        <v>1.4683792057590901</v>
      </c>
      <c r="O371">
        <v>9.7843335256780009</v>
      </c>
      <c r="P371">
        <v>72.437810945273597</v>
      </c>
      <c r="Q371">
        <v>5.6392777146033003E-2</v>
      </c>
    </row>
    <row r="372" spans="1:17" hidden="1" x14ac:dyDescent="0.3">
      <c r="A372" t="s">
        <v>854</v>
      </c>
      <c r="B372" t="s">
        <v>855</v>
      </c>
      <c r="C372" t="s">
        <v>3158</v>
      </c>
      <c r="D372" t="s">
        <v>444</v>
      </c>
      <c r="E372">
        <v>18775.816059059998</v>
      </c>
      <c r="F372">
        <v>4122.8999999999996</v>
      </c>
      <c r="G372">
        <v>40.095476253586497</v>
      </c>
      <c r="H372">
        <v>8.6220279456606299</v>
      </c>
      <c r="I372">
        <v>58.176387963549097</v>
      </c>
      <c r="J372">
        <v>12.0791044962013</v>
      </c>
      <c r="K372">
        <v>3589.2579357387599</v>
      </c>
      <c r="L372">
        <v>3012.6355742472801</v>
      </c>
      <c r="M372">
        <v>63.555487828241603</v>
      </c>
      <c r="N372">
        <v>1.5372788304137299</v>
      </c>
      <c r="O372">
        <v>12.760435615707401</v>
      </c>
      <c r="P372">
        <v>81.865902073224504</v>
      </c>
      <c r="Q372">
        <v>7.3480470296624995E-2</v>
      </c>
    </row>
    <row r="373" spans="1:17" x14ac:dyDescent="0.3">
      <c r="A373" t="s">
        <v>856</v>
      </c>
      <c r="B373" t="s">
        <v>857</v>
      </c>
      <c r="C373" t="s">
        <v>3146</v>
      </c>
      <c r="D373" t="s">
        <v>48</v>
      </c>
      <c r="E373">
        <v>18738.081418860002</v>
      </c>
      <c r="F373">
        <v>298.45</v>
      </c>
      <c r="G373">
        <v>65.181706087125406</v>
      </c>
      <c r="H373">
        <v>-5.2482852414686603</v>
      </c>
      <c r="I373">
        <v>6.1207945976006002</v>
      </c>
      <c r="J373">
        <v>0.151605352191162</v>
      </c>
      <c r="K373">
        <v>311.21531941768302</v>
      </c>
      <c r="L373">
        <v>273.50001840236399</v>
      </c>
      <c r="M373">
        <v>37.6632372299133</v>
      </c>
      <c r="N373">
        <v>0.65600218854072201</v>
      </c>
      <c r="O373">
        <v>22.1310102194672</v>
      </c>
      <c r="P373">
        <v>118.564628341266</v>
      </c>
      <c r="Q373">
        <v>0.15797050160177201</v>
      </c>
    </row>
    <row r="374" spans="1:17" x14ac:dyDescent="0.3">
      <c r="A374" t="s">
        <v>858</v>
      </c>
      <c r="B374" t="s">
        <v>859</v>
      </c>
      <c r="C374" t="s">
        <v>3155</v>
      </c>
      <c r="D374" t="s">
        <v>449</v>
      </c>
      <c r="E374">
        <v>18515.409885224999</v>
      </c>
      <c r="F374">
        <v>299.45</v>
      </c>
      <c r="G374">
        <v>8.2726734157609698</v>
      </c>
      <c r="H374">
        <v>-7.0496609654615803</v>
      </c>
      <c r="I374">
        <v>10.7883770377099</v>
      </c>
      <c r="J374">
        <v>8.6595463784962998</v>
      </c>
      <c r="K374">
        <v>296.76291096800298</v>
      </c>
      <c r="L374">
        <v>276.96920410509699</v>
      </c>
      <c r="M374">
        <v>63.330630602407801</v>
      </c>
      <c r="N374">
        <v>2.05285420741281</v>
      </c>
      <c r="O374">
        <v>18.8512272499582</v>
      </c>
      <c r="P374">
        <v>61.167922497308901</v>
      </c>
      <c r="Q374">
        <v>2.4522832251582999E-2</v>
      </c>
    </row>
    <row r="375" spans="1:17" x14ac:dyDescent="0.3">
      <c r="A375" t="s">
        <v>860</v>
      </c>
      <c r="B375" t="s">
        <v>861</v>
      </c>
      <c r="C375" t="s">
        <v>3145</v>
      </c>
      <c r="D375" t="s">
        <v>241</v>
      </c>
      <c r="E375">
        <v>18446.643781499999</v>
      </c>
      <c r="F375">
        <v>2643.85</v>
      </c>
      <c r="G375">
        <v>87.143707575256997</v>
      </c>
      <c r="H375">
        <v>-0.75588193400832004</v>
      </c>
      <c r="I375">
        <v>56.0907585715903</v>
      </c>
      <c r="J375">
        <v>-3.5501913422273401</v>
      </c>
      <c r="K375">
        <v>2543.7789153854501</v>
      </c>
      <c r="L375">
        <v>2006.23239890027</v>
      </c>
      <c r="M375">
        <v>45.271125441882297</v>
      </c>
      <c r="N375">
        <v>1.0848886588833599</v>
      </c>
      <c r="O375">
        <v>12.525294551506301</v>
      </c>
      <c r="P375">
        <v>126.61895169930899</v>
      </c>
      <c r="Q375">
        <v>9.1483538537705994E-2</v>
      </c>
    </row>
    <row r="376" spans="1:17" x14ac:dyDescent="0.3">
      <c r="A376" t="s">
        <v>862</v>
      </c>
      <c r="B376" t="s">
        <v>863</v>
      </c>
      <c r="C376" t="s">
        <v>3155</v>
      </c>
      <c r="D376" t="s">
        <v>119</v>
      </c>
      <c r="E376">
        <v>18349.208266270001</v>
      </c>
      <c r="F376">
        <v>699.65</v>
      </c>
      <c r="G376">
        <v>44.511731788230399</v>
      </c>
      <c r="H376">
        <v>0.79985443109957999</v>
      </c>
      <c r="I376">
        <v>13.257500593527601</v>
      </c>
      <c r="J376">
        <v>-4.6962040961893301</v>
      </c>
      <c r="K376">
        <v>688.23715696762599</v>
      </c>
      <c r="L376">
        <v>595.124457748586</v>
      </c>
      <c r="M376">
        <v>45.057241999093002</v>
      </c>
      <c r="N376">
        <v>1.15804190049637</v>
      </c>
      <c r="O376">
        <v>13.5925105409847</v>
      </c>
      <c r="P376">
        <v>81.350440642820104</v>
      </c>
      <c r="Q376">
        <v>0.15792541254206599</v>
      </c>
    </row>
    <row r="377" spans="1:17" hidden="1" x14ac:dyDescent="0.3">
      <c r="A377" t="s">
        <v>864</v>
      </c>
      <c r="B377" t="s">
        <v>865</v>
      </c>
      <c r="C377" t="s">
        <v>3158</v>
      </c>
      <c r="D377" t="s">
        <v>48</v>
      </c>
      <c r="E377">
        <v>18303.612585020001</v>
      </c>
      <c r="F377">
        <v>1755.8</v>
      </c>
      <c r="G377">
        <v>523.08443207560799</v>
      </c>
      <c r="H377">
        <v>15.136361819600101</v>
      </c>
      <c r="I377">
        <v>-20.6984429417118</v>
      </c>
      <c r="J377">
        <v>-3.6952692730893402</v>
      </c>
      <c r="K377">
        <v>1700.1430394008</v>
      </c>
      <c r="L377">
        <v>1507.40182991503</v>
      </c>
      <c r="M377">
        <v>51.785008049654799</v>
      </c>
      <c r="N377">
        <v>0.61712218556608001</v>
      </c>
      <c r="O377">
        <v>73.012302084519803</v>
      </c>
      <c r="P377">
        <v>631.58333333333303</v>
      </c>
      <c r="Q377">
        <v>0.29759676062149998</v>
      </c>
    </row>
    <row r="378" spans="1:17" x14ac:dyDescent="0.3">
      <c r="A378" t="s">
        <v>866</v>
      </c>
      <c r="B378" t="s">
        <v>867</v>
      </c>
      <c r="C378" t="s">
        <v>3147</v>
      </c>
      <c r="D378" t="s">
        <v>51</v>
      </c>
      <c r="E378">
        <v>18279.576801085001</v>
      </c>
      <c r="F378">
        <v>14247.65</v>
      </c>
      <c r="G378">
        <v>247.05807176365801</v>
      </c>
      <c r="H378">
        <v>-6.5652106130497198E-2</v>
      </c>
      <c r="I378">
        <v>104.040722448126</v>
      </c>
      <c r="J378">
        <v>3.7139118506345001</v>
      </c>
      <c r="K378">
        <v>11700.7573380421</v>
      </c>
      <c r="L378">
        <v>8561.0381647239901</v>
      </c>
      <c r="M378">
        <v>75.049907874827596</v>
      </c>
      <c r="N378">
        <v>1.0612669509141599</v>
      </c>
      <c r="O378">
        <v>1.70028039711811</v>
      </c>
      <c r="P378">
        <v>294.55152169698903</v>
      </c>
      <c r="Q378">
        <v>0.183720952389338</v>
      </c>
    </row>
    <row r="379" spans="1:17" x14ac:dyDescent="0.3">
      <c r="A379" t="s">
        <v>868</v>
      </c>
      <c r="B379" t="s">
        <v>869</v>
      </c>
      <c r="C379" t="s">
        <v>3143</v>
      </c>
      <c r="D379" t="s">
        <v>870</v>
      </c>
      <c r="E379">
        <v>18192.703888075001</v>
      </c>
      <c r="F379">
        <v>204.59</v>
      </c>
      <c r="G379">
        <v>27.586258301094698</v>
      </c>
      <c r="H379">
        <v>-5.7110858619743796</v>
      </c>
      <c r="I379">
        <v>25.017001997875902</v>
      </c>
      <c r="J379">
        <v>-3.3033904461476702</v>
      </c>
      <c r="K379">
        <v>202.96102900724301</v>
      </c>
      <c r="L379">
        <v>175.68186412072501</v>
      </c>
      <c r="M379">
        <v>44.804863290250303</v>
      </c>
      <c r="N379">
        <v>0.83459045769738505</v>
      </c>
      <c r="O379">
        <v>19.4584290532284</v>
      </c>
      <c r="P379">
        <v>68.594973217964494</v>
      </c>
      <c r="Q379">
        <v>-4.9498699382053001E-2</v>
      </c>
    </row>
    <row r="380" spans="1:17" x14ac:dyDescent="0.3">
      <c r="A380" t="s">
        <v>871</v>
      </c>
      <c r="B380" t="s">
        <v>872</v>
      </c>
      <c r="C380" t="s">
        <v>3153</v>
      </c>
      <c r="D380" t="s">
        <v>441</v>
      </c>
      <c r="E380">
        <v>18157.127535979998</v>
      </c>
      <c r="F380">
        <v>1271.8</v>
      </c>
      <c r="G380">
        <v>22.478194896183599</v>
      </c>
      <c r="H380">
        <v>-1.83384978986709</v>
      </c>
      <c r="I380">
        <v>23.158994200436499</v>
      </c>
      <c r="J380">
        <v>3.4047210788414501</v>
      </c>
      <c r="K380">
        <v>1264.0842963575899</v>
      </c>
      <c r="L380">
        <v>1133.7607284466101</v>
      </c>
      <c r="M380">
        <v>59.3220121129457</v>
      </c>
      <c r="N380">
        <v>0.416758845508027</v>
      </c>
      <c r="O380">
        <v>21.3791476647271</v>
      </c>
      <c r="P380">
        <v>74.817869415807493</v>
      </c>
      <c r="Q380">
        <v>0.16093808303371501</v>
      </c>
    </row>
    <row r="381" spans="1:17" x14ac:dyDescent="0.3">
      <c r="A381" t="s">
        <v>873</v>
      </c>
      <c r="B381" t="s">
        <v>874</v>
      </c>
      <c r="C381" t="s">
        <v>3147</v>
      </c>
      <c r="D381" t="s">
        <v>51</v>
      </c>
      <c r="E381">
        <v>18152.536735995</v>
      </c>
      <c r="F381">
        <v>1146.3499999999999</v>
      </c>
      <c r="G381">
        <v>149.19121850076101</v>
      </c>
      <c r="H381">
        <v>12.897260760875501</v>
      </c>
      <c r="I381">
        <v>70.076764198819504</v>
      </c>
      <c r="J381">
        <v>5.6794459448895704</v>
      </c>
      <c r="K381">
        <v>1030.958490682</v>
      </c>
      <c r="L381">
        <v>778.33168066507005</v>
      </c>
      <c r="M381">
        <v>50.650498477523897</v>
      </c>
      <c r="N381">
        <v>0.30900612547066297</v>
      </c>
      <c r="O381">
        <v>8.7931260086361291</v>
      </c>
      <c r="P381">
        <v>259.63921568627399</v>
      </c>
      <c r="Q381">
        <v>6.4912028423369003E-2</v>
      </c>
    </row>
    <row r="382" spans="1:17" x14ac:dyDescent="0.3">
      <c r="A382" t="s">
        <v>875</v>
      </c>
      <c r="B382" t="s">
        <v>876</v>
      </c>
      <c r="C382" t="s">
        <v>3141</v>
      </c>
      <c r="D382" t="s">
        <v>179</v>
      </c>
      <c r="E382">
        <v>18115.844485199999</v>
      </c>
      <c r="F382">
        <v>1834</v>
      </c>
      <c r="G382">
        <v>38.8885617734215</v>
      </c>
      <c r="H382">
        <v>-0.63110771751960604</v>
      </c>
      <c r="I382">
        <v>18.6538057688424</v>
      </c>
      <c r="J382">
        <v>-3.8383438706842998</v>
      </c>
      <c r="K382">
        <v>1828.8370886902801</v>
      </c>
      <c r="L382">
        <v>1564.2107558734299</v>
      </c>
      <c r="M382">
        <v>39.689309432828402</v>
      </c>
      <c r="N382">
        <v>0.78879515755665697</v>
      </c>
      <c r="O382">
        <v>8.3969465648855</v>
      </c>
      <c r="P382">
        <v>87.381864623243899</v>
      </c>
      <c r="Q382">
        <v>6.4133098844772002E-2</v>
      </c>
    </row>
    <row r="383" spans="1:17" x14ac:dyDescent="0.3">
      <c r="A383" t="s">
        <v>877</v>
      </c>
      <c r="B383" t="s">
        <v>878</v>
      </c>
      <c r="C383" t="s">
        <v>3152</v>
      </c>
      <c r="D383" t="s">
        <v>596</v>
      </c>
      <c r="E383">
        <v>18072.257399400001</v>
      </c>
      <c r="F383">
        <v>1406.1</v>
      </c>
      <c r="G383">
        <v>-39.983530055631498</v>
      </c>
      <c r="H383">
        <v>-3.26580094399967</v>
      </c>
      <c r="I383">
        <v>-8.37410053040146</v>
      </c>
      <c r="J383">
        <v>2.22395984680572</v>
      </c>
      <c r="K383">
        <v>1434.12423598379</v>
      </c>
      <c r="L383">
        <v>1467.5032179507</v>
      </c>
      <c r="M383">
        <v>50.687368866802302</v>
      </c>
      <c r="N383">
        <v>0.97644305685000299</v>
      </c>
      <c r="O383">
        <v>22.626413484104901</v>
      </c>
      <c r="P383">
        <v>10.8037825059101</v>
      </c>
      <c r="Q383">
        <v>-0.14652459445459301</v>
      </c>
    </row>
    <row r="384" spans="1:17" x14ac:dyDescent="0.3">
      <c r="A384" t="s">
        <v>879</v>
      </c>
      <c r="B384" t="s">
        <v>880</v>
      </c>
      <c r="C384" t="s">
        <v>3149</v>
      </c>
      <c r="D384" t="s">
        <v>769</v>
      </c>
      <c r="E384">
        <v>18049.708753319999</v>
      </c>
      <c r="F384">
        <v>999.3</v>
      </c>
      <c r="G384">
        <v>27.918073480414499</v>
      </c>
      <c r="H384">
        <v>-0.65705058295220597</v>
      </c>
      <c r="I384">
        <v>35.342696713932398</v>
      </c>
      <c r="J384">
        <v>-0.91794890787205397</v>
      </c>
      <c r="K384">
        <v>953.719325149675</v>
      </c>
      <c r="L384">
        <v>821.97847187213904</v>
      </c>
      <c r="M384">
        <v>59.722415647827098</v>
      </c>
      <c r="N384">
        <v>0.71938841169725898</v>
      </c>
      <c r="O384">
        <v>3.9427599319523599</v>
      </c>
      <c r="P384">
        <v>71.259640102827703</v>
      </c>
      <c r="Q384">
        <v>0.17499851573713299</v>
      </c>
    </row>
    <row r="385" spans="1:17" hidden="1" x14ac:dyDescent="0.3">
      <c r="A385" t="s">
        <v>881</v>
      </c>
      <c r="B385" t="s">
        <v>882</v>
      </c>
      <c r="C385" t="s">
        <v>3158</v>
      </c>
      <c r="E385">
        <v>18046.364580000001</v>
      </c>
      <c r="F385">
        <v>16892.599999999999</v>
      </c>
      <c r="G385">
        <v>-5.6947448126576701</v>
      </c>
      <c r="H385">
        <v>3.8490076452801998</v>
      </c>
      <c r="I385">
        <v>-10.3045950810109</v>
      </c>
      <c r="J385">
        <v>-4.6184308075827003</v>
      </c>
      <c r="K385">
        <v>16377.875885294299</v>
      </c>
      <c r="L385">
        <v>15484.7017202483</v>
      </c>
      <c r="M385">
        <v>45.800360687469698</v>
      </c>
      <c r="N385">
        <v>1.9042851718290399</v>
      </c>
      <c r="O385">
        <v>13.658939417259599</v>
      </c>
      <c r="P385">
        <v>32.779450256635897</v>
      </c>
      <c r="Q385">
        <v>7.5716238804103997E-2</v>
      </c>
    </row>
    <row r="386" spans="1:17" x14ac:dyDescent="0.3">
      <c r="A386" t="s">
        <v>883</v>
      </c>
      <c r="B386" t="s">
        <v>884</v>
      </c>
      <c r="C386" t="s">
        <v>3154</v>
      </c>
      <c r="D386" t="s">
        <v>125</v>
      </c>
      <c r="E386">
        <v>18044.553325679899</v>
      </c>
      <c r="F386">
        <v>3011.4</v>
      </c>
      <c r="G386">
        <v>-19.639409861902301</v>
      </c>
      <c r="H386">
        <v>-4.6458339609631398</v>
      </c>
      <c r="I386">
        <v>6.98141209601852</v>
      </c>
      <c r="J386">
        <v>2.5363251860913198</v>
      </c>
      <c r="K386">
        <v>2933.4948813559199</v>
      </c>
      <c r="L386">
        <v>2790.1126261496402</v>
      </c>
      <c r="M386">
        <v>57.683562921977099</v>
      </c>
      <c r="N386">
        <v>0.58238956133907605</v>
      </c>
      <c r="O386">
        <v>6.2097363352593398</v>
      </c>
      <c r="P386">
        <v>35.040358744394602</v>
      </c>
      <c r="Q386">
        <v>-9.3112133351833007E-2</v>
      </c>
    </row>
    <row r="387" spans="1:17" x14ac:dyDescent="0.3">
      <c r="A387" t="s">
        <v>885</v>
      </c>
      <c r="B387" t="s">
        <v>886</v>
      </c>
      <c r="C387" t="s">
        <v>3143</v>
      </c>
      <c r="D387" t="s">
        <v>589</v>
      </c>
      <c r="E387">
        <v>18030.282934399998</v>
      </c>
      <c r="F387">
        <v>360.8</v>
      </c>
      <c r="G387">
        <v>-4.2002496788636003</v>
      </c>
      <c r="H387">
        <v>12.427841961099199</v>
      </c>
      <c r="I387">
        <v>1.11318875550555</v>
      </c>
      <c r="J387">
        <v>7.7454000981073898</v>
      </c>
      <c r="K387">
        <v>341.131123831796</v>
      </c>
      <c r="L387">
        <v>325.23378299606202</v>
      </c>
      <c r="M387">
        <v>50.286710226845898</v>
      </c>
      <c r="N387">
        <v>1.784924066683</v>
      </c>
      <c r="O387">
        <v>9.0216186252771706</v>
      </c>
      <c r="P387">
        <v>29.737504494785998</v>
      </c>
      <c r="Q387">
        <v>-6.3549495544429997E-3</v>
      </c>
    </row>
    <row r="388" spans="1:17" x14ac:dyDescent="0.3">
      <c r="A388" t="s">
        <v>887</v>
      </c>
      <c r="B388" t="s">
        <v>888</v>
      </c>
      <c r="C388" t="s">
        <v>3143</v>
      </c>
      <c r="D388" t="s">
        <v>477</v>
      </c>
      <c r="E388">
        <v>17896.625543179998</v>
      </c>
      <c r="F388">
        <v>1044.0999999999999</v>
      </c>
      <c r="G388">
        <v>96.612763484316304</v>
      </c>
      <c r="H388">
        <v>3.4819335924837098</v>
      </c>
      <c r="I388">
        <v>57.247859928498201</v>
      </c>
      <c r="J388">
        <v>-2.7073826543378301</v>
      </c>
      <c r="K388">
        <v>989.16836318323101</v>
      </c>
      <c r="L388">
        <v>781.24056293385297</v>
      </c>
      <c r="M388">
        <v>51.5656591387676</v>
      </c>
      <c r="N388">
        <v>1.1739145027264799</v>
      </c>
      <c r="O388">
        <v>13.8779810362992</v>
      </c>
      <c r="P388">
        <v>145.353072494418</v>
      </c>
    </row>
    <row r="389" spans="1:17" x14ac:dyDescent="0.3">
      <c r="A389" t="s">
        <v>889</v>
      </c>
      <c r="B389" t="s">
        <v>890</v>
      </c>
      <c r="C389" t="s">
        <v>3149</v>
      </c>
      <c r="D389" t="s">
        <v>182</v>
      </c>
      <c r="E389">
        <v>17879.264425050002</v>
      </c>
      <c r="F389">
        <v>735.5</v>
      </c>
      <c r="G389">
        <v>-3.7016977767091799</v>
      </c>
      <c r="H389">
        <v>3.92109555074948</v>
      </c>
      <c r="I389">
        <v>15.4235979762719</v>
      </c>
      <c r="J389">
        <v>-1.7869985417751699</v>
      </c>
      <c r="K389">
        <v>707.66996962318001</v>
      </c>
      <c r="L389">
        <v>634.59864022329702</v>
      </c>
      <c r="M389">
        <v>44.682554857908599</v>
      </c>
      <c r="N389">
        <v>0.756157177863928</v>
      </c>
      <c r="O389">
        <v>13.385452073419399</v>
      </c>
      <c r="P389">
        <v>46.645399262286901</v>
      </c>
      <c r="Q389">
        <v>7.6799811822213002E-2</v>
      </c>
    </row>
    <row r="390" spans="1:17" x14ac:dyDescent="0.3">
      <c r="A390" t="s">
        <v>891</v>
      </c>
      <c r="B390" t="s">
        <v>892</v>
      </c>
      <c r="C390" t="s">
        <v>3159</v>
      </c>
      <c r="D390" t="s">
        <v>607</v>
      </c>
      <c r="E390">
        <v>17849.802373269998</v>
      </c>
      <c r="F390">
        <v>569.45000000000005</v>
      </c>
      <c r="G390">
        <v>67.812490319362098</v>
      </c>
      <c r="H390">
        <v>-12.196095605221499</v>
      </c>
      <c r="I390">
        <v>-22.2885260790021</v>
      </c>
      <c r="J390">
        <v>-1.1856433440044201</v>
      </c>
      <c r="K390">
        <v>612.98434977983095</v>
      </c>
      <c r="L390">
        <v>591.02580989025398</v>
      </c>
      <c r="M390">
        <v>50.648537205039702</v>
      </c>
      <c r="N390">
        <v>0.79844489704064303</v>
      </c>
      <c r="O390">
        <v>37.369391518131501</v>
      </c>
      <c r="P390">
        <v>94.351535836177405</v>
      </c>
      <c r="Q390">
        <v>0.13695699665964201</v>
      </c>
    </row>
    <row r="391" spans="1:17" hidden="1" x14ac:dyDescent="0.3">
      <c r="A391" t="s">
        <v>893</v>
      </c>
      <c r="B391" t="s">
        <v>894</v>
      </c>
      <c r="C391" t="s">
        <v>3158</v>
      </c>
      <c r="D391" t="s">
        <v>57</v>
      </c>
      <c r="E391">
        <v>17767.062582618</v>
      </c>
      <c r="F391">
        <v>44.23</v>
      </c>
      <c r="G391">
        <v>117.012140226976</v>
      </c>
      <c r="H391">
        <v>54.244061142371798</v>
      </c>
      <c r="I391">
        <v>52.003823280063401</v>
      </c>
      <c r="J391">
        <v>-11.7835946756054</v>
      </c>
      <c r="K391">
        <v>37.682409801041501</v>
      </c>
      <c r="L391">
        <v>29.762121344441098</v>
      </c>
      <c r="M391">
        <v>47.107668240295801</v>
      </c>
      <c r="N391">
        <v>1.0981943029644801</v>
      </c>
      <c r="O391">
        <v>21.2751526113497</v>
      </c>
      <c r="P391">
        <v>184.43729903536899</v>
      </c>
      <c r="Q391">
        <v>9.5955390613E-2</v>
      </c>
    </row>
    <row r="392" spans="1:17" x14ac:dyDescent="0.3">
      <c r="A392" t="s">
        <v>895</v>
      </c>
      <c r="B392" t="s">
        <v>896</v>
      </c>
      <c r="C392" t="s">
        <v>607</v>
      </c>
      <c r="D392" t="s">
        <v>607</v>
      </c>
      <c r="E392">
        <v>17763.5559699</v>
      </c>
      <c r="F392">
        <v>35.299999999999997</v>
      </c>
      <c r="G392">
        <v>-30.861589816564699</v>
      </c>
      <c r="H392">
        <v>-5.37298874333481</v>
      </c>
      <c r="I392">
        <v>-21.354190507738</v>
      </c>
      <c r="J392">
        <v>-2.3542731045069698</v>
      </c>
      <c r="K392">
        <v>36.559054657732098</v>
      </c>
      <c r="L392">
        <v>37.7692017121879</v>
      </c>
      <c r="M392">
        <v>44.956995796144</v>
      </c>
      <c r="N392">
        <v>0.79740012875337896</v>
      </c>
      <c r="O392">
        <v>49.8583569405099</v>
      </c>
      <c r="P392">
        <v>8.95061728395061</v>
      </c>
      <c r="Q392">
        <v>-1.3037343693342E-2</v>
      </c>
    </row>
    <row r="393" spans="1:17" x14ac:dyDescent="0.3">
      <c r="A393" t="s">
        <v>897</v>
      </c>
      <c r="B393" t="s">
        <v>898</v>
      </c>
      <c r="C393" t="s">
        <v>3150</v>
      </c>
      <c r="D393" t="s">
        <v>119</v>
      </c>
      <c r="E393">
        <v>17601.444436500002</v>
      </c>
      <c r="F393">
        <v>499.5</v>
      </c>
      <c r="G393">
        <v>99.447169652527407</v>
      </c>
      <c r="H393">
        <v>32.6120426633383</v>
      </c>
      <c r="I393">
        <v>109.94235101349</v>
      </c>
      <c r="J393">
        <v>0.87818687618497704</v>
      </c>
      <c r="K393">
        <v>390.74080019505698</v>
      </c>
      <c r="L393">
        <v>290.22429284562099</v>
      </c>
      <c r="M393">
        <v>73.607762164152007</v>
      </c>
      <c r="N393">
        <v>1.0538206316208101</v>
      </c>
      <c r="O393">
        <v>3.76376376376375</v>
      </c>
      <c r="P393">
        <v>177.115117891816</v>
      </c>
      <c r="Q393">
        <v>0.197875120250086</v>
      </c>
    </row>
    <row r="394" spans="1:17" x14ac:dyDescent="0.3">
      <c r="A394" t="s">
        <v>899</v>
      </c>
      <c r="B394" t="s">
        <v>900</v>
      </c>
      <c r="C394" t="s">
        <v>3143</v>
      </c>
      <c r="D394" t="s">
        <v>54</v>
      </c>
      <c r="E394">
        <v>17146.621541774999</v>
      </c>
      <c r="F394">
        <v>1075.25</v>
      </c>
      <c r="G394">
        <v>-47.693074620814301</v>
      </c>
      <c r="H394">
        <v>-7.9926957650187598</v>
      </c>
      <c r="I394">
        <v>-36.6379793881908</v>
      </c>
      <c r="J394">
        <v>-4.1814599667215901</v>
      </c>
      <c r="K394">
        <v>1221.04429479842</v>
      </c>
      <c r="L394">
        <v>1333.15060541559</v>
      </c>
      <c r="M394">
        <v>12.650527061565001</v>
      </c>
      <c r="N394">
        <v>1.05916872110511</v>
      </c>
      <c r="O394">
        <v>67.030923041153201</v>
      </c>
      <c r="P394">
        <v>0.66941297631308805</v>
      </c>
      <c r="Q394">
        <v>4.4998357072876999E-2</v>
      </c>
    </row>
    <row r="395" spans="1:17" x14ac:dyDescent="0.3">
      <c r="A395" t="s">
        <v>901</v>
      </c>
      <c r="B395" t="s">
        <v>902</v>
      </c>
      <c r="C395" t="s">
        <v>3155</v>
      </c>
      <c r="D395" t="s">
        <v>138</v>
      </c>
      <c r="E395">
        <v>17074.450900520002</v>
      </c>
      <c r="F395">
        <v>1899.95</v>
      </c>
      <c r="G395">
        <v>130.98326378757599</v>
      </c>
      <c r="H395">
        <v>19.047561884588099</v>
      </c>
      <c r="I395">
        <v>81.4752960359762</v>
      </c>
      <c r="J395">
        <v>17.532110657963901</v>
      </c>
      <c r="K395">
        <v>1650.7771118650901</v>
      </c>
      <c r="L395">
        <v>1254.3994676924899</v>
      </c>
      <c r="M395">
        <v>73.776485330098296</v>
      </c>
      <c r="N395">
        <v>1.03469523521534</v>
      </c>
      <c r="O395">
        <v>3.6869391299770999</v>
      </c>
      <c r="P395">
        <v>192.3</v>
      </c>
      <c r="Q395">
        <v>0.20786127822157499</v>
      </c>
    </row>
    <row r="396" spans="1:17" x14ac:dyDescent="0.3">
      <c r="A396" t="s">
        <v>903</v>
      </c>
      <c r="B396" t="s">
        <v>904</v>
      </c>
      <c r="C396" t="s">
        <v>3155</v>
      </c>
      <c r="D396" t="s">
        <v>283</v>
      </c>
      <c r="E396">
        <v>17005.094251979899</v>
      </c>
      <c r="F396">
        <v>1171.9000000000001</v>
      </c>
      <c r="G396">
        <v>90.267729797505794</v>
      </c>
      <c r="H396">
        <v>-11.8272174975864</v>
      </c>
      <c r="I396">
        <v>22.8832317509634</v>
      </c>
      <c r="J396">
        <v>-2.3665918029650301</v>
      </c>
      <c r="K396">
        <v>1235.8626706754001</v>
      </c>
      <c r="L396">
        <v>1071.6298332312799</v>
      </c>
      <c r="M396">
        <v>44.194309882443598</v>
      </c>
      <c r="N396">
        <v>0.99940880412668698</v>
      </c>
      <c r="O396">
        <v>23.7306937452</v>
      </c>
      <c r="P396">
        <v>136.46085552865199</v>
      </c>
      <c r="Q396">
        <v>0.18383065193373499</v>
      </c>
    </row>
    <row r="397" spans="1:17" x14ac:dyDescent="0.3">
      <c r="A397" t="s">
        <v>905</v>
      </c>
      <c r="B397" t="s">
        <v>906</v>
      </c>
      <c r="C397" t="s">
        <v>3152</v>
      </c>
      <c r="D397" t="s">
        <v>307</v>
      </c>
      <c r="E397">
        <v>16948.271574409999</v>
      </c>
      <c r="F397">
        <v>5019.8500000000004</v>
      </c>
      <c r="G397">
        <v>47.519268952786199</v>
      </c>
      <c r="H397">
        <v>15.0649026001094</v>
      </c>
      <c r="I397">
        <v>26.1718280762231</v>
      </c>
      <c r="J397">
        <v>0.11049317004112</v>
      </c>
      <c r="K397">
        <v>4604.4017027611098</v>
      </c>
      <c r="L397">
        <v>4021.7953604214699</v>
      </c>
      <c r="M397">
        <v>57.091934452931298</v>
      </c>
      <c r="N397">
        <v>1.5321495097714299</v>
      </c>
      <c r="O397">
        <v>6.7990079384842002</v>
      </c>
      <c r="P397">
        <v>84.482093309568</v>
      </c>
      <c r="Q397">
        <v>2.6361089327643999E-2</v>
      </c>
    </row>
    <row r="398" spans="1:17" x14ac:dyDescent="0.3">
      <c r="A398" t="s">
        <v>907</v>
      </c>
      <c r="B398" t="s">
        <v>908</v>
      </c>
      <c r="C398" t="s">
        <v>3142</v>
      </c>
      <c r="D398" t="s">
        <v>21</v>
      </c>
      <c r="E398">
        <v>16870.510166520002</v>
      </c>
      <c r="F398">
        <v>607.70000000000005</v>
      </c>
      <c r="G398">
        <v>-13.753441748081601</v>
      </c>
      <c r="H398">
        <v>-14.0816712545291</v>
      </c>
      <c r="I398">
        <v>-26.1532797784016</v>
      </c>
      <c r="J398">
        <v>-6.7854752059503598</v>
      </c>
      <c r="K398">
        <v>633.19203269906302</v>
      </c>
      <c r="L398">
        <v>636.06444932427598</v>
      </c>
      <c r="M398">
        <v>48.419622574612099</v>
      </c>
      <c r="N398">
        <v>0.75069012466817198</v>
      </c>
      <c r="O398">
        <v>43.1627447753825</v>
      </c>
      <c r="P398">
        <v>29.408006814309999</v>
      </c>
      <c r="Q398">
        <v>6.132670601694E-2</v>
      </c>
    </row>
    <row r="399" spans="1:17" x14ac:dyDescent="0.3">
      <c r="A399" t="s">
        <v>909</v>
      </c>
      <c r="B399" t="s">
        <v>910</v>
      </c>
      <c r="C399" t="s">
        <v>3157</v>
      </c>
      <c r="D399" t="s">
        <v>444</v>
      </c>
      <c r="E399">
        <v>16789.523786400001</v>
      </c>
      <c r="F399">
        <v>3385.7</v>
      </c>
      <c r="G399">
        <v>-34.561278791138903</v>
      </c>
      <c r="H399">
        <v>0.15059417227296901</v>
      </c>
      <c r="I399">
        <v>-7.0134140677721204</v>
      </c>
      <c r="J399">
        <v>-1.9219241538415599</v>
      </c>
      <c r="K399">
        <v>3387.0825275632601</v>
      </c>
      <c r="L399">
        <v>3483.3662531247301</v>
      </c>
      <c r="M399">
        <v>50.520134983843597</v>
      </c>
      <c r="N399">
        <v>0.92775784729132105</v>
      </c>
      <c r="O399">
        <v>17.536993826978101</v>
      </c>
      <c r="P399">
        <v>17.724577965541801</v>
      </c>
      <c r="Q399">
        <v>-5.8538761814473997E-2</v>
      </c>
    </row>
    <row r="400" spans="1:17" x14ac:dyDescent="0.3">
      <c r="A400" t="s">
        <v>911</v>
      </c>
      <c r="B400" t="s">
        <v>912</v>
      </c>
      <c r="C400" t="s">
        <v>3150</v>
      </c>
      <c r="D400" t="s">
        <v>913</v>
      </c>
      <c r="E400">
        <v>16785.63376294</v>
      </c>
      <c r="F400">
        <v>2467.1</v>
      </c>
      <c r="G400">
        <v>149.18257715201401</v>
      </c>
      <c r="H400">
        <v>5.9677399604237999</v>
      </c>
      <c r="I400">
        <v>136.00021376696401</v>
      </c>
      <c r="J400">
        <v>5.6584968539498899</v>
      </c>
      <c r="K400">
        <v>2208.294309804</v>
      </c>
      <c r="L400">
        <v>1544.78690742392</v>
      </c>
      <c r="M400">
        <v>55.606304077106302</v>
      </c>
      <c r="N400">
        <v>0.49444395667195601</v>
      </c>
      <c r="O400">
        <v>9.4402334724980701</v>
      </c>
      <c r="P400">
        <v>237.95890410958901</v>
      </c>
      <c r="Q400">
        <v>0.25489808827121702</v>
      </c>
    </row>
    <row r="401" spans="1:17" x14ac:dyDescent="0.3">
      <c r="A401" t="s">
        <v>914</v>
      </c>
      <c r="B401" t="s">
        <v>915</v>
      </c>
      <c r="C401" t="s">
        <v>3143</v>
      </c>
      <c r="D401" t="s">
        <v>220</v>
      </c>
      <c r="E401">
        <v>16777.847476645002</v>
      </c>
      <c r="F401">
        <v>4041.85</v>
      </c>
      <c r="G401">
        <v>85.710651453577796</v>
      </c>
      <c r="H401">
        <v>3.7790209586748902</v>
      </c>
      <c r="I401">
        <v>-8.8964921329142896</v>
      </c>
      <c r="J401">
        <v>4.2882066042055502</v>
      </c>
      <c r="K401">
        <v>3878.60547845884</v>
      </c>
      <c r="L401">
        <v>3494.4158174436202</v>
      </c>
      <c r="M401">
        <v>61.868080322490698</v>
      </c>
      <c r="N401">
        <v>1.8544022625116201</v>
      </c>
      <c r="O401">
        <v>6.38568972129098</v>
      </c>
      <c r="P401">
        <v>132.30358066555499</v>
      </c>
      <c r="Q401">
        <v>0.26908602780684698</v>
      </c>
    </row>
    <row r="402" spans="1:17" x14ac:dyDescent="0.3">
      <c r="A402" t="s">
        <v>916</v>
      </c>
      <c r="B402" t="s">
        <v>917</v>
      </c>
      <c r="C402" t="s">
        <v>3149</v>
      </c>
      <c r="D402" t="s">
        <v>486</v>
      </c>
      <c r="E402">
        <v>16761.978384620001</v>
      </c>
      <c r="F402">
        <v>604.70000000000005</v>
      </c>
      <c r="G402">
        <v>73.874935867549993</v>
      </c>
      <c r="H402">
        <v>-1.2833271645056099</v>
      </c>
      <c r="I402">
        <v>19.233007932149999</v>
      </c>
      <c r="J402">
        <v>-5.2049651145820199</v>
      </c>
      <c r="K402">
        <v>609.62488600473898</v>
      </c>
      <c r="L402">
        <v>521.34333592354301</v>
      </c>
      <c r="M402">
        <v>45.590846509189902</v>
      </c>
      <c r="N402">
        <v>0.71488346106303802</v>
      </c>
      <c r="O402">
        <v>19.728791136100501</v>
      </c>
      <c r="P402">
        <v>137.69654088050299</v>
      </c>
      <c r="Q402">
        <v>0.229296776925523</v>
      </c>
    </row>
    <row r="403" spans="1:17" x14ac:dyDescent="0.3">
      <c r="A403" t="s">
        <v>918</v>
      </c>
      <c r="B403" t="s">
        <v>919</v>
      </c>
      <c r="C403" t="s">
        <v>3157</v>
      </c>
      <c r="D403" t="s">
        <v>444</v>
      </c>
      <c r="E403">
        <v>16668.0794043149</v>
      </c>
      <c r="F403">
        <v>1568.55</v>
      </c>
      <c r="G403">
        <v>-13.0751412725735</v>
      </c>
      <c r="H403">
        <v>-1.75847846480862</v>
      </c>
      <c r="I403">
        <v>5.7472654435960902</v>
      </c>
      <c r="J403">
        <v>-1.80016286267875</v>
      </c>
      <c r="K403">
        <v>1539.5733301001501</v>
      </c>
      <c r="L403">
        <v>1467.0739266619601</v>
      </c>
      <c r="M403">
        <v>53.490523102495402</v>
      </c>
      <c r="N403">
        <v>1.02722593170987</v>
      </c>
      <c r="O403">
        <v>7.7428198017277001</v>
      </c>
      <c r="P403">
        <v>26.190667739340299</v>
      </c>
      <c r="Q403">
        <v>-8.0300767901017006E-2</v>
      </c>
    </row>
    <row r="404" spans="1:17" x14ac:dyDescent="0.3">
      <c r="A404" t="s">
        <v>920</v>
      </c>
      <c r="B404" t="s">
        <v>921</v>
      </c>
      <c r="C404" t="s">
        <v>3142</v>
      </c>
      <c r="D404" t="s">
        <v>21</v>
      </c>
      <c r="E404">
        <v>16549.405859819999</v>
      </c>
      <c r="F404">
        <v>599.04999999999995</v>
      </c>
      <c r="G404">
        <v>-15.105459381597599</v>
      </c>
      <c r="H404">
        <v>-9.2372334811892607</v>
      </c>
      <c r="I404">
        <v>-27.9107355677329</v>
      </c>
      <c r="J404">
        <v>-0.70549720996837095</v>
      </c>
      <c r="K404">
        <v>625.06104868699799</v>
      </c>
      <c r="L404">
        <v>640.10353776613704</v>
      </c>
      <c r="M404">
        <v>50.770848589721297</v>
      </c>
      <c r="N404">
        <v>0.69949018269931396</v>
      </c>
      <c r="O404">
        <v>43.869459978298899</v>
      </c>
      <c r="P404">
        <v>17.564517711706301</v>
      </c>
      <c r="Q404">
        <v>3.1102274248548001E-2</v>
      </c>
    </row>
    <row r="405" spans="1:17" hidden="1" x14ac:dyDescent="0.3">
      <c r="A405" t="s">
        <v>922</v>
      </c>
      <c r="B405" t="s">
        <v>923</v>
      </c>
      <c r="C405" t="s">
        <v>3147</v>
      </c>
      <c r="D405" t="s">
        <v>477</v>
      </c>
      <c r="E405">
        <v>16449.197919855</v>
      </c>
      <c r="F405">
        <v>688.55</v>
      </c>
      <c r="G405">
        <v>-5.4020255686920198</v>
      </c>
      <c r="H405">
        <v>0.17044398828980001</v>
      </c>
      <c r="I405">
        <v>10.8931711553673</v>
      </c>
      <c r="J405">
        <v>-1.92913355586088</v>
      </c>
      <c r="K405">
        <v>639.78954695267703</v>
      </c>
      <c r="M405">
        <v>54.809867192460302</v>
      </c>
      <c r="N405">
        <v>0.77326982920540899</v>
      </c>
      <c r="O405">
        <v>6.9348631181468301</v>
      </c>
      <c r="P405">
        <v>46.4688364177834</v>
      </c>
    </row>
    <row r="406" spans="1:17" x14ac:dyDescent="0.3">
      <c r="A406" t="s">
        <v>924</v>
      </c>
      <c r="B406" t="s">
        <v>925</v>
      </c>
      <c r="C406" t="s">
        <v>3145</v>
      </c>
      <c r="D406" t="s">
        <v>926</v>
      </c>
      <c r="E406">
        <v>16350.9619954799</v>
      </c>
      <c r="F406">
        <v>2694.3</v>
      </c>
      <c r="G406">
        <v>77.172545976349596</v>
      </c>
      <c r="H406">
        <v>-0.58804596236165096</v>
      </c>
      <c r="I406">
        <v>48.955598321301999</v>
      </c>
      <c r="J406">
        <v>6.1890743316802999</v>
      </c>
      <c r="K406">
        <v>2561.3908099569999</v>
      </c>
      <c r="L406">
        <v>1940.55653877998</v>
      </c>
      <c r="M406">
        <v>53.8310289157467</v>
      </c>
      <c r="N406">
        <v>0.69192545040245002</v>
      </c>
      <c r="O406">
        <v>10.418290465055801</v>
      </c>
      <c r="P406">
        <v>119.835182767624</v>
      </c>
    </row>
    <row r="407" spans="1:17" x14ac:dyDescent="0.3">
      <c r="A407" t="s">
        <v>927</v>
      </c>
      <c r="B407" t="s">
        <v>928</v>
      </c>
      <c r="C407" t="s">
        <v>3143</v>
      </c>
      <c r="D407" t="s">
        <v>54</v>
      </c>
      <c r="E407">
        <v>16285.9649272239</v>
      </c>
      <c r="F407">
        <v>197.42</v>
      </c>
      <c r="G407">
        <v>-23.911447465956101</v>
      </c>
      <c r="H407">
        <v>-6.5279410773026703</v>
      </c>
      <c r="I407">
        <v>-19.5273409338931</v>
      </c>
      <c r="J407">
        <v>-1.57529235210101</v>
      </c>
      <c r="K407">
        <v>208.408610605321</v>
      </c>
      <c r="L407">
        <v>210.92882215050599</v>
      </c>
      <c r="M407">
        <v>29.063750659362299</v>
      </c>
      <c r="N407">
        <v>0.34755821639696799</v>
      </c>
      <c r="O407">
        <v>46.515044068483398</v>
      </c>
      <c r="P407">
        <v>7.8650457587761098</v>
      </c>
      <c r="Q407">
        <v>4.2931717529964997E-2</v>
      </c>
    </row>
    <row r="408" spans="1:17" x14ac:dyDescent="0.3">
      <c r="A408" t="s">
        <v>929</v>
      </c>
      <c r="B408" t="s">
        <v>930</v>
      </c>
      <c r="C408" t="s">
        <v>3143</v>
      </c>
      <c r="D408" t="s">
        <v>24</v>
      </c>
      <c r="E408">
        <v>16018.947555072</v>
      </c>
      <c r="F408">
        <v>199.04</v>
      </c>
      <c r="G408">
        <v>22.030325834600699</v>
      </c>
      <c r="H408">
        <v>-13.1262774302518</v>
      </c>
      <c r="I408">
        <v>-5.96692149835925</v>
      </c>
      <c r="J408">
        <v>-6.4106408449453403</v>
      </c>
      <c r="K408">
        <v>212.36194725255601</v>
      </c>
      <c r="L408">
        <v>194.39975787450101</v>
      </c>
      <c r="M408">
        <v>25.709919946727201</v>
      </c>
      <c r="N408">
        <v>0.82161770094458597</v>
      </c>
      <c r="O408">
        <v>16.936294212218598</v>
      </c>
      <c r="P408">
        <v>49.710417450169203</v>
      </c>
      <c r="Q408">
        <v>0.17797040172614201</v>
      </c>
    </row>
    <row r="409" spans="1:17" x14ac:dyDescent="0.3">
      <c r="A409" t="s">
        <v>931</v>
      </c>
      <c r="B409" t="s">
        <v>932</v>
      </c>
      <c r="C409" t="s">
        <v>3144</v>
      </c>
      <c r="D409" t="s">
        <v>27</v>
      </c>
      <c r="E409">
        <v>16010.858084129901</v>
      </c>
      <c r="F409">
        <v>81.900000000000006</v>
      </c>
      <c r="G409">
        <v>-40.4745897532258</v>
      </c>
      <c r="H409">
        <v>-9.73690836243577</v>
      </c>
      <c r="I409">
        <v>-5.3834308798591897</v>
      </c>
      <c r="J409">
        <v>3.3147454094537001</v>
      </c>
      <c r="K409">
        <v>87.187734748870398</v>
      </c>
      <c r="L409">
        <v>86.093607657629704</v>
      </c>
      <c r="M409">
        <v>44.7990595655126</v>
      </c>
      <c r="N409">
        <v>0.27487597369250899</v>
      </c>
      <c r="O409">
        <v>36.019536019535998</v>
      </c>
      <c r="P409">
        <v>25.903151421983001</v>
      </c>
      <c r="Q409">
        <v>5.7077678355704001E-2</v>
      </c>
    </row>
    <row r="410" spans="1:17" x14ac:dyDescent="0.3">
      <c r="A410" t="s">
        <v>933</v>
      </c>
      <c r="B410" t="s">
        <v>934</v>
      </c>
      <c r="C410" t="s">
        <v>3155</v>
      </c>
      <c r="D410" t="s">
        <v>935</v>
      </c>
      <c r="E410">
        <v>15993.9287416649</v>
      </c>
      <c r="F410">
        <v>1343.85</v>
      </c>
      <c r="G410">
        <v>63.055071780212401</v>
      </c>
      <c r="H410">
        <v>7.0692623195620099</v>
      </c>
      <c r="I410">
        <v>-19.5596699183859</v>
      </c>
      <c r="J410">
        <v>-0.87698352122458201</v>
      </c>
      <c r="K410">
        <v>1345.21720418153</v>
      </c>
      <c r="L410">
        <v>1249.9504665203799</v>
      </c>
      <c r="M410">
        <v>48.757621393252798</v>
      </c>
      <c r="N410">
        <v>0.82453621178827996</v>
      </c>
      <c r="O410">
        <v>26.1301484540685</v>
      </c>
      <c r="P410">
        <v>104.450022820629</v>
      </c>
      <c r="Q410">
        <v>0.18468545541060399</v>
      </c>
    </row>
    <row r="411" spans="1:17" x14ac:dyDescent="0.3">
      <c r="A411" t="s">
        <v>936</v>
      </c>
      <c r="B411" t="s">
        <v>937</v>
      </c>
      <c r="C411" t="s">
        <v>3152</v>
      </c>
      <c r="D411" t="s">
        <v>138</v>
      </c>
      <c r="E411">
        <v>15986.927425149999</v>
      </c>
      <c r="F411">
        <v>611.04999999999995</v>
      </c>
      <c r="G411">
        <v>189.615162204998</v>
      </c>
      <c r="H411">
        <v>-2.03565140599747</v>
      </c>
      <c r="I411">
        <v>222.73911300958</v>
      </c>
      <c r="J411">
        <v>1.65342766557002</v>
      </c>
      <c r="K411">
        <v>555.57590645782204</v>
      </c>
      <c r="L411">
        <v>373.18852924332799</v>
      </c>
      <c r="M411">
        <v>48.920432584074099</v>
      </c>
      <c r="N411">
        <v>0.85773080389374901</v>
      </c>
      <c r="O411">
        <v>13.5749938630226</v>
      </c>
      <c r="P411">
        <v>316.51613782761302</v>
      </c>
      <c r="Q411">
        <v>0.25314851574980901</v>
      </c>
    </row>
    <row r="412" spans="1:17" x14ac:dyDescent="0.3">
      <c r="A412" t="s">
        <v>938</v>
      </c>
      <c r="B412" t="s">
        <v>939</v>
      </c>
      <c r="C412" t="s">
        <v>3147</v>
      </c>
      <c r="D412" t="s">
        <v>51</v>
      </c>
      <c r="E412">
        <v>15925.90541922</v>
      </c>
      <c r="F412">
        <v>6915.1</v>
      </c>
      <c r="G412">
        <v>22.233903978429101</v>
      </c>
      <c r="H412">
        <v>-6.9810968514429099</v>
      </c>
      <c r="I412">
        <v>20.845482489358002</v>
      </c>
      <c r="J412">
        <v>0.462948390865415</v>
      </c>
      <c r="K412">
        <v>6880.4565722211901</v>
      </c>
      <c r="L412">
        <v>6067.4633442129598</v>
      </c>
      <c r="M412">
        <v>46.773548224494903</v>
      </c>
      <c r="N412">
        <v>0.97387280106588803</v>
      </c>
      <c r="O412">
        <v>9.9044120837008691</v>
      </c>
      <c r="P412">
        <v>52.496774275119897</v>
      </c>
      <c r="Q412">
        <v>3.3329837157688003E-2</v>
      </c>
    </row>
    <row r="413" spans="1:17" x14ac:dyDescent="0.3">
      <c r="A413" t="s">
        <v>940</v>
      </c>
      <c r="B413" t="s">
        <v>941</v>
      </c>
      <c r="C413" t="s">
        <v>3160</v>
      </c>
      <c r="D413" t="s">
        <v>942</v>
      </c>
      <c r="E413">
        <v>15902.889536799999</v>
      </c>
      <c r="F413">
        <v>1620.5</v>
      </c>
      <c r="G413">
        <v>-30.472754903832801</v>
      </c>
      <c r="H413">
        <v>0.42300035827501298</v>
      </c>
      <c r="I413">
        <v>4.89337194224799</v>
      </c>
      <c r="J413">
        <v>-0.59750856794969298</v>
      </c>
      <c r="K413">
        <v>1578.5510696819099</v>
      </c>
      <c r="L413">
        <v>1507.64194422832</v>
      </c>
      <c r="M413">
        <v>48.703126073612303</v>
      </c>
      <c r="N413">
        <v>0.70591705474857602</v>
      </c>
      <c r="O413">
        <v>12.952792348040701</v>
      </c>
      <c r="P413">
        <v>34.570669324032501</v>
      </c>
      <c r="Q413">
        <v>-3.7333261306888001E-2</v>
      </c>
    </row>
    <row r="414" spans="1:17" x14ac:dyDescent="0.3">
      <c r="A414" t="s">
        <v>943</v>
      </c>
      <c r="B414" t="s">
        <v>944</v>
      </c>
      <c r="C414" t="s">
        <v>3143</v>
      </c>
      <c r="D414" t="s">
        <v>143</v>
      </c>
      <c r="E414">
        <v>15822.680222753999</v>
      </c>
      <c r="F414">
        <v>60.54</v>
      </c>
      <c r="G414">
        <v>134.93843806706701</v>
      </c>
      <c r="H414">
        <v>-12.056469470979501</v>
      </c>
      <c r="I414">
        <v>24.3717376665995</v>
      </c>
      <c r="J414">
        <v>-0.68567126609381002</v>
      </c>
      <c r="K414">
        <v>68.058080743893697</v>
      </c>
      <c r="L414">
        <v>56.534444670663497</v>
      </c>
      <c r="M414">
        <v>28.5442403371997</v>
      </c>
      <c r="N414">
        <v>0.23542004033352101</v>
      </c>
      <c r="O414">
        <v>50.974562272877399</v>
      </c>
      <c r="P414">
        <v>196.76470588235199</v>
      </c>
      <c r="Q414">
        <v>0.13288506539074199</v>
      </c>
    </row>
    <row r="415" spans="1:17" x14ac:dyDescent="0.3">
      <c r="A415" t="s">
        <v>945</v>
      </c>
      <c r="B415" t="s">
        <v>946</v>
      </c>
      <c r="C415" t="s">
        <v>3155</v>
      </c>
      <c r="D415" t="s">
        <v>769</v>
      </c>
      <c r="E415">
        <v>15790.76151</v>
      </c>
      <c r="F415">
        <v>3791.8</v>
      </c>
      <c r="G415">
        <v>36.543481391331703</v>
      </c>
      <c r="H415">
        <v>-2.9912067702410798</v>
      </c>
      <c r="I415">
        <v>1.1761584845355699</v>
      </c>
      <c r="J415">
        <v>2.74079198783331</v>
      </c>
      <c r="K415">
        <v>3880.60194311546</v>
      </c>
      <c r="L415">
        <v>3634.3837651573599</v>
      </c>
      <c r="M415">
        <v>59.995325229939198</v>
      </c>
      <c r="N415">
        <v>0.50702933143139595</v>
      </c>
      <c r="O415">
        <v>44.733372013291799</v>
      </c>
      <c r="P415">
        <v>99.0393952914621</v>
      </c>
      <c r="Q415">
        <v>0.109844918699586</v>
      </c>
    </row>
    <row r="416" spans="1:17" x14ac:dyDescent="0.3">
      <c r="A416" t="s">
        <v>947</v>
      </c>
      <c r="B416" t="s">
        <v>948</v>
      </c>
      <c r="C416" t="s">
        <v>3155</v>
      </c>
      <c r="D416" t="s">
        <v>283</v>
      </c>
      <c r="E416">
        <v>15767.953331999999</v>
      </c>
      <c r="F416">
        <v>906</v>
      </c>
      <c r="G416">
        <v>20.660930041038199</v>
      </c>
      <c r="H416">
        <v>1.1017367466812</v>
      </c>
      <c r="I416">
        <v>-5.7368597226738096</v>
      </c>
      <c r="J416">
        <v>2.2904427912506402</v>
      </c>
      <c r="K416">
        <v>905.51523517850501</v>
      </c>
      <c r="L416">
        <v>843.22930614481697</v>
      </c>
      <c r="M416">
        <v>60.673047249342801</v>
      </c>
      <c r="N416">
        <v>1.03681165128568</v>
      </c>
      <c r="O416">
        <v>16.9977924944812</v>
      </c>
      <c r="P416">
        <v>62.0925322932694</v>
      </c>
      <c r="Q416">
        <v>0.152976135814579</v>
      </c>
    </row>
    <row r="417" spans="1:17" x14ac:dyDescent="0.3">
      <c r="A417" t="s">
        <v>949</v>
      </c>
      <c r="B417" t="s">
        <v>950</v>
      </c>
      <c r="C417" t="s">
        <v>3142</v>
      </c>
      <c r="D417" t="s">
        <v>21</v>
      </c>
      <c r="E417">
        <v>15762.19124982</v>
      </c>
      <c r="F417">
        <v>694.95</v>
      </c>
      <c r="G417">
        <v>1.85584757758374</v>
      </c>
      <c r="H417">
        <v>-13.8917069975519</v>
      </c>
      <c r="I417">
        <v>4.4642794909572903</v>
      </c>
      <c r="J417">
        <v>3.85449124887925</v>
      </c>
      <c r="K417">
        <v>726.15792219668299</v>
      </c>
      <c r="L417">
        <v>658.63370530676298</v>
      </c>
      <c r="M417">
        <v>50.754134294631797</v>
      </c>
      <c r="N417">
        <v>0.73013142657915797</v>
      </c>
      <c r="O417">
        <v>20.800057558097699</v>
      </c>
      <c r="P417">
        <v>52.301117685732997</v>
      </c>
      <c r="Q417">
        <v>2.5761203870159E-2</v>
      </c>
    </row>
    <row r="418" spans="1:17" x14ac:dyDescent="0.3">
      <c r="A418" t="s">
        <v>951</v>
      </c>
      <c r="B418" t="s">
        <v>952</v>
      </c>
      <c r="C418" t="s">
        <v>3143</v>
      </c>
      <c r="D418" t="s">
        <v>54</v>
      </c>
      <c r="E418">
        <v>15747.071698316</v>
      </c>
      <c r="F418">
        <v>186.04</v>
      </c>
      <c r="G418">
        <v>2.1610199383778901</v>
      </c>
      <c r="H418">
        <v>-8.5159182929106194</v>
      </c>
      <c r="I418">
        <v>-14.7478212649185</v>
      </c>
      <c r="J418">
        <v>-2.3450736256003499</v>
      </c>
      <c r="K418">
        <v>201.45922698934999</v>
      </c>
      <c r="L418">
        <v>188.49544222639099</v>
      </c>
      <c r="M418">
        <v>32.553782146178698</v>
      </c>
      <c r="N418">
        <v>0.80990222361855102</v>
      </c>
      <c r="O418">
        <v>23.844334551709299</v>
      </c>
      <c r="P418">
        <v>48.416433984842399</v>
      </c>
      <c r="Q418">
        <v>-2.1969185343576999E-2</v>
      </c>
    </row>
    <row r="419" spans="1:17" x14ac:dyDescent="0.3">
      <c r="A419" t="s">
        <v>953</v>
      </c>
      <c r="B419" t="s">
        <v>954</v>
      </c>
      <c r="C419" t="s">
        <v>3159</v>
      </c>
      <c r="D419" t="s">
        <v>172</v>
      </c>
      <c r="E419">
        <v>15739.888456175</v>
      </c>
      <c r="F419">
        <v>1018.25</v>
      </c>
      <c r="G419">
        <v>-27.756352003521599</v>
      </c>
      <c r="H419">
        <v>-10.7330853943854</v>
      </c>
      <c r="I419">
        <v>-3.2087051889274498</v>
      </c>
      <c r="J419">
        <v>-1.4514899413515601</v>
      </c>
      <c r="K419">
        <v>1063.5482286557999</v>
      </c>
      <c r="L419">
        <v>1019.14709996287</v>
      </c>
      <c r="M419">
        <v>42.258076815203196</v>
      </c>
      <c r="N419">
        <v>0.59305420547143795</v>
      </c>
      <c r="O419">
        <v>18.8313282592683</v>
      </c>
      <c r="P419">
        <v>22.3270062469966</v>
      </c>
      <c r="Q419">
        <v>-4.280291666055E-2</v>
      </c>
    </row>
    <row r="420" spans="1:17" x14ac:dyDescent="0.3">
      <c r="A420" t="s">
        <v>955</v>
      </c>
      <c r="B420" t="s">
        <v>956</v>
      </c>
      <c r="C420" t="s">
        <v>607</v>
      </c>
      <c r="D420" t="s">
        <v>607</v>
      </c>
      <c r="E420">
        <v>15706.608035711901</v>
      </c>
      <c r="F420">
        <v>165.44</v>
      </c>
      <c r="G420">
        <v>7.03399011010519</v>
      </c>
      <c r="H420">
        <v>-10.234533866562099</v>
      </c>
      <c r="I420">
        <v>-0.47726900095189601</v>
      </c>
      <c r="J420">
        <v>-0.13599565546028899</v>
      </c>
      <c r="K420">
        <v>173.886227917996</v>
      </c>
      <c r="L420">
        <v>158.50209840627801</v>
      </c>
      <c r="M420">
        <v>44.400688565277001</v>
      </c>
      <c r="N420">
        <v>0.82714760111380903</v>
      </c>
      <c r="O420">
        <v>28.717359767891601</v>
      </c>
      <c r="P420">
        <v>39.906976744185997</v>
      </c>
      <c r="Q420">
        <v>-7.6038683216759998E-3</v>
      </c>
    </row>
    <row r="421" spans="1:17" x14ac:dyDescent="0.3">
      <c r="A421" t="s">
        <v>957</v>
      </c>
      <c r="B421" t="s">
        <v>958</v>
      </c>
      <c r="C421" t="s">
        <v>3146</v>
      </c>
      <c r="D421" t="s">
        <v>48</v>
      </c>
      <c r="E421">
        <v>15655.816371195</v>
      </c>
      <c r="F421">
        <v>1618.65</v>
      </c>
      <c r="G421">
        <v>7.6358708290336397</v>
      </c>
      <c r="H421">
        <v>0.28858859653096097</v>
      </c>
      <c r="I421">
        <v>9.8664759503346104</v>
      </c>
      <c r="J421">
        <v>-1.75559487237149</v>
      </c>
      <c r="K421">
        <v>1639.2618128793699</v>
      </c>
      <c r="L421">
        <v>1505.4380403432301</v>
      </c>
      <c r="M421">
        <v>42.054414803889799</v>
      </c>
      <c r="N421">
        <v>0.88853483328293004</v>
      </c>
      <c r="O421">
        <v>14.910573626169899</v>
      </c>
      <c r="P421">
        <v>57.924776818381297</v>
      </c>
      <c r="Q421">
        <v>-5.4827594403399002E-2</v>
      </c>
    </row>
    <row r="422" spans="1:17" x14ac:dyDescent="0.3">
      <c r="A422" t="s">
        <v>959</v>
      </c>
      <c r="B422" t="s">
        <v>960</v>
      </c>
      <c r="C422" t="s">
        <v>3157</v>
      </c>
      <c r="D422" t="s">
        <v>444</v>
      </c>
      <c r="E422">
        <v>15576.8008068</v>
      </c>
      <c r="F422">
        <v>5080.5</v>
      </c>
      <c r="G422">
        <v>-22.362123736613398</v>
      </c>
      <c r="H422">
        <v>-3.57681437744957</v>
      </c>
      <c r="I422">
        <v>7.1294977483123798</v>
      </c>
      <c r="J422">
        <v>-0.221843256984986</v>
      </c>
      <c r="K422">
        <v>5229.1842368247599</v>
      </c>
      <c r="L422">
        <v>4920.2853559854402</v>
      </c>
      <c r="M422">
        <v>38.723527040432501</v>
      </c>
      <c r="N422">
        <v>0.47576321583225201</v>
      </c>
      <c r="O422">
        <v>17.2886526916642</v>
      </c>
      <c r="P422">
        <v>26.349166873911901</v>
      </c>
      <c r="Q422">
        <v>3.2396084355034001E-2</v>
      </c>
    </row>
    <row r="423" spans="1:17" hidden="1" x14ac:dyDescent="0.3">
      <c r="A423" t="s">
        <v>961</v>
      </c>
      <c r="B423" t="s">
        <v>962</v>
      </c>
      <c r="C423" t="s">
        <v>3158</v>
      </c>
      <c r="D423" t="s">
        <v>745</v>
      </c>
      <c r="E423">
        <v>15502.9956089399</v>
      </c>
      <c r="F423">
        <v>884.53</v>
      </c>
      <c r="G423">
        <v>-2.1850484789893798</v>
      </c>
      <c r="H423">
        <v>0.26339145709033701</v>
      </c>
      <c r="I423">
        <v>0.72874066687467798</v>
      </c>
      <c r="J423">
        <v>-0.63398282609753598</v>
      </c>
      <c r="K423">
        <v>890.50942041924804</v>
      </c>
      <c r="L423">
        <v>830.01787680287305</v>
      </c>
      <c r="M423">
        <v>63.673105172010501</v>
      </c>
      <c r="N423">
        <v>3.7391592508095699</v>
      </c>
      <c r="O423">
        <v>6.1467672097045902</v>
      </c>
      <c r="P423">
        <v>31.427000683486298</v>
      </c>
      <c r="Q423">
        <v>-2.790653939747E-3</v>
      </c>
    </row>
    <row r="424" spans="1:17" x14ac:dyDescent="0.3">
      <c r="A424" t="s">
        <v>963</v>
      </c>
      <c r="B424" t="s">
        <v>964</v>
      </c>
      <c r="C424" t="s">
        <v>3155</v>
      </c>
      <c r="D424" t="s">
        <v>159</v>
      </c>
      <c r="E424">
        <v>15476.8631721</v>
      </c>
      <c r="F424">
        <v>689.7</v>
      </c>
      <c r="G424">
        <v>45.974452461217098</v>
      </c>
      <c r="H424">
        <v>8.8224116259785994</v>
      </c>
      <c r="I424">
        <v>32.198939175971503</v>
      </c>
      <c r="J424">
        <v>2.35494950576336</v>
      </c>
      <c r="K424">
        <v>642.199647728473</v>
      </c>
      <c r="L424">
        <v>565.54535977788896</v>
      </c>
      <c r="M424">
        <v>58.892949835225103</v>
      </c>
      <c r="N424">
        <v>1.0449542180171001</v>
      </c>
      <c r="O424">
        <v>4.3642163259387896</v>
      </c>
      <c r="P424">
        <v>93.396424815983096</v>
      </c>
      <c r="Q424">
        <v>0.216956639572496</v>
      </c>
    </row>
    <row r="425" spans="1:17" x14ac:dyDescent="0.3">
      <c r="A425" t="s">
        <v>965</v>
      </c>
      <c r="B425" t="s">
        <v>966</v>
      </c>
      <c r="C425" t="s">
        <v>3143</v>
      </c>
      <c r="D425" t="s">
        <v>220</v>
      </c>
      <c r="E425">
        <v>15476.636822625</v>
      </c>
      <c r="F425">
        <v>1213.75</v>
      </c>
      <c r="G425">
        <v>27.2317504885666</v>
      </c>
      <c r="H425">
        <v>-5.2613518344141701</v>
      </c>
      <c r="I425">
        <v>22.329527771529701</v>
      </c>
      <c r="J425">
        <v>1.6151906912892999</v>
      </c>
      <c r="K425">
        <v>1184.20613391802</v>
      </c>
      <c r="L425">
        <v>1017.17331641235</v>
      </c>
      <c r="M425">
        <v>40.003957314323202</v>
      </c>
      <c r="N425">
        <v>0.88644483658592499</v>
      </c>
      <c r="O425">
        <v>10.484037075180201</v>
      </c>
      <c r="P425">
        <v>63.798920377867702</v>
      </c>
      <c r="Q425">
        <v>-2.4074613855660002E-3</v>
      </c>
    </row>
    <row r="426" spans="1:17" x14ac:dyDescent="0.3">
      <c r="A426" t="s">
        <v>967</v>
      </c>
      <c r="B426" t="s">
        <v>968</v>
      </c>
      <c r="C426" t="s">
        <v>3147</v>
      </c>
      <c r="D426" t="s">
        <v>51</v>
      </c>
      <c r="E426">
        <v>15291.096497549999</v>
      </c>
      <c r="F426">
        <v>996.75</v>
      </c>
      <c r="G426">
        <v>302.79205508518697</v>
      </c>
      <c r="H426">
        <v>-9.5152226678036893</v>
      </c>
      <c r="I426">
        <v>69.750609199133606</v>
      </c>
      <c r="J426">
        <v>-2.3346518405325298</v>
      </c>
      <c r="K426">
        <v>955.08911961064905</v>
      </c>
      <c r="L426">
        <v>716.75141278744502</v>
      </c>
      <c r="M426">
        <v>58.746611431546398</v>
      </c>
      <c r="N426">
        <v>0.60652832983291605</v>
      </c>
      <c r="O426">
        <v>10.1279157261098</v>
      </c>
      <c r="P426">
        <v>367.40914419695099</v>
      </c>
      <c r="Q426">
        <v>8.1209098897998003E-2</v>
      </c>
    </row>
    <row r="427" spans="1:17" x14ac:dyDescent="0.3">
      <c r="A427" t="s">
        <v>969</v>
      </c>
      <c r="B427" t="s">
        <v>970</v>
      </c>
      <c r="C427" t="s">
        <v>3148</v>
      </c>
      <c r="D427" t="s">
        <v>109</v>
      </c>
      <c r="E427">
        <v>15290.066643037</v>
      </c>
      <c r="F427">
        <v>22.31</v>
      </c>
      <c r="G427">
        <v>99.343697558533904</v>
      </c>
      <c r="H427">
        <v>30.038169711648301</v>
      </c>
      <c r="I427">
        <v>13.886466962298901</v>
      </c>
      <c r="J427">
        <v>10.4663426920124</v>
      </c>
      <c r="K427">
        <v>18.6939575679706</v>
      </c>
      <c r="L427">
        <v>17.218839678561199</v>
      </c>
      <c r="M427">
        <v>72.824483295500499</v>
      </c>
      <c r="N427">
        <v>3.02694702642028</v>
      </c>
      <c r="O427">
        <v>7.5750784401613602</v>
      </c>
      <c r="P427">
        <v>167.18562874251401</v>
      </c>
      <c r="Q427">
        <v>0.12980032623437099</v>
      </c>
    </row>
    <row r="428" spans="1:17" x14ac:dyDescent="0.3">
      <c r="A428" t="s">
        <v>971</v>
      </c>
      <c r="B428" t="s">
        <v>972</v>
      </c>
      <c r="C428" t="s">
        <v>3148</v>
      </c>
      <c r="D428" t="s">
        <v>119</v>
      </c>
      <c r="E428">
        <v>15136.89855616</v>
      </c>
      <c r="F428">
        <v>1043.2</v>
      </c>
      <c r="G428">
        <v>116.031925546065</v>
      </c>
      <c r="H428">
        <v>4.6232687830979202</v>
      </c>
      <c r="I428">
        <v>100.205874071426</v>
      </c>
      <c r="J428">
        <v>0.53579454127127102</v>
      </c>
      <c r="K428">
        <v>1013.19668601126</v>
      </c>
      <c r="L428">
        <v>737.33290536722996</v>
      </c>
      <c r="M428">
        <v>40.244236600367003</v>
      </c>
      <c r="N428">
        <v>0.40215849024059502</v>
      </c>
      <c r="O428">
        <v>29.198619631901799</v>
      </c>
      <c r="P428">
        <v>178.85592087677</v>
      </c>
      <c r="Q428">
        <v>0.199188070413404</v>
      </c>
    </row>
    <row r="429" spans="1:17" hidden="1" x14ac:dyDescent="0.3">
      <c r="A429" t="s">
        <v>973</v>
      </c>
      <c r="B429" t="s">
        <v>974</v>
      </c>
      <c r="C429" t="s">
        <v>3158</v>
      </c>
      <c r="D429" t="s">
        <v>159</v>
      </c>
      <c r="E429">
        <v>15076.874992985</v>
      </c>
      <c r="F429">
        <v>12514.45</v>
      </c>
      <c r="G429">
        <v>365.581865862146</v>
      </c>
      <c r="H429">
        <v>1.16651475722673</v>
      </c>
      <c r="I429">
        <v>102.56738498415299</v>
      </c>
      <c r="J429">
        <v>-1.27173342196729</v>
      </c>
      <c r="K429">
        <v>11493.7742692681</v>
      </c>
      <c r="L429">
        <v>8186.5016064853198</v>
      </c>
      <c r="M429">
        <v>52.249090676643199</v>
      </c>
      <c r="N429">
        <v>0.34015673068727598</v>
      </c>
      <c r="O429">
        <v>11.071601228979301</v>
      </c>
      <c r="P429">
        <v>432.30327520204099</v>
      </c>
      <c r="Q429">
        <v>0.25265490048147099</v>
      </c>
    </row>
    <row r="430" spans="1:17" x14ac:dyDescent="0.3">
      <c r="A430" t="s">
        <v>975</v>
      </c>
      <c r="B430" t="s">
        <v>976</v>
      </c>
      <c r="C430" t="s">
        <v>3146</v>
      </c>
      <c r="D430" t="s">
        <v>477</v>
      </c>
      <c r="E430">
        <v>15071.73435264</v>
      </c>
      <c r="F430">
        <v>313.60000000000002</v>
      </c>
      <c r="G430">
        <v>5.6166050171707402</v>
      </c>
      <c r="H430">
        <v>-54.028257066641899</v>
      </c>
      <c r="I430">
        <v>-19.670853833844799</v>
      </c>
      <c r="J430">
        <v>-1.5511819520182299</v>
      </c>
      <c r="K430">
        <v>337.372245013427</v>
      </c>
      <c r="L430">
        <v>324.60941279574098</v>
      </c>
      <c r="M430">
        <v>40.412214146937501</v>
      </c>
      <c r="N430">
        <v>1.0651387368113101</v>
      </c>
      <c r="O430">
        <v>31.688456632653001</v>
      </c>
      <c r="P430">
        <v>45.084432107332802</v>
      </c>
      <c r="Q430">
        <v>8.7749436026595004E-2</v>
      </c>
    </row>
    <row r="431" spans="1:17" x14ac:dyDescent="0.3">
      <c r="A431" t="s">
        <v>977</v>
      </c>
      <c r="B431" t="s">
        <v>978</v>
      </c>
      <c r="C431" t="s">
        <v>3150</v>
      </c>
      <c r="D431" t="s">
        <v>119</v>
      </c>
      <c r="E431">
        <v>15054.52225145</v>
      </c>
      <c r="F431">
        <v>51.37</v>
      </c>
      <c r="G431">
        <v>-26.551948153181399</v>
      </c>
      <c r="H431">
        <v>-4.4883108323411198</v>
      </c>
      <c r="I431">
        <v>-29.3234047642127</v>
      </c>
      <c r="J431">
        <v>-2.7163376862511899</v>
      </c>
      <c r="K431">
        <v>53.559218490645598</v>
      </c>
      <c r="L431">
        <v>54.958340102712803</v>
      </c>
      <c r="M431">
        <v>44.644005010820699</v>
      </c>
      <c r="N431">
        <v>1.07674878265249</v>
      </c>
      <c r="O431">
        <v>43.468950749464597</v>
      </c>
      <c r="P431">
        <v>31.213282247765001</v>
      </c>
    </row>
    <row r="432" spans="1:17" x14ac:dyDescent="0.3">
      <c r="A432" t="s">
        <v>979</v>
      </c>
      <c r="B432" t="s">
        <v>980</v>
      </c>
      <c r="C432" t="s">
        <v>3154</v>
      </c>
      <c r="D432" t="s">
        <v>766</v>
      </c>
      <c r="E432">
        <v>14922.6654798</v>
      </c>
      <c r="F432">
        <v>362.7</v>
      </c>
      <c r="G432">
        <v>19.070162204998599</v>
      </c>
      <c r="H432">
        <v>-18.875074721930801</v>
      </c>
      <c r="I432">
        <v>-1.9125902461537601</v>
      </c>
      <c r="J432">
        <v>0.38044452381594002</v>
      </c>
      <c r="K432">
        <v>385.53384084424198</v>
      </c>
      <c r="L432">
        <v>351.41339007136099</v>
      </c>
      <c r="M432">
        <v>40.904695274815303</v>
      </c>
      <c r="N432">
        <v>0.52163326044750802</v>
      </c>
      <c r="O432">
        <v>30.796801764543599</v>
      </c>
      <c r="P432">
        <v>57.695652173912997</v>
      </c>
      <c r="Q432">
        <v>0.18816464412999501</v>
      </c>
    </row>
    <row r="433" spans="1:17" x14ac:dyDescent="0.3">
      <c r="A433" t="s">
        <v>981</v>
      </c>
      <c r="B433" t="s">
        <v>982</v>
      </c>
      <c r="C433" t="s">
        <v>3149</v>
      </c>
      <c r="D433" t="s">
        <v>283</v>
      </c>
      <c r="E433">
        <v>14857.4956482299</v>
      </c>
      <c r="F433">
        <v>6228.1</v>
      </c>
      <c r="G433">
        <v>12.229569125736401</v>
      </c>
      <c r="H433">
        <v>3.9180652340683002</v>
      </c>
      <c r="I433">
        <v>29.8928592372745</v>
      </c>
      <c r="J433">
        <v>-1.19808363452986</v>
      </c>
      <c r="K433">
        <v>6011.3497014844197</v>
      </c>
      <c r="L433">
        <v>5183.7101005443601</v>
      </c>
      <c r="M433">
        <v>45.1637627363124</v>
      </c>
      <c r="N433">
        <v>0.45998395076857901</v>
      </c>
      <c r="O433">
        <v>14.340649636325599</v>
      </c>
      <c r="P433">
        <v>64.675242262794001</v>
      </c>
      <c r="Q433">
        <v>0.126221453006052</v>
      </c>
    </row>
    <row r="434" spans="1:17" x14ac:dyDescent="0.3">
      <c r="A434" t="s">
        <v>983</v>
      </c>
      <c r="B434" t="s">
        <v>984</v>
      </c>
      <c r="C434" t="s">
        <v>3157</v>
      </c>
      <c r="D434" t="s">
        <v>444</v>
      </c>
      <c r="E434">
        <v>14843.9835374799</v>
      </c>
      <c r="F434">
        <v>789.4</v>
      </c>
      <c r="G434">
        <v>20.297269979996301</v>
      </c>
      <c r="H434">
        <v>-7.1010840092270504</v>
      </c>
      <c r="I434">
        <v>12.9677740351268</v>
      </c>
      <c r="J434">
        <v>-5.2871006689134896</v>
      </c>
      <c r="K434">
        <v>840.53817167412103</v>
      </c>
      <c r="L434">
        <v>739.18001890921903</v>
      </c>
      <c r="M434">
        <v>33.330600283344097</v>
      </c>
      <c r="N434">
        <v>0.57251391648863903</v>
      </c>
      <c r="O434">
        <v>17.380288826957099</v>
      </c>
      <c r="P434">
        <v>51.4436450839328</v>
      </c>
      <c r="Q434">
        <v>0.10704811994817</v>
      </c>
    </row>
    <row r="435" spans="1:17" x14ac:dyDescent="0.3">
      <c r="A435" t="s">
        <v>985</v>
      </c>
      <c r="B435" t="s">
        <v>986</v>
      </c>
      <c r="C435" t="s">
        <v>3142</v>
      </c>
      <c r="D435" t="s">
        <v>21</v>
      </c>
      <c r="E435">
        <v>14740.48291404</v>
      </c>
      <c r="F435">
        <v>2615.1</v>
      </c>
      <c r="G435">
        <v>170.772775834914</v>
      </c>
      <c r="H435">
        <v>-10.286627317641701</v>
      </c>
      <c r="I435">
        <v>52.090828549154502</v>
      </c>
      <c r="J435">
        <v>1.9766025907459099</v>
      </c>
      <c r="K435">
        <v>2531.9522033072499</v>
      </c>
      <c r="L435">
        <v>2034.80621641424</v>
      </c>
      <c r="M435">
        <v>61.7016878510467</v>
      </c>
      <c r="N435">
        <v>1.23368599845652</v>
      </c>
      <c r="O435">
        <v>11.8504072502007</v>
      </c>
      <c r="P435">
        <v>254.06173842404499</v>
      </c>
    </row>
    <row r="436" spans="1:17" x14ac:dyDescent="0.3">
      <c r="A436" t="s">
        <v>987</v>
      </c>
      <c r="B436" t="s">
        <v>988</v>
      </c>
      <c r="C436" t="s">
        <v>3155</v>
      </c>
      <c r="D436" t="s">
        <v>769</v>
      </c>
      <c r="E436">
        <v>14731.290112679901</v>
      </c>
      <c r="F436">
        <v>1093.8499999999999</v>
      </c>
      <c r="G436">
        <v>19.817385241926999</v>
      </c>
      <c r="H436">
        <v>-22.0880114861483</v>
      </c>
      <c r="I436">
        <v>7.6512387573841698</v>
      </c>
      <c r="J436">
        <v>-5.5729729051611301</v>
      </c>
      <c r="K436">
        <v>1310.77566810606</v>
      </c>
      <c r="L436">
        <v>1216.2668588362999</v>
      </c>
      <c r="M436">
        <v>27.680809694514299</v>
      </c>
      <c r="N436">
        <v>1.3513933626430901</v>
      </c>
      <c r="O436">
        <v>73.419573067605199</v>
      </c>
      <c r="P436">
        <v>55.7525274099387</v>
      </c>
      <c r="Q436">
        <v>0.22019655040990099</v>
      </c>
    </row>
    <row r="437" spans="1:17" x14ac:dyDescent="0.3">
      <c r="A437" t="s">
        <v>989</v>
      </c>
      <c r="B437" t="s">
        <v>990</v>
      </c>
      <c r="C437" t="s">
        <v>3143</v>
      </c>
      <c r="D437" t="s">
        <v>547</v>
      </c>
      <c r="E437">
        <v>14706.182751218999</v>
      </c>
      <c r="F437">
        <v>153.87</v>
      </c>
      <c r="G437">
        <v>50.244457737644602</v>
      </c>
      <c r="H437">
        <v>15.669176874140399</v>
      </c>
      <c r="I437">
        <v>76.568651907266201</v>
      </c>
      <c r="J437">
        <v>-3.9532190481619302E-2</v>
      </c>
      <c r="K437">
        <v>123.63118676265201</v>
      </c>
      <c r="L437">
        <v>100.50312435211001</v>
      </c>
      <c r="M437">
        <v>70.752101283792598</v>
      </c>
      <c r="N437">
        <v>1.8904950550833</v>
      </c>
      <c r="O437">
        <v>4.2763371677389799</v>
      </c>
      <c r="P437">
        <v>123</v>
      </c>
      <c r="Q437">
        <v>5.1547324574100002E-2</v>
      </c>
    </row>
    <row r="438" spans="1:17" x14ac:dyDescent="0.3">
      <c r="A438" t="s">
        <v>991</v>
      </c>
      <c r="B438" t="s">
        <v>992</v>
      </c>
      <c r="C438" t="s">
        <v>3147</v>
      </c>
      <c r="D438" t="s">
        <v>51</v>
      </c>
      <c r="E438">
        <v>14635.43491566</v>
      </c>
      <c r="F438">
        <v>603.85</v>
      </c>
      <c r="G438">
        <v>44.955620868645298</v>
      </c>
      <c r="H438">
        <v>-16.792796093938001</v>
      </c>
      <c r="I438">
        <v>33.4286563096435</v>
      </c>
      <c r="J438">
        <v>-2.0382172531684302</v>
      </c>
      <c r="K438">
        <v>590.00124679706505</v>
      </c>
      <c r="L438">
        <v>506.985812186114</v>
      </c>
      <c r="M438">
        <v>64.046519516883095</v>
      </c>
      <c r="N438">
        <v>1.32702893249471</v>
      </c>
      <c r="O438">
        <v>19.400513372526198</v>
      </c>
      <c r="P438">
        <v>89.324345508700404</v>
      </c>
      <c r="Q438">
        <v>6.8967103326547999E-2</v>
      </c>
    </row>
    <row r="439" spans="1:17" x14ac:dyDescent="0.3">
      <c r="A439" t="s">
        <v>993</v>
      </c>
      <c r="B439" t="s">
        <v>994</v>
      </c>
      <c r="C439" t="s">
        <v>3153</v>
      </c>
      <c r="D439" t="s">
        <v>766</v>
      </c>
      <c r="E439">
        <v>14510.160374005</v>
      </c>
      <c r="F439">
        <v>3090.55</v>
      </c>
      <c r="G439">
        <v>16.543206485441399</v>
      </c>
      <c r="H439">
        <v>9.8305373634171005</v>
      </c>
      <c r="I439">
        <v>17.105769688408799</v>
      </c>
      <c r="J439">
        <v>3.13392719693634</v>
      </c>
      <c r="K439">
        <v>2806.13333697077</v>
      </c>
      <c r="L439">
        <v>2499.6078607116601</v>
      </c>
      <c r="M439">
        <v>65.301000592755997</v>
      </c>
      <c r="N439">
        <v>1.29719746436911</v>
      </c>
      <c r="O439">
        <v>4.0915047483457601</v>
      </c>
      <c r="P439">
        <v>65.668721522379997</v>
      </c>
      <c r="Q439">
        <v>8.0434536901984002E-2</v>
      </c>
    </row>
    <row r="440" spans="1:17" x14ac:dyDescent="0.3">
      <c r="A440" t="s">
        <v>995</v>
      </c>
      <c r="B440" t="s">
        <v>996</v>
      </c>
      <c r="C440" t="s">
        <v>3147</v>
      </c>
      <c r="D440" t="s">
        <v>51</v>
      </c>
      <c r="E440">
        <v>14491.24978392</v>
      </c>
      <c r="F440">
        <v>1906.45</v>
      </c>
      <c r="G440">
        <v>51.905331819109001</v>
      </c>
      <c r="H440">
        <v>-6.1743879066093399</v>
      </c>
      <c r="I440">
        <v>37.706484818324903</v>
      </c>
      <c r="J440">
        <v>-6.0716795189643298</v>
      </c>
      <c r="K440">
        <v>1839.7272050586</v>
      </c>
      <c r="L440">
        <v>1527.0571981550399</v>
      </c>
      <c r="M440">
        <v>44.358154412175502</v>
      </c>
      <c r="N440">
        <v>0.84910620330122699</v>
      </c>
      <c r="O440">
        <v>13.236644024233501</v>
      </c>
      <c r="P440">
        <v>99.8375262054507</v>
      </c>
      <c r="Q440">
        <v>8.9067866789673003E-2</v>
      </c>
    </row>
    <row r="441" spans="1:17" x14ac:dyDescent="0.3">
      <c r="A441" t="s">
        <v>997</v>
      </c>
      <c r="B441" t="s">
        <v>998</v>
      </c>
      <c r="C441" t="s">
        <v>3147</v>
      </c>
      <c r="D441" t="s">
        <v>51</v>
      </c>
      <c r="E441">
        <v>14434.49020496</v>
      </c>
      <c r="F441">
        <v>1178.05</v>
      </c>
      <c r="G441">
        <v>59.582915257381401</v>
      </c>
      <c r="H441">
        <v>-7.2706000431624496</v>
      </c>
      <c r="I441">
        <v>35.921407884429399</v>
      </c>
      <c r="J441">
        <v>5.1128913035221997</v>
      </c>
      <c r="K441">
        <v>1088.6708414894999</v>
      </c>
      <c r="L441">
        <v>902.254455724384</v>
      </c>
      <c r="M441">
        <v>57.460079594827697</v>
      </c>
      <c r="N441">
        <v>0.79651171666717602</v>
      </c>
      <c r="O441">
        <v>13.331352659055201</v>
      </c>
      <c r="P441">
        <v>92.743782722513004</v>
      </c>
      <c r="Q441">
        <v>5.9622946813369999E-2</v>
      </c>
    </row>
    <row r="442" spans="1:17" x14ac:dyDescent="0.3">
      <c r="A442" t="s">
        <v>999</v>
      </c>
      <c r="B442" t="s">
        <v>1000</v>
      </c>
      <c r="C442" t="s">
        <v>3157</v>
      </c>
      <c r="D442" t="s">
        <v>1001</v>
      </c>
      <c r="E442">
        <v>14434.434517689901</v>
      </c>
      <c r="F442">
        <v>812.9</v>
      </c>
      <c r="G442">
        <v>30.860096593265698</v>
      </c>
      <c r="H442">
        <v>-4.4029096410096402</v>
      </c>
      <c r="I442">
        <v>21.377118322704099</v>
      </c>
      <c r="J442">
        <v>-5.2911086631721496</v>
      </c>
      <c r="K442">
        <v>811.41477754698894</v>
      </c>
      <c r="L442">
        <v>707.84786295105903</v>
      </c>
      <c r="M442">
        <v>41.403065141155999</v>
      </c>
      <c r="N442">
        <v>0.97373170231151995</v>
      </c>
      <c r="O442">
        <v>7.7008242096198796</v>
      </c>
      <c r="P442">
        <v>79.567042191296594</v>
      </c>
      <c r="Q442">
        <v>5.6239491366453002E-2</v>
      </c>
    </row>
    <row r="443" spans="1:17" x14ac:dyDescent="0.3">
      <c r="A443" t="s">
        <v>1002</v>
      </c>
      <c r="B443" t="s">
        <v>1003</v>
      </c>
      <c r="C443" t="s">
        <v>3145</v>
      </c>
      <c r="D443" t="s">
        <v>1004</v>
      </c>
      <c r="E443">
        <v>14418.644067974999</v>
      </c>
      <c r="F443">
        <v>749.95</v>
      </c>
      <c r="G443">
        <v>26.001918564581</v>
      </c>
      <c r="H443">
        <v>-3.4344356864611298</v>
      </c>
      <c r="I443">
        <v>30.646579217285598</v>
      </c>
      <c r="J443">
        <v>2.27510795440429</v>
      </c>
      <c r="K443">
        <v>770.56380980543895</v>
      </c>
      <c r="L443">
        <v>667.41533503504104</v>
      </c>
      <c r="M443">
        <v>44.051595843150302</v>
      </c>
      <c r="N443">
        <v>0.70770965040257905</v>
      </c>
      <c r="O443">
        <v>16.901126741782701</v>
      </c>
      <c r="P443">
        <v>68.018371233337007</v>
      </c>
      <c r="Q443">
        <v>-1.1651584274420999E-2</v>
      </c>
    </row>
    <row r="444" spans="1:17" x14ac:dyDescent="0.3">
      <c r="A444" t="s">
        <v>1005</v>
      </c>
      <c r="B444" t="s">
        <v>1006</v>
      </c>
      <c r="C444" t="s">
        <v>3153</v>
      </c>
      <c r="D444" t="s">
        <v>1007</v>
      </c>
      <c r="E444">
        <v>14408.1027633299</v>
      </c>
      <c r="F444">
        <v>184.3</v>
      </c>
      <c r="G444">
        <v>-5.3156662167433097</v>
      </c>
      <c r="H444">
        <v>-7.1946247175442997</v>
      </c>
      <c r="I444">
        <v>-25.9609487282926</v>
      </c>
      <c r="J444">
        <v>-0.70741272796980204</v>
      </c>
      <c r="K444">
        <v>193.66898996813501</v>
      </c>
      <c r="L444">
        <v>196.11246961632801</v>
      </c>
      <c r="M444">
        <v>42.449647297489697</v>
      </c>
      <c r="N444">
        <v>1.1164528145625401</v>
      </c>
      <c r="O444">
        <v>28.893109061313002</v>
      </c>
      <c r="P444">
        <v>35.315712187958901</v>
      </c>
      <c r="Q444">
        <v>5.105067700034E-3</v>
      </c>
    </row>
    <row r="445" spans="1:17" x14ac:dyDescent="0.3">
      <c r="A445" t="s">
        <v>1008</v>
      </c>
      <c r="B445" t="s">
        <v>1009</v>
      </c>
      <c r="C445" t="s">
        <v>3149</v>
      </c>
      <c r="D445" t="s">
        <v>217</v>
      </c>
      <c r="E445">
        <v>14381.36592977</v>
      </c>
      <c r="F445">
        <v>1752.1</v>
      </c>
      <c r="G445">
        <v>22.9022818718352</v>
      </c>
      <c r="H445">
        <v>7.3944752062377601</v>
      </c>
      <c r="I445">
        <v>-13.764365886801301</v>
      </c>
      <c r="J445">
        <v>-0.97560247249793197</v>
      </c>
      <c r="K445">
        <v>1656.82636445605</v>
      </c>
      <c r="L445">
        <v>1613.4390679436499</v>
      </c>
      <c r="M445">
        <v>63.942979301251498</v>
      </c>
      <c r="N445">
        <v>1.3631883337550501</v>
      </c>
      <c r="O445">
        <v>26.816391758461201</v>
      </c>
      <c r="P445">
        <v>72.111984282907599</v>
      </c>
      <c r="Q445">
        <v>0.11185785910519901</v>
      </c>
    </row>
    <row r="446" spans="1:17" x14ac:dyDescent="0.3">
      <c r="A446" t="s">
        <v>1010</v>
      </c>
      <c r="B446" t="s">
        <v>1011</v>
      </c>
      <c r="C446" t="s">
        <v>3147</v>
      </c>
      <c r="D446" t="s">
        <v>51</v>
      </c>
      <c r="E446">
        <v>14340.423682229901</v>
      </c>
      <c r="F446">
        <v>1559.45</v>
      </c>
      <c r="G446">
        <v>182.12096639389401</v>
      </c>
      <c r="H446">
        <v>11.694684075103901</v>
      </c>
      <c r="I446">
        <v>75.956272133010799</v>
      </c>
      <c r="J446">
        <v>5.4408657843819102</v>
      </c>
      <c r="K446">
        <v>1313.5838037457499</v>
      </c>
      <c r="L446">
        <v>993.45324738364104</v>
      </c>
      <c r="M446">
        <v>77.634250068998199</v>
      </c>
      <c r="N446">
        <v>0.97635789475349699</v>
      </c>
      <c r="O446">
        <v>1.70572958414825</v>
      </c>
      <c r="P446">
        <v>233.929336188436</v>
      </c>
      <c r="Q446">
        <v>0.116077839530097</v>
      </c>
    </row>
    <row r="447" spans="1:17" x14ac:dyDescent="0.3">
      <c r="A447" t="s">
        <v>1012</v>
      </c>
      <c r="B447" t="s">
        <v>1013</v>
      </c>
      <c r="C447" t="s">
        <v>3147</v>
      </c>
      <c r="D447" t="s">
        <v>275</v>
      </c>
      <c r="E447">
        <v>14331.479852125</v>
      </c>
      <c r="F447">
        <v>1411.25</v>
      </c>
      <c r="G447">
        <v>8.5038161153069698</v>
      </c>
      <c r="H447">
        <v>6.1103314913330902</v>
      </c>
      <c r="I447">
        <v>-4.4485388071147502</v>
      </c>
      <c r="J447">
        <v>0.201282451048581</v>
      </c>
      <c r="K447">
        <v>1323.1295090133899</v>
      </c>
      <c r="L447">
        <v>1243.24986630731</v>
      </c>
      <c r="M447">
        <v>59.644678413982298</v>
      </c>
      <c r="N447">
        <v>0.60166475129083097</v>
      </c>
      <c r="O447">
        <v>16.846767050487099</v>
      </c>
      <c r="P447">
        <v>42.126995316984697</v>
      </c>
      <c r="Q447">
        <v>0.13544135501742999</v>
      </c>
    </row>
    <row r="448" spans="1:17" x14ac:dyDescent="0.3">
      <c r="A448" t="s">
        <v>1014</v>
      </c>
      <c r="B448" t="s">
        <v>1015</v>
      </c>
      <c r="C448" t="s">
        <v>3155</v>
      </c>
      <c r="D448" t="s">
        <v>48</v>
      </c>
      <c r="E448">
        <v>14197.72291712</v>
      </c>
      <c r="F448">
        <v>772.4</v>
      </c>
      <c r="G448">
        <v>4.2431133011200499</v>
      </c>
      <c r="H448">
        <v>7.2073256004085797</v>
      </c>
      <c r="I448">
        <v>41.130003006784797</v>
      </c>
      <c r="J448">
        <v>3.4914515842409801</v>
      </c>
      <c r="K448">
        <v>739.12542378030605</v>
      </c>
      <c r="L448">
        <v>637.10213866600702</v>
      </c>
      <c r="M448">
        <v>54.991782846188897</v>
      </c>
      <c r="N448">
        <v>1.68010354992566</v>
      </c>
      <c r="O448">
        <v>7.0300362506473304</v>
      </c>
      <c r="P448">
        <v>72.410714285714207</v>
      </c>
      <c r="Q448">
        <v>9.8403241995019999E-2</v>
      </c>
    </row>
    <row r="449" spans="1:17" x14ac:dyDescent="0.3">
      <c r="A449" t="s">
        <v>1016</v>
      </c>
      <c r="B449" t="s">
        <v>1017</v>
      </c>
      <c r="C449" t="s">
        <v>3155</v>
      </c>
      <c r="D449" t="s">
        <v>283</v>
      </c>
      <c r="E449">
        <v>14056.173991260001</v>
      </c>
      <c r="F449">
        <v>1770.1</v>
      </c>
      <c r="G449">
        <v>64.129267420101399</v>
      </c>
      <c r="H449">
        <v>7.8325006617714097</v>
      </c>
      <c r="I449">
        <v>45.557288753619297</v>
      </c>
      <c r="J449">
        <v>-1.4054102551205601</v>
      </c>
      <c r="K449">
        <v>1797.7105210969801</v>
      </c>
      <c r="L449">
        <v>1570.58526561031</v>
      </c>
      <c r="M449">
        <v>56.106448427295703</v>
      </c>
      <c r="N449">
        <v>1.4192353921458101</v>
      </c>
      <c r="O449">
        <v>51.629851420823599</v>
      </c>
      <c r="P449">
        <v>120.36725801431599</v>
      </c>
      <c r="Q449">
        <v>0.14518353880867799</v>
      </c>
    </row>
    <row r="450" spans="1:17" x14ac:dyDescent="0.3">
      <c r="A450" t="s">
        <v>1018</v>
      </c>
      <c r="B450" t="s">
        <v>1019</v>
      </c>
      <c r="C450" t="s">
        <v>3155</v>
      </c>
      <c r="D450" t="s">
        <v>283</v>
      </c>
      <c r="E450">
        <v>13999.6188</v>
      </c>
      <c r="F450">
        <v>4434.75</v>
      </c>
      <c r="G450">
        <v>29.456324060180801</v>
      </c>
      <c r="H450">
        <v>2.1638748644590202</v>
      </c>
      <c r="I450">
        <v>11.6506932840887</v>
      </c>
      <c r="J450">
        <v>6.5044225476669304</v>
      </c>
      <c r="K450">
        <v>4212.4725334006598</v>
      </c>
      <c r="L450">
        <v>3947.3935925071601</v>
      </c>
      <c r="M450">
        <v>78.889765913144103</v>
      </c>
      <c r="N450">
        <v>1.16061095517465</v>
      </c>
      <c r="O450">
        <v>12.745927053385101</v>
      </c>
      <c r="P450">
        <v>60.679347826086897</v>
      </c>
      <c r="Q450">
        <v>0.177746193269507</v>
      </c>
    </row>
    <row r="451" spans="1:17" x14ac:dyDescent="0.3">
      <c r="A451" t="s">
        <v>1020</v>
      </c>
      <c r="B451" t="s">
        <v>1021</v>
      </c>
      <c r="C451" t="s">
        <v>3145</v>
      </c>
      <c r="D451" t="s">
        <v>384</v>
      </c>
      <c r="E451">
        <v>13966.5134076799</v>
      </c>
      <c r="F451">
        <v>402.2</v>
      </c>
      <c r="G451">
        <v>101.414533140819</v>
      </c>
      <c r="H451">
        <v>-3.1471223620154198</v>
      </c>
      <c r="I451">
        <v>84.631819426762704</v>
      </c>
      <c r="J451">
        <v>1.6229630806499999</v>
      </c>
      <c r="K451">
        <v>374.78150369923401</v>
      </c>
      <c r="L451">
        <v>279.87113198910299</v>
      </c>
      <c r="M451">
        <v>51.529225521998697</v>
      </c>
      <c r="N451">
        <v>0.49359968763501999</v>
      </c>
      <c r="O451">
        <v>11.3749378418697</v>
      </c>
      <c r="P451">
        <v>167.509145327569</v>
      </c>
      <c r="Q451">
        <v>0.19200331612973301</v>
      </c>
    </row>
    <row r="452" spans="1:17" x14ac:dyDescent="0.3">
      <c r="A452" t="s">
        <v>1022</v>
      </c>
      <c r="B452" t="s">
        <v>1023</v>
      </c>
      <c r="C452" t="s">
        <v>3145</v>
      </c>
      <c r="D452" t="s">
        <v>195</v>
      </c>
      <c r="E452">
        <v>13952.815177729901</v>
      </c>
      <c r="F452">
        <v>429.55</v>
      </c>
      <c r="G452">
        <v>1.4152586155592899</v>
      </c>
      <c r="H452">
        <v>-22.191166036650198</v>
      </c>
      <c r="I452">
        <v>-1.6789267852277101</v>
      </c>
      <c r="J452">
        <v>-5.6143519312487502</v>
      </c>
      <c r="K452">
        <v>467.44409971401399</v>
      </c>
      <c r="L452">
        <v>442.67216240999898</v>
      </c>
      <c r="M452">
        <v>34.178501836728699</v>
      </c>
      <c r="N452">
        <v>0.59008442201737499</v>
      </c>
      <c r="O452">
        <v>27.342567803515202</v>
      </c>
      <c r="P452">
        <v>67.596566523605105</v>
      </c>
    </row>
    <row r="453" spans="1:17" x14ac:dyDescent="0.3">
      <c r="A453" t="s">
        <v>1024</v>
      </c>
      <c r="B453" t="s">
        <v>1025</v>
      </c>
      <c r="C453" t="s">
        <v>3155</v>
      </c>
      <c r="D453" t="s">
        <v>100</v>
      </c>
      <c r="E453">
        <v>13853.233129050001</v>
      </c>
      <c r="F453">
        <v>2474.5</v>
      </c>
      <c r="G453">
        <v>-7.6523498722960301</v>
      </c>
      <c r="H453">
        <v>-8.1758406750210799</v>
      </c>
      <c r="I453">
        <v>-25.510741387408402</v>
      </c>
      <c r="J453">
        <v>9.2427671672057894</v>
      </c>
      <c r="K453">
        <v>2653.9737994984598</v>
      </c>
      <c r="L453">
        <v>2608.0067636837498</v>
      </c>
      <c r="M453">
        <v>55.487825000612403</v>
      </c>
      <c r="N453">
        <v>1.0478266604567401</v>
      </c>
      <c r="O453">
        <v>47.706607395433402</v>
      </c>
      <c r="P453">
        <v>42.622478386167103</v>
      </c>
      <c r="Q453">
        <v>0.12365484760345601</v>
      </c>
    </row>
    <row r="454" spans="1:17" x14ac:dyDescent="0.3">
      <c r="A454" t="s">
        <v>1026</v>
      </c>
      <c r="B454" t="s">
        <v>1027</v>
      </c>
      <c r="C454" t="s">
        <v>3155</v>
      </c>
      <c r="D454" t="s">
        <v>159</v>
      </c>
      <c r="E454">
        <v>13758.271488</v>
      </c>
      <c r="F454">
        <v>13599</v>
      </c>
      <c r="G454">
        <v>180.06024840607401</v>
      </c>
      <c r="H454">
        <v>-2.0075110860851799</v>
      </c>
      <c r="I454">
        <v>26.623703399179099</v>
      </c>
      <c r="J454">
        <v>6.9376212542789704</v>
      </c>
      <c r="K454">
        <v>13205.9860349262</v>
      </c>
      <c r="L454">
        <v>10783.823760364399</v>
      </c>
      <c r="M454">
        <v>59.952913158121497</v>
      </c>
      <c r="N454">
        <v>1.09904393173749</v>
      </c>
      <c r="O454">
        <v>8.8315317302742802</v>
      </c>
      <c r="P454">
        <v>218.79505362480199</v>
      </c>
      <c r="Q454">
        <v>0.233669482949214</v>
      </c>
    </row>
    <row r="455" spans="1:17" x14ac:dyDescent="0.3">
      <c r="A455" t="s">
        <v>1028</v>
      </c>
      <c r="B455" t="s">
        <v>1029</v>
      </c>
      <c r="C455" t="s">
        <v>3154</v>
      </c>
      <c r="D455" t="s">
        <v>527</v>
      </c>
      <c r="E455">
        <v>13696.806975</v>
      </c>
      <c r="F455">
        <v>881.25</v>
      </c>
      <c r="G455">
        <v>-31.0986907836927</v>
      </c>
      <c r="H455">
        <v>11.312516919574399</v>
      </c>
      <c r="I455">
        <v>-3.0838709094077301</v>
      </c>
      <c r="J455">
        <v>-0.84267359290746202</v>
      </c>
      <c r="K455">
        <v>858.93815754865398</v>
      </c>
      <c r="L455">
        <v>835.97292488658195</v>
      </c>
      <c r="M455">
        <v>46.873508849244402</v>
      </c>
      <c r="N455">
        <v>3.2673163857999001</v>
      </c>
      <c r="O455">
        <v>8.5957446808510696</v>
      </c>
      <c r="P455">
        <v>24.303547499823601</v>
      </c>
      <c r="Q455">
        <v>3.6412422345092003E-2</v>
      </c>
    </row>
    <row r="456" spans="1:17" x14ac:dyDescent="0.3">
      <c r="A456" t="s">
        <v>1030</v>
      </c>
      <c r="B456" t="s">
        <v>1031</v>
      </c>
      <c r="C456" t="s">
        <v>3143</v>
      </c>
      <c r="D456" t="s">
        <v>589</v>
      </c>
      <c r="E456">
        <v>13603.2504783</v>
      </c>
      <c r="F456">
        <v>1718.85</v>
      </c>
      <c r="G456">
        <v>-25.562783096544099</v>
      </c>
      <c r="H456">
        <v>-6.6646774333285803</v>
      </c>
      <c r="I456">
        <v>-0.16048064517955499</v>
      </c>
      <c r="J456">
        <v>-1.9333925155527001</v>
      </c>
      <c r="K456">
        <v>1771.6573736181001</v>
      </c>
      <c r="L456">
        <v>1680.83516977007</v>
      </c>
      <c r="M456">
        <v>29.476681124580399</v>
      </c>
      <c r="N456">
        <v>0.69769443522396102</v>
      </c>
      <c r="O456">
        <v>15.1322104895715</v>
      </c>
      <c r="P456">
        <v>31.5110941086457</v>
      </c>
      <c r="Q456">
        <v>-9.5606614504596996E-2</v>
      </c>
    </row>
    <row r="457" spans="1:17" x14ac:dyDescent="0.3">
      <c r="A457" t="s">
        <v>1032</v>
      </c>
      <c r="B457" t="s">
        <v>1033</v>
      </c>
      <c r="C457" t="s">
        <v>607</v>
      </c>
      <c r="D457" t="s">
        <v>607</v>
      </c>
      <c r="E457">
        <v>13565.189867999999</v>
      </c>
      <c r="F457">
        <v>469.1</v>
      </c>
      <c r="G457">
        <v>0.21106897211825501</v>
      </c>
      <c r="H457">
        <v>-6.1596546849303202</v>
      </c>
      <c r="I457">
        <v>-9.8211146654905495</v>
      </c>
      <c r="J457">
        <v>-0.36260732445944599</v>
      </c>
      <c r="K457">
        <v>484.42615052456</v>
      </c>
      <c r="L457">
        <v>460.78908143818501</v>
      </c>
      <c r="M457">
        <v>49.200553318301097</v>
      </c>
      <c r="N457">
        <v>0.40736925448357297</v>
      </c>
      <c r="O457">
        <v>26.199104668514099</v>
      </c>
      <c r="P457">
        <v>38.581979320531701</v>
      </c>
      <c r="Q457">
        <v>7.9146538564820006E-3</v>
      </c>
    </row>
    <row r="458" spans="1:17" x14ac:dyDescent="0.3">
      <c r="A458" t="s">
        <v>1034</v>
      </c>
      <c r="B458" t="s">
        <v>1035</v>
      </c>
      <c r="C458" t="s">
        <v>3141</v>
      </c>
      <c r="D458" t="s">
        <v>18</v>
      </c>
      <c r="E458">
        <v>13536.046259999999</v>
      </c>
      <c r="F458">
        <v>909</v>
      </c>
      <c r="G458">
        <v>52.435391886977399</v>
      </c>
      <c r="H458">
        <v>0.69129102051577196</v>
      </c>
      <c r="I458">
        <v>-8.2410978693344905</v>
      </c>
      <c r="J458">
        <v>-1.2901175054068901</v>
      </c>
      <c r="K458">
        <v>935.31580039620803</v>
      </c>
      <c r="L458">
        <v>875.23630374511902</v>
      </c>
      <c r="M458">
        <v>44.626664599329501</v>
      </c>
      <c r="N458">
        <v>0.46407584048068301</v>
      </c>
      <c r="O458">
        <v>40.264026402640198</v>
      </c>
      <c r="P458">
        <v>80.428741564112698</v>
      </c>
      <c r="Q458">
        <v>0.17695415689989599</v>
      </c>
    </row>
    <row r="459" spans="1:17" hidden="1" x14ac:dyDescent="0.3">
      <c r="A459" t="s">
        <v>1036</v>
      </c>
      <c r="B459" t="s">
        <v>1037</v>
      </c>
      <c r="C459" t="s">
        <v>3158</v>
      </c>
      <c r="D459" t="s">
        <v>51</v>
      </c>
      <c r="E459">
        <v>13490.23871148</v>
      </c>
      <c r="F459">
        <v>857.1</v>
      </c>
      <c r="G459">
        <v>-18.3677655815005</v>
      </c>
      <c r="H459">
        <v>-7.8303494135442797</v>
      </c>
      <c r="I459">
        <v>-2.07256885744121</v>
      </c>
      <c r="J459">
        <v>0.89703716802971101</v>
      </c>
      <c r="M459">
        <v>55.477971610989997</v>
      </c>
      <c r="O459">
        <v>37.195193092987999</v>
      </c>
      <c r="P459">
        <v>18.2206896551724</v>
      </c>
    </row>
    <row r="460" spans="1:17" x14ac:dyDescent="0.3">
      <c r="A460" t="s">
        <v>1038</v>
      </c>
      <c r="B460" t="s">
        <v>1039</v>
      </c>
      <c r="C460" t="s">
        <v>3149</v>
      </c>
      <c r="D460" t="s">
        <v>182</v>
      </c>
      <c r="E460">
        <v>13445.127659095</v>
      </c>
      <c r="F460">
        <v>571.45000000000005</v>
      </c>
      <c r="G460">
        <v>40.012823448461702</v>
      </c>
      <c r="H460">
        <v>6.4492279687901499</v>
      </c>
      <c r="I460">
        <v>28.2834270285508</v>
      </c>
      <c r="J460">
        <v>-3.1015461679198002</v>
      </c>
      <c r="K460">
        <v>555.33924512052101</v>
      </c>
      <c r="L460">
        <v>469.59579905746102</v>
      </c>
      <c r="M460">
        <v>44.492843910636402</v>
      </c>
      <c r="N460">
        <v>0.44884877329992501</v>
      </c>
      <c r="O460">
        <v>14.0957214104471</v>
      </c>
      <c r="P460">
        <v>82.571884984025502</v>
      </c>
      <c r="Q460">
        <v>0.16210828607960701</v>
      </c>
    </row>
    <row r="461" spans="1:17" x14ac:dyDescent="0.3">
      <c r="A461" t="s">
        <v>1040</v>
      </c>
      <c r="B461" t="s">
        <v>1041</v>
      </c>
      <c r="C461" t="s">
        <v>3157</v>
      </c>
      <c r="D461" t="s">
        <v>398</v>
      </c>
      <c r="E461">
        <v>13358.4866415</v>
      </c>
      <c r="F461">
        <v>1058.2</v>
      </c>
      <c r="G461">
        <v>41.838524485908998</v>
      </c>
      <c r="H461">
        <v>-0.21189601867382901</v>
      </c>
      <c r="I461">
        <v>82.283907418579901</v>
      </c>
      <c r="J461">
        <v>-5.0910607305679401</v>
      </c>
      <c r="K461">
        <v>1001.52175497238</v>
      </c>
      <c r="L461">
        <v>789.185413555384</v>
      </c>
      <c r="M461">
        <v>47.659055193870302</v>
      </c>
      <c r="N461">
        <v>0.77123211089648402</v>
      </c>
      <c r="O461">
        <v>9.9839349839349705</v>
      </c>
      <c r="P461">
        <v>135.155555555555</v>
      </c>
      <c r="Q461">
        <v>9.6816922609034003E-2</v>
      </c>
    </row>
    <row r="462" spans="1:17" x14ac:dyDescent="0.3">
      <c r="A462" t="s">
        <v>1042</v>
      </c>
      <c r="B462" t="s">
        <v>1043</v>
      </c>
      <c r="C462" t="s">
        <v>3146</v>
      </c>
      <c r="D462" t="s">
        <v>265</v>
      </c>
      <c r="E462">
        <v>13222.214125439999</v>
      </c>
      <c r="F462">
        <v>566.4</v>
      </c>
      <c r="G462">
        <v>54.487294136164898</v>
      </c>
      <c r="H462">
        <v>-22.306175737435499</v>
      </c>
      <c r="I462">
        <v>3.1365244998888402</v>
      </c>
      <c r="J462">
        <v>-0.167300260667086</v>
      </c>
      <c r="K462">
        <v>649.15868750728703</v>
      </c>
      <c r="L462">
        <v>608.33671319100097</v>
      </c>
      <c r="M462">
        <v>38.474063892175003</v>
      </c>
      <c r="N462">
        <v>3.1569539012440901</v>
      </c>
      <c r="O462">
        <v>46.186440677966097</v>
      </c>
      <c r="P462">
        <v>123.873517786561</v>
      </c>
      <c r="Q462">
        <v>2.4855750621490001E-2</v>
      </c>
    </row>
    <row r="463" spans="1:17" x14ac:dyDescent="0.3">
      <c r="A463" t="s">
        <v>1044</v>
      </c>
      <c r="B463" t="s">
        <v>1045</v>
      </c>
      <c r="C463" t="s">
        <v>3147</v>
      </c>
      <c r="D463" t="s">
        <v>51</v>
      </c>
      <c r="E463">
        <v>13103.22971559</v>
      </c>
      <c r="F463">
        <v>289.14999999999998</v>
      </c>
      <c r="G463">
        <v>139.223634234587</v>
      </c>
      <c r="H463">
        <v>8.10234616121868</v>
      </c>
      <c r="I463">
        <v>67.841392088407005</v>
      </c>
      <c r="J463">
        <v>-0.491118449072588</v>
      </c>
      <c r="K463">
        <v>260.27705475455701</v>
      </c>
      <c r="L463">
        <v>195.30433282091801</v>
      </c>
      <c r="M463">
        <v>49.371781909297702</v>
      </c>
      <c r="N463">
        <v>0.66836890119372905</v>
      </c>
      <c r="O463">
        <v>13.712605913885501</v>
      </c>
      <c r="P463">
        <v>196.716264751154</v>
      </c>
      <c r="Q463">
        <v>0.17037249840875901</v>
      </c>
    </row>
    <row r="464" spans="1:17" x14ac:dyDescent="0.3">
      <c r="A464" t="s">
        <v>1046</v>
      </c>
      <c r="B464" t="s">
        <v>1047</v>
      </c>
      <c r="C464" t="s">
        <v>3144</v>
      </c>
      <c r="D464" t="s">
        <v>1048</v>
      </c>
      <c r="E464">
        <v>13092.682313564999</v>
      </c>
      <c r="F464">
        <v>407.95</v>
      </c>
      <c r="G464">
        <v>65.741043521097296</v>
      </c>
      <c r="H464">
        <v>-15.502503838367099</v>
      </c>
      <c r="I464">
        <v>-1.96239595736567</v>
      </c>
      <c r="J464">
        <v>-7.9582823721608396</v>
      </c>
      <c r="K464">
        <v>459.18683127667299</v>
      </c>
      <c r="L464">
        <v>411.83996272035898</v>
      </c>
      <c r="M464">
        <v>32.296299355913597</v>
      </c>
      <c r="N464">
        <v>0.40959777831459399</v>
      </c>
      <c r="O464">
        <v>51.440127466601297</v>
      </c>
      <c r="P464">
        <v>101.456790123456</v>
      </c>
      <c r="Q464">
        <v>0.107627626428118</v>
      </c>
    </row>
    <row r="465" spans="1:17" x14ac:dyDescent="0.3">
      <c r="A465" t="s">
        <v>1049</v>
      </c>
      <c r="B465" t="s">
        <v>1050</v>
      </c>
      <c r="C465" t="s">
        <v>3145</v>
      </c>
      <c r="D465" t="s">
        <v>1001</v>
      </c>
      <c r="E465">
        <v>13086.464776925</v>
      </c>
      <c r="F465">
        <v>648.65</v>
      </c>
      <c r="G465">
        <v>28.118711569380199</v>
      </c>
      <c r="H465">
        <v>17.0541848725974</v>
      </c>
      <c r="I465">
        <v>61.976730024875799</v>
      </c>
      <c r="J465">
        <v>-1.49477758647486</v>
      </c>
      <c r="K465">
        <v>578.08369645895402</v>
      </c>
      <c r="L465">
        <v>474.482014970482</v>
      </c>
      <c r="M465">
        <v>56.852837617827099</v>
      </c>
      <c r="N465">
        <v>1.1598283709785799</v>
      </c>
      <c r="O465">
        <v>6.6522778077545697</v>
      </c>
      <c r="P465">
        <v>88.835516739446803</v>
      </c>
      <c r="Q465">
        <v>5.7136839754159001E-2</v>
      </c>
    </row>
    <row r="466" spans="1:17" hidden="1" x14ac:dyDescent="0.3">
      <c r="A466" t="s">
        <v>1051</v>
      </c>
      <c r="B466" t="s">
        <v>1052</v>
      </c>
      <c r="C466" t="s">
        <v>3158</v>
      </c>
      <c r="D466" t="s">
        <v>452</v>
      </c>
      <c r="E466">
        <v>13023.339553185</v>
      </c>
      <c r="F466">
        <v>2137.65</v>
      </c>
      <c r="G466">
        <v>-51.501298234178698</v>
      </c>
      <c r="H466">
        <v>-9.1011724355015406</v>
      </c>
      <c r="I466">
        <v>-35.206101510119403</v>
      </c>
      <c r="J466">
        <v>-6.7446049948388502</v>
      </c>
      <c r="M466">
        <v>21.024931062081698</v>
      </c>
      <c r="O466">
        <v>45.019062989731701</v>
      </c>
      <c r="P466">
        <v>1.67181926278241</v>
      </c>
    </row>
    <row r="467" spans="1:17" hidden="1" x14ac:dyDescent="0.3">
      <c r="A467" t="s">
        <v>1053</v>
      </c>
      <c r="B467" t="s">
        <v>1054</v>
      </c>
      <c r="C467" t="s">
        <v>3158</v>
      </c>
      <c r="D467" t="s">
        <v>607</v>
      </c>
      <c r="E467">
        <v>12961.461549</v>
      </c>
      <c r="F467">
        <v>152.69999999999999</v>
      </c>
      <c r="G467">
        <v>520.47619099415999</v>
      </c>
      <c r="H467">
        <v>7.5239752447819903</v>
      </c>
      <c r="I467">
        <v>536.77138771821899</v>
      </c>
      <c r="J467">
        <v>-18.328502086340499</v>
      </c>
      <c r="K467">
        <v>125.88921144691</v>
      </c>
      <c r="M467">
        <v>23.198461046324802</v>
      </c>
      <c r="O467">
        <v>75.180091683038597</v>
      </c>
      <c r="P467">
        <v>578.66666666666595</v>
      </c>
    </row>
    <row r="468" spans="1:17" hidden="1" x14ac:dyDescent="0.3">
      <c r="A468" t="s">
        <v>1055</v>
      </c>
      <c r="B468" t="s">
        <v>1056</v>
      </c>
      <c r="C468" t="s">
        <v>3158</v>
      </c>
      <c r="D468" t="s">
        <v>1057</v>
      </c>
      <c r="E468">
        <v>12906.893384999599</v>
      </c>
      <c r="F468">
        <v>100</v>
      </c>
      <c r="G468">
        <v>-26.0098377950013</v>
      </c>
      <c r="I468">
        <v>-9.7146410709419992</v>
      </c>
      <c r="M468">
        <v>50</v>
      </c>
      <c r="N468">
        <v>1</v>
      </c>
      <c r="O468">
        <v>0</v>
      </c>
      <c r="P468">
        <v>0</v>
      </c>
    </row>
    <row r="469" spans="1:17" x14ac:dyDescent="0.3">
      <c r="A469" t="s">
        <v>1058</v>
      </c>
      <c r="B469" t="s">
        <v>1059</v>
      </c>
      <c r="C469" t="s">
        <v>3155</v>
      </c>
      <c r="D469" t="s">
        <v>119</v>
      </c>
      <c r="E469">
        <v>12863.160242100001</v>
      </c>
      <c r="F469">
        <v>422.1</v>
      </c>
      <c r="G469">
        <v>3.9470587567227802</v>
      </c>
      <c r="H469">
        <v>-0.55014962198823103</v>
      </c>
      <c r="I469">
        <v>13.006684703153001</v>
      </c>
      <c r="J469">
        <v>3.1164891784487101</v>
      </c>
      <c r="K469">
        <v>355.52827871826099</v>
      </c>
      <c r="L469">
        <v>342.94045369243003</v>
      </c>
      <c r="M469">
        <v>81.855907031410993</v>
      </c>
      <c r="N469">
        <v>3.0794118709702998</v>
      </c>
      <c r="O469">
        <v>2.7718550106609698</v>
      </c>
      <c r="P469">
        <v>66.9699367088607</v>
      </c>
      <c r="Q469">
        <v>0.17237046433789199</v>
      </c>
    </row>
    <row r="470" spans="1:17" x14ac:dyDescent="0.3">
      <c r="A470" t="s">
        <v>1060</v>
      </c>
      <c r="B470" t="s">
        <v>1061</v>
      </c>
      <c r="C470" t="s">
        <v>3143</v>
      </c>
      <c r="D470" t="s">
        <v>410</v>
      </c>
      <c r="E470">
        <v>12851.349468910001</v>
      </c>
      <c r="F470">
        <v>415.9</v>
      </c>
      <c r="G470">
        <v>345.26494974040901</v>
      </c>
      <c r="H470">
        <v>34.992415578642003</v>
      </c>
      <c r="I470">
        <v>188.42155964590299</v>
      </c>
      <c r="J470">
        <v>9.13922833878582</v>
      </c>
      <c r="K470">
        <v>307.68092451141501</v>
      </c>
      <c r="L470">
        <v>212.46055282055801</v>
      </c>
      <c r="M470">
        <v>71.807895502370201</v>
      </c>
      <c r="N470">
        <v>1.3894990929789599</v>
      </c>
      <c r="O470">
        <v>2.4044241404183699</v>
      </c>
      <c r="P470">
        <v>372.61363636363598</v>
      </c>
      <c r="Q470">
        <v>0.13575467727937199</v>
      </c>
    </row>
    <row r="471" spans="1:17" x14ac:dyDescent="0.3">
      <c r="A471" t="s">
        <v>1062</v>
      </c>
      <c r="B471" t="s">
        <v>1063</v>
      </c>
      <c r="C471" t="s">
        <v>3151</v>
      </c>
      <c r="D471" t="s">
        <v>80</v>
      </c>
      <c r="E471">
        <v>12809.405427345</v>
      </c>
      <c r="F471">
        <v>358.65</v>
      </c>
      <c r="G471">
        <v>-27.924236810453198</v>
      </c>
      <c r="H471">
        <v>0.817046231024949</v>
      </c>
      <c r="I471">
        <v>4.5232949061244101</v>
      </c>
      <c r="J471">
        <v>1.1594337825971099</v>
      </c>
      <c r="K471">
        <v>350.91570391952303</v>
      </c>
      <c r="L471">
        <v>345.17232581497302</v>
      </c>
      <c r="M471">
        <v>56.791038377128402</v>
      </c>
      <c r="N471">
        <v>0.40374702498758502</v>
      </c>
      <c r="O471">
        <v>10.9716994284121</v>
      </c>
      <c r="P471">
        <v>23.1204943357363</v>
      </c>
      <c r="Q471">
        <v>-8.9050689234264999E-2</v>
      </c>
    </row>
    <row r="472" spans="1:17" x14ac:dyDescent="0.3">
      <c r="A472" t="s">
        <v>1064</v>
      </c>
      <c r="B472" t="s">
        <v>1065</v>
      </c>
      <c r="C472" t="s">
        <v>3155</v>
      </c>
      <c r="D472" t="s">
        <v>119</v>
      </c>
      <c r="E472">
        <v>12770.7316046</v>
      </c>
      <c r="F472">
        <v>190.9</v>
      </c>
      <c r="G472">
        <v>29.610933379694899</v>
      </c>
      <c r="H472">
        <v>5.4111786117932201</v>
      </c>
      <c r="I472">
        <v>6.9296214244753296</v>
      </c>
      <c r="J472">
        <v>-5.8453421239878498</v>
      </c>
      <c r="K472">
        <v>199.02886167962001</v>
      </c>
      <c r="L472">
        <v>180.31238957316</v>
      </c>
      <c r="M472">
        <v>36.174684149163397</v>
      </c>
      <c r="N472">
        <v>1.1579681075060699</v>
      </c>
      <c r="O472">
        <v>28.2294394971189</v>
      </c>
      <c r="P472">
        <v>66.623025224753405</v>
      </c>
      <c r="Q472">
        <v>0.11039209119254199</v>
      </c>
    </row>
    <row r="473" spans="1:17" x14ac:dyDescent="0.3">
      <c r="A473" t="s">
        <v>1066</v>
      </c>
      <c r="B473" t="s">
        <v>1067</v>
      </c>
      <c r="C473" t="s">
        <v>3152</v>
      </c>
      <c r="D473" t="s">
        <v>452</v>
      </c>
      <c r="E473">
        <v>12763.036674499999</v>
      </c>
      <c r="F473">
        <v>2611</v>
      </c>
      <c r="G473">
        <v>-9.0845562294296105</v>
      </c>
      <c r="H473">
        <v>5.6338733766820397</v>
      </c>
      <c r="I473">
        <v>22.2807080014001</v>
      </c>
      <c r="J473">
        <v>9.1510992556264092</v>
      </c>
      <c r="K473">
        <v>2409.2251073703701</v>
      </c>
      <c r="L473">
        <v>2137.53955869734</v>
      </c>
      <c r="M473">
        <v>60.438548121303299</v>
      </c>
      <c r="N473">
        <v>0.95709610617979102</v>
      </c>
      <c r="O473">
        <v>3.4086556874760499</v>
      </c>
      <c r="P473">
        <v>58.376804561446001</v>
      </c>
      <c r="Q473">
        <v>0.212287118583774</v>
      </c>
    </row>
    <row r="474" spans="1:17" x14ac:dyDescent="0.3">
      <c r="A474" t="s">
        <v>1068</v>
      </c>
      <c r="B474" t="s">
        <v>1069</v>
      </c>
      <c r="C474" t="s">
        <v>3153</v>
      </c>
      <c r="D474" t="s">
        <v>72</v>
      </c>
      <c r="E474">
        <v>12759</v>
      </c>
      <c r="F474">
        <v>85.06</v>
      </c>
      <c r="G474">
        <v>18.527120573732699</v>
      </c>
      <c r="H474">
        <v>-12.6062240473189</v>
      </c>
      <c r="I474">
        <v>2.8730492004014798</v>
      </c>
      <c r="J474">
        <v>-2.81131777804648</v>
      </c>
      <c r="K474">
        <v>91.830724536801995</v>
      </c>
      <c r="L474">
        <v>81.0812863757033</v>
      </c>
      <c r="M474">
        <v>37.483661610071003</v>
      </c>
      <c r="N474">
        <v>0.142768419185242</v>
      </c>
      <c r="O474">
        <v>54.949447448859601</v>
      </c>
      <c r="P474">
        <v>71.146881287726302</v>
      </c>
      <c r="Q474">
        <v>6.2577950376090999E-2</v>
      </c>
    </row>
    <row r="475" spans="1:17" hidden="1" x14ac:dyDescent="0.3">
      <c r="A475" t="s">
        <v>1070</v>
      </c>
      <c r="B475" t="s">
        <v>1071</v>
      </c>
      <c r="C475" t="s">
        <v>3158</v>
      </c>
      <c r="D475" t="s">
        <v>77</v>
      </c>
      <c r="E475">
        <v>12706.96761648</v>
      </c>
      <c r="F475">
        <v>11118.6</v>
      </c>
      <c r="G475">
        <v>14.5335724550887</v>
      </c>
      <c r="H475">
        <v>12.091887280855101</v>
      </c>
      <c r="I475">
        <v>36.7754775061331</v>
      </c>
      <c r="J475">
        <v>-1.3444632668180101</v>
      </c>
      <c r="K475">
        <v>10600.688757082</v>
      </c>
      <c r="L475">
        <v>8832.9650990659593</v>
      </c>
      <c r="M475">
        <v>40.695096011752298</v>
      </c>
      <c r="N475">
        <v>0.704378956460466</v>
      </c>
      <c r="O475">
        <v>15.014480240318001</v>
      </c>
      <c r="P475">
        <v>65.157974480474095</v>
      </c>
      <c r="Q475">
        <v>0.12519578601831499</v>
      </c>
    </row>
    <row r="476" spans="1:17" x14ac:dyDescent="0.3">
      <c r="A476" t="s">
        <v>1072</v>
      </c>
      <c r="B476" t="s">
        <v>1073</v>
      </c>
      <c r="C476" t="s">
        <v>3155</v>
      </c>
      <c r="D476" t="s">
        <v>283</v>
      </c>
      <c r="E476">
        <v>12646.7336419</v>
      </c>
      <c r="F476">
        <v>1900.75</v>
      </c>
      <c r="G476">
        <v>89.861826032369393</v>
      </c>
      <c r="H476">
        <v>6.6187318796830299</v>
      </c>
      <c r="I476">
        <v>29.229072379350399</v>
      </c>
      <c r="J476">
        <v>-1.4646141555534</v>
      </c>
      <c r="K476">
        <v>1809.1898376515701</v>
      </c>
      <c r="L476">
        <v>1533.5495045612399</v>
      </c>
      <c r="M476">
        <v>51.444963354330497</v>
      </c>
      <c r="N476">
        <v>1.23411030062337</v>
      </c>
      <c r="O476">
        <v>7.0603709062212197</v>
      </c>
      <c r="P476">
        <v>125.822739693477</v>
      </c>
      <c r="Q476">
        <v>0.134137023280027</v>
      </c>
    </row>
    <row r="477" spans="1:17" x14ac:dyDescent="0.3">
      <c r="A477" t="s">
        <v>1074</v>
      </c>
      <c r="B477" t="s">
        <v>1075</v>
      </c>
      <c r="C477" t="s">
        <v>3157</v>
      </c>
      <c r="D477" t="s">
        <v>444</v>
      </c>
      <c r="E477">
        <v>12573.0828587</v>
      </c>
      <c r="F477">
        <v>948.5</v>
      </c>
      <c r="G477">
        <v>-25.394583737506899</v>
      </c>
      <c r="H477">
        <v>-7.7292540996001602</v>
      </c>
      <c r="I477">
        <v>3.02084356684251</v>
      </c>
      <c r="J477">
        <v>3.2572824510485701</v>
      </c>
      <c r="K477">
        <v>932.63312450576598</v>
      </c>
      <c r="L477">
        <v>896.65509684132405</v>
      </c>
      <c r="M477">
        <v>50.667528273182803</v>
      </c>
      <c r="N477">
        <v>0.69038213183108998</v>
      </c>
      <c r="O477">
        <v>12.915129151291501</v>
      </c>
      <c r="P477">
        <v>24.548617950233002</v>
      </c>
      <c r="Q477">
        <v>-1.5068908824278001E-2</v>
      </c>
    </row>
    <row r="478" spans="1:17" x14ac:dyDescent="0.3">
      <c r="A478" t="s">
        <v>1076</v>
      </c>
      <c r="B478" t="s">
        <v>1077</v>
      </c>
      <c r="C478" t="s">
        <v>607</v>
      </c>
      <c r="D478" t="s">
        <v>607</v>
      </c>
      <c r="E478">
        <v>12537.232012525001</v>
      </c>
      <c r="F478">
        <v>25.25</v>
      </c>
      <c r="G478">
        <v>13.492924635937801</v>
      </c>
      <c r="H478">
        <v>-6.7854499667487698</v>
      </c>
      <c r="I478">
        <v>-18.394568738211401</v>
      </c>
      <c r="J478">
        <v>-4.5424053836874601</v>
      </c>
      <c r="K478">
        <v>26.138097303362098</v>
      </c>
      <c r="L478">
        <v>25.756085661263299</v>
      </c>
      <c r="M478">
        <v>46.285174591777199</v>
      </c>
      <c r="N478">
        <v>0.88621642638145204</v>
      </c>
      <c r="O478">
        <v>54.653465346534603</v>
      </c>
      <c r="P478">
        <v>56.832298136645903</v>
      </c>
      <c r="Q478">
        <v>6.3735145495400001E-4</v>
      </c>
    </row>
    <row r="479" spans="1:17" x14ac:dyDescent="0.3">
      <c r="A479" t="s">
        <v>1078</v>
      </c>
      <c r="B479" t="s">
        <v>1079</v>
      </c>
      <c r="C479" t="s">
        <v>3152</v>
      </c>
      <c r="D479" t="s">
        <v>307</v>
      </c>
      <c r="E479">
        <v>12530.470358</v>
      </c>
      <c r="F479">
        <v>1824.7</v>
      </c>
      <c r="G479">
        <v>83.882610585972898</v>
      </c>
      <c r="H479">
        <v>23.320185316852601</v>
      </c>
      <c r="I479">
        <v>78.748486382063504</v>
      </c>
      <c r="J479">
        <v>12.8414204330616</v>
      </c>
      <c r="K479">
        <v>1540.9420464967</v>
      </c>
      <c r="L479">
        <v>1232.7268049281399</v>
      </c>
      <c r="M479">
        <v>74.399279781958995</v>
      </c>
      <c r="N479">
        <v>0.993188212995331</v>
      </c>
      <c r="O479">
        <v>3.0826985257850601</v>
      </c>
      <c r="P479">
        <v>122.524390243902</v>
      </c>
      <c r="Q479">
        <v>5.1705260035186003E-2</v>
      </c>
    </row>
    <row r="480" spans="1:17" x14ac:dyDescent="0.3">
      <c r="A480" t="s">
        <v>1080</v>
      </c>
      <c r="B480" t="s">
        <v>1081</v>
      </c>
      <c r="C480" t="s">
        <v>3155</v>
      </c>
      <c r="D480" t="s">
        <v>449</v>
      </c>
      <c r="E480">
        <v>12505.87427593</v>
      </c>
      <c r="F480">
        <v>202.3</v>
      </c>
      <c r="G480">
        <v>123.743248624751</v>
      </c>
      <c r="H480">
        <v>-10.6104253320837</v>
      </c>
      <c r="I480">
        <v>-3.6039670609760899</v>
      </c>
      <c r="J480">
        <v>-3.39528115619308</v>
      </c>
      <c r="K480">
        <v>207.61506510365899</v>
      </c>
      <c r="L480">
        <v>176.14497347306701</v>
      </c>
      <c r="M480">
        <v>45.090311850026403</v>
      </c>
      <c r="N480">
        <v>0.42395274746339701</v>
      </c>
      <c r="O480">
        <v>16.955017301038001</v>
      </c>
      <c r="P480">
        <v>169.01595744680799</v>
      </c>
      <c r="Q480">
        <v>0.19504376756112499</v>
      </c>
    </row>
    <row r="481" spans="1:17" x14ac:dyDescent="0.3">
      <c r="A481" t="s">
        <v>1082</v>
      </c>
      <c r="B481" t="s">
        <v>1083</v>
      </c>
      <c r="C481" t="s">
        <v>3160</v>
      </c>
      <c r="D481" t="s">
        <v>624</v>
      </c>
      <c r="E481">
        <v>12501.1602513</v>
      </c>
      <c r="F481">
        <v>130.15</v>
      </c>
      <c r="G481">
        <v>-75.884669298948893</v>
      </c>
      <c r="H481">
        <v>-7.3481929496948002</v>
      </c>
      <c r="I481">
        <v>-20.905360961764199</v>
      </c>
      <c r="J481">
        <v>-5.5764953267291997</v>
      </c>
      <c r="K481">
        <v>135.849148532116</v>
      </c>
      <c r="L481">
        <v>161.153275041011</v>
      </c>
      <c r="M481">
        <v>45.655732868839003</v>
      </c>
      <c r="N481">
        <v>1.00745709421114</v>
      </c>
      <c r="O481">
        <v>130.272762197464</v>
      </c>
      <c r="P481">
        <v>3.9287710612473101</v>
      </c>
      <c r="Q481">
        <v>-0.10927168749182101</v>
      </c>
    </row>
    <row r="482" spans="1:17" x14ac:dyDescent="0.3">
      <c r="A482" t="s">
        <v>1084</v>
      </c>
      <c r="B482" t="s">
        <v>1085</v>
      </c>
      <c r="C482" t="s">
        <v>3145</v>
      </c>
      <c r="D482" t="s">
        <v>122</v>
      </c>
      <c r="E482">
        <v>12448.03817</v>
      </c>
      <c r="F482">
        <v>1956.25</v>
      </c>
      <c r="G482">
        <v>-0.43209995959244102</v>
      </c>
      <c r="H482">
        <v>-13.0514629231177</v>
      </c>
      <c r="I482">
        <v>11.7802507093269</v>
      </c>
      <c r="J482">
        <v>0.25477200784939402</v>
      </c>
      <c r="K482">
        <v>2091.3941361346001</v>
      </c>
      <c r="L482">
        <v>1908.48609428488</v>
      </c>
      <c r="M482">
        <v>36.282900976337501</v>
      </c>
      <c r="N482">
        <v>0.81892859412400099</v>
      </c>
      <c r="O482">
        <v>26.977635782747601</v>
      </c>
      <c r="P482">
        <v>35.836544804360599</v>
      </c>
      <c r="Q482">
        <v>-7.2259042643672E-2</v>
      </c>
    </row>
    <row r="483" spans="1:17" x14ac:dyDescent="0.3">
      <c r="A483" t="s">
        <v>1086</v>
      </c>
      <c r="B483" t="s">
        <v>1087</v>
      </c>
      <c r="C483" t="s">
        <v>3142</v>
      </c>
      <c r="D483" t="s">
        <v>280</v>
      </c>
      <c r="E483">
        <v>12434.817480080001</v>
      </c>
      <c r="F483">
        <v>899.9</v>
      </c>
      <c r="G483">
        <v>4.7610697106296804</v>
      </c>
      <c r="H483">
        <v>-12.057242503821699</v>
      </c>
      <c r="I483">
        <v>-19.399506586798999</v>
      </c>
      <c r="J483">
        <v>-0.17609729436090499</v>
      </c>
      <c r="K483">
        <v>962.73277049470096</v>
      </c>
      <c r="L483">
        <v>937.06338134202701</v>
      </c>
      <c r="M483">
        <v>39.722031438470999</v>
      </c>
      <c r="N483">
        <v>1.41028999945026</v>
      </c>
      <c r="O483">
        <v>33.237026336259497</v>
      </c>
      <c r="P483">
        <v>43.984000000000002</v>
      </c>
      <c r="Q483">
        <v>2.098004360031E-2</v>
      </c>
    </row>
    <row r="484" spans="1:17" x14ac:dyDescent="0.3">
      <c r="A484" t="s">
        <v>1088</v>
      </c>
      <c r="B484" t="s">
        <v>1089</v>
      </c>
      <c r="C484" t="s">
        <v>3143</v>
      </c>
      <c r="D484" t="s">
        <v>24</v>
      </c>
      <c r="E484">
        <v>12421.632749603999</v>
      </c>
      <c r="F484">
        <v>204.41</v>
      </c>
      <c r="G484">
        <v>-42.8825502797512</v>
      </c>
      <c r="H484">
        <v>-6.05566898478064</v>
      </c>
      <c r="I484">
        <v>-30.5932940610716</v>
      </c>
      <c r="J484">
        <v>0.92395634445418096</v>
      </c>
      <c r="K484">
        <v>214.97929574276901</v>
      </c>
      <c r="L484">
        <v>231.933225805316</v>
      </c>
      <c r="M484">
        <v>54.242923604581499</v>
      </c>
      <c r="N484">
        <v>0.78958847356955797</v>
      </c>
      <c r="O484">
        <v>47.106305953720401</v>
      </c>
      <c r="P484">
        <v>7.7998101466089897</v>
      </c>
      <c r="Q484">
        <v>1.2211882140900999E-2</v>
      </c>
    </row>
    <row r="485" spans="1:17" x14ac:dyDescent="0.3">
      <c r="A485" t="s">
        <v>1090</v>
      </c>
      <c r="B485" t="s">
        <v>1091</v>
      </c>
      <c r="C485" t="s">
        <v>3155</v>
      </c>
      <c r="D485" t="s">
        <v>80</v>
      </c>
      <c r="E485">
        <v>12312.64752525</v>
      </c>
      <c r="F485">
        <v>596.25</v>
      </c>
      <c r="G485">
        <v>-44.677141027848101</v>
      </c>
      <c r="H485">
        <v>-0.38770779543704598</v>
      </c>
      <c r="I485">
        <v>-13.304260280255599</v>
      </c>
      <c r="J485">
        <v>-4.7586657648264996</v>
      </c>
      <c r="K485">
        <v>605.05798099215804</v>
      </c>
      <c r="L485">
        <v>633.45425243251202</v>
      </c>
      <c r="M485">
        <v>47.103232666578201</v>
      </c>
      <c r="N485">
        <v>0.53163221162142404</v>
      </c>
      <c r="O485">
        <v>38.197064989517798</v>
      </c>
      <c r="P485">
        <v>18.244918195339601</v>
      </c>
      <c r="Q485">
        <v>5.0795003485057E-2</v>
      </c>
    </row>
    <row r="486" spans="1:17" x14ac:dyDescent="0.3">
      <c r="A486" t="s">
        <v>1092</v>
      </c>
      <c r="B486" t="s">
        <v>1093</v>
      </c>
      <c r="C486" t="s">
        <v>3149</v>
      </c>
      <c r="D486" t="s">
        <v>403</v>
      </c>
      <c r="E486">
        <v>12178.30919844</v>
      </c>
      <c r="F486">
        <v>3010.7</v>
      </c>
      <c r="G486">
        <v>14.117224642456399</v>
      </c>
      <c r="H486">
        <v>3.4250924222350698</v>
      </c>
      <c r="I486">
        <v>6.63866611152788</v>
      </c>
      <c r="J486">
        <v>-2.2800827902225</v>
      </c>
      <c r="K486">
        <v>2898.3088979505601</v>
      </c>
      <c r="L486">
        <v>2630.1387419868302</v>
      </c>
      <c r="M486">
        <v>48.102233789578101</v>
      </c>
      <c r="N486">
        <v>0.63800330041827202</v>
      </c>
      <c r="O486">
        <v>8.3801109376556902</v>
      </c>
      <c r="P486">
        <v>46.150485436893199</v>
      </c>
      <c r="Q486">
        <v>8.6823524852159994E-2</v>
      </c>
    </row>
    <row r="487" spans="1:17" hidden="1" x14ac:dyDescent="0.3">
      <c r="A487" t="s">
        <v>1094</v>
      </c>
      <c r="B487" t="s">
        <v>1095</v>
      </c>
      <c r="C487" t="s">
        <v>3158</v>
      </c>
      <c r="D487" t="s">
        <v>138</v>
      </c>
      <c r="E487">
        <v>12157.28920266</v>
      </c>
      <c r="F487">
        <v>400.1</v>
      </c>
      <c r="G487">
        <v>21.410943339854899</v>
      </c>
      <c r="H487">
        <v>-3.62877563070063</v>
      </c>
      <c r="I487">
        <v>37.651841433662</v>
      </c>
      <c r="J487">
        <v>4.7608679432765602</v>
      </c>
      <c r="K487">
        <v>397.27155160108401</v>
      </c>
      <c r="L487">
        <v>328.91334509663699</v>
      </c>
      <c r="M487">
        <v>51.502456229421703</v>
      </c>
      <c r="N487">
        <v>0.39824159647813501</v>
      </c>
      <c r="O487">
        <v>19.107723069232598</v>
      </c>
      <c r="P487">
        <v>95.647921760391199</v>
      </c>
      <c r="Q487">
        <v>0.15748391141797599</v>
      </c>
    </row>
    <row r="488" spans="1:17" x14ac:dyDescent="0.3">
      <c r="A488" t="s">
        <v>1096</v>
      </c>
      <c r="B488" t="s">
        <v>1097</v>
      </c>
      <c r="C488" t="s">
        <v>3142</v>
      </c>
      <c r="D488" t="s">
        <v>21</v>
      </c>
      <c r="E488">
        <v>11975.321468550001</v>
      </c>
      <c r="F488">
        <v>800.75</v>
      </c>
      <c r="G488">
        <v>-32.622468269081402</v>
      </c>
      <c r="H488">
        <v>-0.88936431271976502</v>
      </c>
      <c r="I488">
        <v>-12.293873384343</v>
      </c>
      <c r="J488">
        <v>1.47154088293646</v>
      </c>
      <c r="K488">
        <v>803.33804012965697</v>
      </c>
      <c r="L488">
        <v>825.42073390151802</v>
      </c>
      <c r="M488">
        <v>48.657988000457301</v>
      </c>
      <c r="N488">
        <v>0.78926432919322398</v>
      </c>
      <c r="O488">
        <v>20.012488292225999</v>
      </c>
      <c r="P488">
        <v>8.0634278002698903</v>
      </c>
      <c r="Q488">
        <v>-0.137206082976389</v>
      </c>
    </row>
    <row r="489" spans="1:17" hidden="1" x14ac:dyDescent="0.3">
      <c r="A489" t="s">
        <v>1098</v>
      </c>
      <c r="B489" t="s">
        <v>1099</v>
      </c>
      <c r="C489" t="s">
        <v>3158</v>
      </c>
      <c r="D489" t="s">
        <v>307</v>
      </c>
      <c r="E489">
        <v>11963.720845439901</v>
      </c>
      <c r="F489">
        <v>873.6</v>
      </c>
      <c r="G489">
        <v>-13.700266540903501</v>
      </c>
      <c r="H489">
        <v>-4.6321300640095497</v>
      </c>
      <c r="I489">
        <v>14.3498338278721</v>
      </c>
      <c r="J489">
        <v>-1.19167942578426</v>
      </c>
      <c r="K489">
        <v>895.94995211476203</v>
      </c>
      <c r="L489">
        <v>830.42677328747004</v>
      </c>
      <c r="M489">
        <v>39.847021676044598</v>
      </c>
      <c r="N489">
        <v>0.79940311278216702</v>
      </c>
      <c r="O489">
        <v>17.330586080585999</v>
      </c>
      <c r="P489">
        <v>34.991887506760399</v>
      </c>
      <c r="Q489">
        <v>-3.7749567984865E-2</v>
      </c>
    </row>
    <row r="490" spans="1:17" x14ac:dyDescent="0.3">
      <c r="A490" t="s">
        <v>1100</v>
      </c>
      <c r="B490" t="s">
        <v>1101</v>
      </c>
      <c r="C490" t="s">
        <v>3154</v>
      </c>
      <c r="D490" t="s">
        <v>527</v>
      </c>
      <c r="E490">
        <v>11865.4961845</v>
      </c>
      <c r="F490">
        <v>371</v>
      </c>
      <c r="G490">
        <v>3.3666442806019301</v>
      </c>
      <c r="H490">
        <v>5.1344090492721701</v>
      </c>
      <c r="I490">
        <v>8.9256326651073596</v>
      </c>
      <c r="J490">
        <v>2.1696179238769799</v>
      </c>
      <c r="K490">
        <v>339.41273713119801</v>
      </c>
      <c r="L490">
        <v>310.43784143834802</v>
      </c>
      <c r="M490">
        <v>68.838150480898904</v>
      </c>
      <c r="N490">
        <v>0.78697850538782799</v>
      </c>
      <c r="O490">
        <v>8.0862533692722405</v>
      </c>
      <c r="P490">
        <v>52.926628194558901</v>
      </c>
      <c r="Q490">
        <v>3.8602160409947003E-2</v>
      </c>
    </row>
    <row r="491" spans="1:17" hidden="1" x14ac:dyDescent="0.3">
      <c r="A491" t="s">
        <v>1102</v>
      </c>
      <c r="B491" t="s">
        <v>1103</v>
      </c>
      <c r="C491" t="s">
        <v>3158</v>
      </c>
      <c r="D491" t="s">
        <v>159</v>
      </c>
      <c r="E491">
        <v>11710.970013509999</v>
      </c>
      <c r="F491">
        <v>780.3</v>
      </c>
      <c r="G491">
        <v>336.80155010535401</v>
      </c>
      <c r="H491">
        <v>8.9264632560144008</v>
      </c>
      <c r="I491">
        <v>32.949222170670502</v>
      </c>
      <c r="J491">
        <v>9.6489996822709596</v>
      </c>
      <c r="K491">
        <v>686.91829713657899</v>
      </c>
      <c r="L491">
        <v>564.72832026587298</v>
      </c>
      <c r="M491">
        <v>78.804379154167407</v>
      </c>
      <c r="N491">
        <v>0.92874833883317398</v>
      </c>
      <c r="O491">
        <v>8.3813917723952507</v>
      </c>
      <c r="P491">
        <v>449.50704225352098</v>
      </c>
      <c r="Q491">
        <v>0.26348067944690801</v>
      </c>
    </row>
    <row r="492" spans="1:17" x14ac:dyDescent="0.3">
      <c r="A492" t="s">
        <v>1104</v>
      </c>
      <c r="B492" t="s">
        <v>1105</v>
      </c>
      <c r="C492" t="s">
        <v>3147</v>
      </c>
      <c r="D492" t="s">
        <v>275</v>
      </c>
      <c r="E492">
        <v>11652.602642745</v>
      </c>
      <c r="F492">
        <v>2274.0500000000002</v>
      </c>
      <c r="G492">
        <v>30.067718828196998</v>
      </c>
      <c r="H492">
        <v>4.0389864237141602</v>
      </c>
      <c r="I492">
        <v>13.777715495893901</v>
      </c>
      <c r="J492">
        <v>1.3812036403733301</v>
      </c>
      <c r="K492">
        <v>2148.6317460301202</v>
      </c>
      <c r="L492">
        <v>1923.4214714202301</v>
      </c>
      <c r="M492">
        <v>63.5723481472751</v>
      </c>
      <c r="N492">
        <v>1.1303335487542201</v>
      </c>
      <c r="O492">
        <v>1.94586750511203</v>
      </c>
      <c r="P492">
        <v>67.203411639277903</v>
      </c>
      <c r="Q492">
        <v>-3.5701430640534999E-2</v>
      </c>
    </row>
    <row r="493" spans="1:17" x14ac:dyDescent="0.3">
      <c r="A493" t="s">
        <v>1106</v>
      </c>
      <c r="B493" t="s">
        <v>1107</v>
      </c>
      <c r="C493" t="s">
        <v>3157</v>
      </c>
      <c r="D493" t="s">
        <v>444</v>
      </c>
      <c r="E493">
        <v>11644.44289317</v>
      </c>
      <c r="F493">
        <v>2277.15</v>
      </c>
      <c r="G493">
        <v>-26.444886546695599</v>
      </c>
      <c r="H493">
        <v>0.34720870598287401</v>
      </c>
      <c r="I493">
        <v>-2.87891890997175</v>
      </c>
      <c r="J493">
        <v>-1.24473297311594</v>
      </c>
      <c r="K493">
        <v>2222.2408736647399</v>
      </c>
      <c r="L493">
        <v>2177.5618809449402</v>
      </c>
      <c r="M493">
        <v>46.645704038088397</v>
      </c>
      <c r="N493">
        <v>0.80968753637000102</v>
      </c>
      <c r="O493">
        <v>20.106273192367599</v>
      </c>
      <c r="P493">
        <v>25.948561946902601</v>
      </c>
      <c r="Q493">
        <v>-0.121961616444678</v>
      </c>
    </row>
    <row r="494" spans="1:17" x14ac:dyDescent="0.3">
      <c r="A494" t="s">
        <v>1108</v>
      </c>
      <c r="B494" t="s">
        <v>1109</v>
      </c>
      <c r="C494" t="s">
        <v>3142</v>
      </c>
      <c r="D494" t="s">
        <v>280</v>
      </c>
      <c r="E494">
        <v>11615.955402444901</v>
      </c>
      <c r="F494">
        <v>2135.15</v>
      </c>
      <c r="G494">
        <v>-24.0593053975415</v>
      </c>
      <c r="H494">
        <v>4.1216191650661997</v>
      </c>
      <c r="I494">
        <v>6.2127126048099903</v>
      </c>
      <c r="J494">
        <v>-0.250057464325179</v>
      </c>
      <c r="K494">
        <v>2131.9121771166101</v>
      </c>
      <c r="L494">
        <v>2039.3494334296599</v>
      </c>
      <c r="M494">
        <v>54.148208996827698</v>
      </c>
      <c r="N494">
        <v>0.74444423779304802</v>
      </c>
      <c r="O494">
        <v>28.695876167950701</v>
      </c>
      <c r="P494">
        <v>33.446874999999999</v>
      </c>
      <c r="Q494">
        <v>3.0548677864667001E-2</v>
      </c>
    </row>
    <row r="495" spans="1:17" x14ac:dyDescent="0.3">
      <c r="A495" t="s">
        <v>1110</v>
      </c>
      <c r="B495" t="s">
        <v>1111</v>
      </c>
      <c r="C495" t="s">
        <v>3157</v>
      </c>
      <c r="D495" t="s">
        <v>444</v>
      </c>
      <c r="E495">
        <v>11597.19566725</v>
      </c>
      <c r="F495">
        <v>733.75</v>
      </c>
      <c r="G495">
        <v>24.967528460142599</v>
      </c>
      <c r="H495">
        <v>-1.9151107875371001</v>
      </c>
      <c r="I495">
        <v>23.247214505754499</v>
      </c>
      <c r="J495">
        <v>-9.5485018457590005</v>
      </c>
      <c r="K495">
        <v>706.44327480028301</v>
      </c>
      <c r="L495">
        <v>586.69790701996396</v>
      </c>
      <c r="M495">
        <v>41.708517641811703</v>
      </c>
      <c r="N495">
        <v>1.00938049213998</v>
      </c>
      <c r="O495">
        <v>14.0715502555366</v>
      </c>
      <c r="P495">
        <v>80.659854733472798</v>
      </c>
      <c r="Q495">
        <v>-2.3266260292426E-2</v>
      </c>
    </row>
    <row r="496" spans="1:17" x14ac:dyDescent="0.3">
      <c r="A496" t="s">
        <v>1112</v>
      </c>
      <c r="B496" t="s">
        <v>1113</v>
      </c>
      <c r="C496" t="s">
        <v>3143</v>
      </c>
      <c r="D496" t="s">
        <v>589</v>
      </c>
      <c r="E496">
        <v>11554.449196875001</v>
      </c>
      <c r="F496">
        <v>867.75</v>
      </c>
      <c r="G496">
        <v>-11.0836739647914</v>
      </c>
      <c r="H496">
        <v>0.79884239937012202</v>
      </c>
      <c r="I496">
        <v>0.72124820681810298</v>
      </c>
      <c r="J496">
        <v>-2.2873539125877702</v>
      </c>
      <c r="K496">
        <v>861.77966467604699</v>
      </c>
      <c r="L496">
        <v>814.023336377551</v>
      </c>
      <c r="M496">
        <v>50.346495885965801</v>
      </c>
      <c r="N496">
        <v>0.79127221569686501</v>
      </c>
      <c r="O496">
        <v>9.6802074330164292</v>
      </c>
      <c r="P496">
        <v>27.610294117647001</v>
      </c>
      <c r="Q496">
        <v>1.0979109797327E-2</v>
      </c>
    </row>
    <row r="497" spans="1:17" x14ac:dyDescent="0.3">
      <c r="A497" t="s">
        <v>1114</v>
      </c>
      <c r="B497" t="s">
        <v>1115</v>
      </c>
      <c r="C497" t="s">
        <v>3142</v>
      </c>
      <c r="D497" t="s">
        <v>280</v>
      </c>
      <c r="E497">
        <v>11547.22507579</v>
      </c>
      <c r="F497">
        <v>858.1</v>
      </c>
      <c r="G497">
        <v>-48.290428321221697</v>
      </c>
      <c r="H497">
        <v>-8.5720974264860406</v>
      </c>
      <c r="I497">
        <v>-22.637671158719101</v>
      </c>
      <c r="J497">
        <v>-2.3835591779106902</v>
      </c>
      <c r="K497">
        <v>914.54269682403697</v>
      </c>
      <c r="L497">
        <v>936.89955244555699</v>
      </c>
      <c r="M497">
        <v>25.198443658731499</v>
      </c>
      <c r="N497">
        <v>0.45384970097239402</v>
      </c>
      <c r="O497">
        <v>45.437594685934002</v>
      </c>
      <c r="P497">
        <v>9.7244421712166798</v>
      </c>
      <c r="Q497">
        <v>-2.0390462930069998E-3</v>
      </c>
    </row>
    <row r="498" spans="1:17" x14ac:dyDescent="0.3">
      <c r="A498" t="s">
        <v>1116</v>
      </c>
      <c r="B498" t="s">
        <v>1117</v>
      </c>
      <c r="C498" t="s">
        <v>3152</v>
      </c>
      <c r="D498" t="s">
        <v>103</v>
      </c>
      <c r="E498">
        <v>11521.2013935</v>
      </c>
      <c r="F498">
        <v>833.65</v>
      </c>
      <c r="G498">
        <v>31.490634526933199</v>
      </c>
      <c r="H498">
        <v>12.8166075567242</v>
      </c>
      <c r="I498">
        <v>10.122920921439199</v>
      </c>
      <c r="J498">
        <v>6.2709595416797601</v>
      </c>
      <c r="K498">
        <v>741.99882536083703</v>
      </c>
      <c r="L498">
        <v>664.99856708701805</v>
      </c>
      <c r="M498">
        <v>75.131160756821799</v>
      </c>
      <c r="N498">
        <v>1.22689412549402</v>
      </c>
      <c r="O498">
        <v>1.3614826365980901</v>
      </c>
      <c r="P498">
        <v>90.744766045074897</v>
      </c>
    </row>
    <row r="499" spans="1:17" hidden="1" x14ac:dyDescent="0.3">
      <c r="A499" t="s">
        <v>1118</v>
      </c>
      <c r="B499" t="s">
        <v>1119</v>
      </c>
      <c r="C499" t="s">
        <v>3158</v>
      </c>
      <c r="D499" t="s">
        <v>86</v>
      </c>
      <c r="E499">
        <v>11516.9498752</v>
      </c>
      <c r="F499">
        <v>88.93</v>
      </c>
      <c r="G499">
        <v>-37.088729905790203</v>
      </c>
      <c r="H499">
        <v>-3.6482804284625598</v>
      </c>
      <c r="I499">
        <v>-18.746965129861799</v>
      </c>
      <c r="J499">
        <v>0.95410553762323203</v>
      </c>
      <c r="K499">
        <v>91.037145871037495</v>
      </c>
      <c r="L499">
        <v>96.204958363654697</v>
      </c>
      <c r="M499">
        <v>13.715137464591701</v>
      </c>
      <c r="N499">
        <v>1.29355857440194</v>
      </c>
      <c r="O499">
        <v>16.945912515461501</v>
      </c>
      <c r="P499">
        <v>2.0658785722483799</v>
      </c>
    </row>
    <row r="500" spans="1:17" x14ac:dyDescent="0.3">
      <c r="A500" t="s">
        <v>1120</v>
      </c>
      <c r="B500" t="s">
        <v>1121</v>
      </c>
      <c r="C500" t="s">
        <v>3143</v>
      </c>
      <c r="D500" t="s">
        <v>410</v>
      </c>
      <c r="E500">
        <v>11499.571184615999</v>
      </c>
      <c r="F500">
        <v>127.87</v>
      </c>
      <c r="G500">
        <v>66.131409387568098</v>
      </c>
      <c r="H500">
        <v>4.3887650581804296</v>
      </c>
      <c r="I500">
        <v>59.425570569269603</v>
      </c>
      <c r="J500">
        <v>-8.5412686540279701</v>
      </c>
      <c r="K500">
        <v>112.42345023756999</v>
      </c>
      <c r="L500">
        <v>85.181965063402401</v>
      </c>
      <c r="M500">
        <v>53.2772878533832</v>
      </c>
      <c r="N500">
        <v>0.68531939821765997</v>
      </c>
      <c r="O500">
        <v>13.810901697036</v>
      </c>
      <c r="P500">
        <v>115.450716090985</v>
      </c>
      <c r="Q500">
        <v>0.115756563302194</v>
      </c>
    </row>
    <row r="501" spans="1:17" hidden="1" x14ac:dyDescent="0.3">
      <c r="A501" t="s">
        <v>1122</v>
      </c>
      <c r="B501" t="s">
        <v>1123</v>
      </c>
      <c r="C501" t="s">
        <v>3158</v>
      </c>
      <c r="D501" t="s">
        <v>217</v>
      </c>
      <c r="E501">
        <v>11461.16878263</v>
      </c>
      <c r="F501">
        <v>14457.15</v>
      </c>
      <c r="G501">
        <v>54.8888277204925</v>
      </c>
      <c r="H501">
        <v>21.579781262184301</v>
      </c>
      <c r="I501">
        <v>54.615037877413499</v>
      </c>
      <c r="J501">
        <v>8.5459111352155208</v>
      </c>
      <c r="K501">
        <v>12409.764892884299</v>
      </c>
      <c r="L501">
        <v>10649.2692293731</v>
      </c>
      <c r="M501">
        <v>86.763036805006394</v>
      </c>
      <c r="N501">
        <v>1.30875022521169</v>
      </c>
      <c r="O501">
        <v>1.6794458105504999</v>
      </c>
      <c r="P501">
        <v>124.315748642358</v>
      </c>
      <c r="Q501">
        <v>0.17126245170829399</v>
      </c>
    </row>
    <row r="502" spans="1:17" x14ac:dyDescent="0.3">
      <c r="A502" t="s">
        <v>1124</v>
      </c>
      <c r="B502" t="s">
        <v>1125</v>
      </c>
      <c r="C502" t="s">
        <v>3143</v>
      </c>
      <c r="D502" t="s">
        <v>24</v>
      </c>
      <c r="E502">
        <v>11398.94060256</v>
      </c>
      <c r="F502">
        <v>153.9</v>
      </c>
      <c r="G502">
        <v>-16.705860522274001</v>
      </c>
      <c r="H502">
        <v>-8.8492799811918701</v>
      </c>
      <c r="I502">
        <v>-10.9024420340238</v>
      </c>
      <c r="J502">
        <v>-4.3720583186111996</v>
      </c>
      <c r="K502">
        <v>163.31378095022001</v>
      </c>
      <c r="L502">
        <v>155.61087604941099</v>
      </c>
      <c r="M502">
        <v>26.964099273028499</v>
      </c>
      <c r="N502">
        <v>0.73906274358783897</v>
      </c>
      <c r="O502">
        <v>14.892787524366399</v>
      </c>
      <c r="P502">
        <v>22.727272727272702</v>
      </c>
      <c r="Q502">
        <v>-4.1938962983865999E-2</v>
      </c>
    </row>
    <row r="503" spans="1:17" hidden="1" x14ac:dyDescent="0.3">
      <c r="A503" t="s">
        <v>1126</v>
      </c>
      <c r="B503" t="s">
        <v>1127</v>
      </c>
      <c r="C503" t="s">
        <v>3158</v>
      </c>
      <c r="D503" t="s">
        <v>119</v>
      </c>
      <c r="E503">
        <v>11379.12820196</v>
      </c>
      <c r="F503">
        <v>691.7</v>
      </c>
      <c r="G503">
        <v>21.8684305290449</v>
      </c>
      <c r="H503">
        <v>-0.74177056863837698</v>
      </c>
      <c r="I503">
        <v>8.2021676573225708</v>
      </c>
      <c r="J503">
        <v>-0.64409327149477402</v>
      </c>
      <c r="K503">
        <v>697.30509770972799</v>
      </c>
      <c r="L503">
        <v>646.46444844793803</v>
      </c>
      <c r="M503">
        <v>56.081495139930603</v>
      </c>
      <c r="N503">
        <v>0.70577573280143602</v>
      </c>
      <c r="O503">
        <v>19.994217146161599</v>
      </c>
      <c r="P503">
        <v>72.924999999999997</v>
      </c>
      <c r="Q503">
        <v>0.109821975479844</v>
      </c>
    </row>
    <row r="504" spans="1:17" x14ac:dyDescent="0.3">
      <c r="A504" t="s">
        <v>1128</v>
      </c>
      <c r="B504" t="s">
        <v>1129</v>
      </c>
      <c r="C504" t="s">
        <v>3153</v>
      </c>
      <c r="D504" t="s">
        <v>430</v>
      </c>
      <c r="E504">
        <v>11358.50885885</v>
      </c>
      <c r="F504">
        <v>243.85</v>
      </c>
      <c r="G504">
        <v>40.043958595873598</v>
      </c>
      <c r="H504">
        <v>-3.8155231505335201</v>
      </c>
      <c r="I504">
        <v>0.95021030187397404</v>
      </c>
      <c r="J504">
        <v>-1.42196404193739</v>
      </c>
      <c r="K504">
        <v>258.359731689748</v>
      </c>
      <c r="L504">
        <v>233.77701164860599</v>
      </c>
      <c r="M504">
        <v>41.266065490979003</v>
      </c>
      <c r="N504">
        <v>0.211672813221292</v>
      </c>
      <c r="O504">
        <v>57.5558745130202</v>
      </c>
      <c r="P504">
        <v>89.766536964980503</v>
      </c>
      <c r="Q504">
        <v>8.2575128914373006E-2</v>
      </c>
    </row>
    <row r="505" spans="1:17" x14ac:dyDescent="0.3">
      <c r="A505" t="s">
        <v>1130</v>
      </c>
      <c r="B505" t="s">
        <v>1131</v>
      </c>
      <c r="C505" t="s">
        <v>3155</v>
      </c>
      <c r="D505" t="s">
        <v>217</v>
      </c>
      <c r="E505">
        <v>11313.223770569901</v>
      </c>
      <c r="F505">
        <v>579.04999999999995</v>
      </c>
      <c r="G505">
        <v>-7.7277419927339697</v>
      </c>
      <c r="H505">
        <v>13.9048703965932</v>
      </c>
      <c r="I505">
        <v>-21.3437902506444</v>
      </c>
      <c r="J505">
        <v>-0.34835684816131901</v>
      </c>
      <c r="K505">
        <v>555.48011371923201</v>
      </c>
      <c r="L505">
        <v>548.82099796549801</v>
      </c>
      <c r="M505">
        <v>54.592776429653199</v>
      </c>
      <c r="N505">
        <v>0.70970366416569697</v>
      </c>
      <c r="O505">
        <v>22.511009411967802</v>
      </c>
      <c r="P505">
        <v>33.360202671579898</v>
      </c>
      <c r="Q505">
        <v>-2.0091321377382999E-2</v>
      </c>
    </row>
    <row r="506" spans="1:17" x14ac:dyDescent="0.3">
      <c r="A506" t="s">
        <v>1132</v>
      </c>
      <c r="B506" t="s">
        <v>1133</v>
      </c>
      <c r="C506" t="s">
        <v>3146</v>
      </c>
      <c r="D506" t="s">
        <v>48</v>
      </c>
      <c r="E506">
        <v>11303.1156099</v>
      </c>
      <c r="F506">
        <v>440.6</v>
      </c>
      <c r="G506">
        <v>-7.7597036028381696</v>
      </c>
      <c r="H506">
        <v>-2.1090042454489999</v>
      </c>
      <c r="I506">
        <v>-10.536250525078099</v>
      </c>
      <c r="J506">
        <v>2.68711896394024</v>
      </c>
      <c r="K506">
        <v>452.23894736808302</v>
      </c>
      <c r="L506">
        <v>440.70436763804901</v>
      </c>
      <c r="M506">
        <v>54.4508908673969</v>
      </c>
      <c r="N506">
        <v>1.06548076208971</v>
      </c>
      <c r="O506">
        <v>30.4584657285519</v>
      </c>
      <c r="P506">
        <v>42.083198968074797</v>
      </c>
      <c r="Q506">
        <v>1.1131403181940001E-3</v>
      </c>
    </row>
    <row r="507" spans="1:17" x14ac:dyDescent="0.3">
      <c r="A507" t="s">
        <v>1134</v>
      </c>
      <c r="B507" t="s">
        <v>1135</v>
      </c>
      <c r="C507" t="s">
        <v>3160</v>
      </c>
      <c r="D507" t="s">
        <v>1136</v>
      </c>
      <c r="E507">
        <v>11300.955526350001</v>
      </c>
      <c r="F507">
        <v>587.65</v>
      </c>
      <c r="G507">
        <v>38.1840711181028</v>
      </c>
      <c r="H507">
        <v>14.221860823212801</v>
      </c>
      <c r="I507">
        <v>42.546014454385102</v>
      </c>
      <c r="J507">
        <v>-5.4838940927373798</v>
      </c>
      <c r="K507">
        <v>552.95330423362896</v>
      </c>
      <c r="L507">
        <v>479.819274483828</v>
      </c>
      <c r="M507">
        <v>47.6526785781166</v>
      </c>
      <c r="N507">
        <v>3.3936938392333902</v>
      </c>
      <c r="O507">
        <v>17.229643495277799</v>
      </c>
      <c r="P507">
        <v>89.809431524547705</v>
      </c>
      <c r="Q507">
        <v>3.5013258234911998E-2</v>
      </c>
    </row>
    <row r="508" spans="1:17" hidden="1" x14ac:dyDescent="0.3">
      <c r="A508" t="s">
        <v>1137</v>
      </c>
      <c r="B508" t="s">
        <v>1138</v>
      </c>
      <c r="C508" t="s">
        <v>3158</v>
      </c>
      <c r="D508" t="s">
        <v>51</v>
      </c>
      <c r="E508">
        <v>11289.726057510001</v>
      </c>
      <c r="F508">
        <v>4902.05</v>
      </c>
      <c r="G508">
        <v>-26.0394085097969</v>
      </c>
      <c r="H508">
        <v>6.53354519960169</v>
      </c>
      <c r="I508">
        <v>-9.7442117857375496</v>
      </c>
      <c r="J508">
        <v>-1.69438684029</v>
      </c>
      <c r="M508">
        <v>39.695175063732997</v>
      </c>
      <c r="O508">
        <v>9.64800440631981</v>
      </c>
      <c r="P508">
        <v>16.395388871080701</v>
      </c>
    </row>
    <row r="509" spans="1:17" x14ac:dyDescent="0.3">
      <c r="A509" t="s">
        <v>1139</v>
      </c>
      <c r="B509" t="s">
        <v>1140</v>
      </c>
      <c r="C509" t="s">
        <v>3146</v>
      </c>
      <c r="D509" t="s">
        <v>48</v>
      </c>
      <c r="E509">
        <v>11280.752468483</v>
      </c>
      <c r="F509">
        <v>200.71</v>
      </c>
      <c r="G509">
        <v>17.047895633366402</v>
      </c>
      <c r="H509">
        <v>-6.2025788968686202</v>
      </c>
      <c r="I509">
        <v>-17.793413683719599</v>
      </c>
      <c r="J509">
        <v>-0.87111685708089004</v>
      </c>
      <c r="K509">
        <v>218.16802046039399</v>
      </c>
      <c r="L509">
        <v>215.240361102896</v>
      </c>
      <c r="M509">
        <v>42.458085919441899</v>
      </c>
      <c r="N509">
        <v>0.56629790871425401</v>
      </c>
      <c r="O509">
        <v>51.412485675850697</v>
      </c>
      <c r="P509">
        <v>72.357234864748804</v>
      </c>
      <c r="Q509">
        <v>0.10446684837017101</v>
      </c>
    </row>
    <row r="510" spans="1:17" x14ac:dyDescent="0.3">
      <c r="A510" t="s">
        <v>1141</v>
      </c>
      <c r="B510" t="s">
        <v>1142</v>
      </c>
      <c r="C510" t="s">
        <v>3148</v>
      </c>
      <c r="D510" t="s">
        <v>227</v>
      </c>
      <c r="E510">
        <v>11263.065187210001</v>
      </c>
      <c r="F510">
        <v>284.64999999999998</v>
      </c>
      <c r="G510">
        <v>40.940308832564597</v>
      </c>
      <c r="H510">
        <v>34.9494725046779</v>
      </c>
      <c r="I510">
        <v>34.229733138918903</v>
      </c>
      <c r="J510">
        <v>-10.039865290099099</v>
      </c>
      <c r="K510">
        <v>259.25149723717499</v>
      </c>
      <c r="L510">
        <v>217.715778908961</v>
      </c>
      <c r="M510">
        <v>39.370125303648102</v>
      </c>
      <c r="N510">
        <v>0.76211943152775397</v>
      </c>
      <c r="O510">
        <v>23.309327243983802</v>
      </c>
      <c r="P510">
        <v>97.057805469020394</v>
      </c>
      <c r="Q510">
        <v>0.101000149553806</v>
      </c>
    </row>
    <row r="511" spans="1:17" x14ac:dyDescent="0.3">
      <c r="A511" t="s">
        <v>1143</v>
      </c>
      <c r="B511" t="s">
        <v>1144</v>
      </c>
      <c r="C511" t="s">
        <v>3143</v>
      </c>
      <c r="D511" t="s">
        <v>589</v>
      </c>
      <c r="E511">
        <v>11233.266418855001</v>
      </c>
      <c r="F511">
        <v>154.01</v>
      </c>
      <c r="G511">
        <v>-28.862846302312001</v>
      </c>
      <c r="H511">
        <v>-5.4005428158522397</v>
      </c>
      <c r="I511">
        <v>-21.380829771830999</v>
      </c>
      <c r="J511">
        <v>-4.3515630774067002</v>
      </c>
      <c r="K511">
        <v>161.92046242932301</v>
      </c>
      <c r="L511">
        <v>164.03968845127699</v>
      </c>
      <c r="M511">
        <v>39.959843153814198</v>
      </c>
      <c r="N511">
        <v>0.86805533614820396</v>
      </c>
      <c r="O511">
        <v>35.898563909586102</v>
      </c>
      <c r="P511">
        <v>16.984428408659301</v>
      </c>
      <c r="Q511">
        <v>-3.3066941066308003E-2</v>
      </c>
    </row>
    <row r="512" spans="1:17" x14ac:dyDescent="0.3">
      <c r="A512" t="s">
        <v>1145</v>
      </c>
      <c r="B512" t="s">
        <v>1146</v>
      </c>
      <c r="C512" t="s">
        <v>3151</v>
      </c>
      <c r="D512" t="s">
        <v>80</v>
      </c>
      <c r="E512">
        <v>11232.224050245</v>
      </c>
      <c r="F512">
        <v>362.45</v>
      </c>
      <c r="G512">
        <v>32.3690129806158</v>
      </c>
      <c r="H512">
        <v>-0.62329962281751194</v>
      </c>
      <c r="I512">
        <v>51.661138092014298</v>
      </c>
      <c r="J512">
        <v>-0.48374289488921701</v>
      </c>
      <c r="K512">
        <v>354.19309998441798</v>
      </c>
      <c r="L512">
        <v>292.547615560672</v>
      </c>
      <c r="M512">
        <v>46.052275226868602</v>
      </c>
      <c r="N512">
        <v>0.18607610323406201</v>
      </c>
      <c r="O512">
        <v>6.2215477996965003</v>
      </c>
      <c r="P512">
        <v>110.05505650536</v>
      </c>
      <c r="Q512">
        <v>5.8066651850894997E-2</v>
      </c>
    </row>
    <row r="513" spans="1:17" x14ac:dyDescent="0.3">
      <c r="A513" t="s">
        <v>1147</v>
      </c>
      <c r="B513" t="s">
        <v>1148</v>
      </c>
      <c r="C513" t="s">
        <v>3154</v>
      </c>
      <c r="D513" t="s">
        <v>125</v>
      </c>
      <c r="E513">
        <v>11130.497309569901</v>
      </c>
      <c r="F513">
        <v>1308.8499999999999</v>
      </c>
      <c r="G513">
        <v>50.718490587391202</v>
      </c>
      <c r="H513">
        <v>2.8374097406351901</v>
      </c>
      <c r="I513">
        <v>35.874902866766497</v>
      </c>
      <c r="J513">
        <v>6.91835869553503</v>
      </c>
      <c r="K513">
        <v>1198.9831773097601</v>
      </c>
      <c r="L513">
        <v>1045.29188871209</v>
      </c>
      <c r="M513">
        <v>75.453776125494699</v>
      </c>
      <c r="N513">
        <v>1.0294198668663299</v>
      </c>
      <c r="O513">
        <v>6.5821140696030902</v>
      </c>
      <c r="P513">
        <v>88.053160919540204</v>
      </c>
      <c r="Q513">
        <v>2.9646234674268E-2</v>
      </c>
    </row>
    <row r="514" spans="1:17" x14ac:dyDescent="0.3">
      <c r="A514" t="s">
        <v>1149</v>
      </c>
      <c r="B514" t="s">
        <v>1150</v>
      </c>
      <c r="C514" t="s">
        <v>3149</v>
      </c>
      <c r="D514" t="s">
        <v>403</v>
      </c>
      <c r="E514">
        <v>11021.085485939901</v>
      </c>
      <c r="F514">
        <v>402.2</v>
      </c>
      <c r="G514">
        <v>3.1902906984133401</v>
      </c>
      <c r="H514">
        <v>-7.9136045680731897</v>
      </c>
      <c r="I514">
        <v>-12.6937750716656</v>
      </c>
      <c r="J514">
        <v>-3.09515350564768</v>
      </c>
      <c r="K514">
        <v>417.52811637448701</v>
      </c>
      <c r="L514">
        <v>403.54187041249799</v>
      </c>
      <c r="M514">
        <v>40.610812838995898</v>
      </c>
      <c r="N514">
        <v>0.62190315525539897</v>
      </c>
      <c r="O514">
        <v>37.729985082048699</v>
      </c>
      <c r="P514">
        <v>47.704737421960999</v>
      </c>
      <c r="Q514">
        <v>0.107224614346344</v>
      </c>
    </row>
    <row r="515" spans="1:17" x14ac:dyDescent="0.3">
      <c r="A515" t="s">
        <v>1151</v>
      </c>
      <c r="B515" t="s">
        <v>1152</v>
      </c>
      <c r="C515" t="s">
        <v>3143</v>
      </c>
      <c r="D515" t="s">
        <v>24</v>
      </c>
      <c r="E515">
        <v>10914.920573256</v>
      </c>
      <c r="F515">
        <v>99.12</v>
      </c>
      <c r="G515">
        <v>-37.152823003427997</v>
      </c>
      <c r="H515">
        <v>-6.2970071013154296</v>
      </c>
      <c r="I515">
        <v>-37.732070264841703</v>
      </c>
      <c r="J515">
        <v>-3.5883540532050899</v>
      </c>
      <c r="K515">
        <v>107.170347219606</v>
      </c>
      <c r="L515">
        <v>112.98941286023801</v>
      </c>
      <c r="M515">
        <v>29.082233068197201</v>
      </c>
      <c r="N515">
        <v>0.54747574596238402</v>
      </c>
      <c r="O515">
        <v>53.853914447134699</v>
      </c>
      <c r="P515">
        <v>4.77801268498943</v>
      </c>
      <c r="Q515">
        <v>0.105593985391938</v>
      </c>
    </row>
    <row r="516" spans="1:17" x14ac:dyDescent="0.3">
      <c r="A516" t="s">
        <v>1153</v>
      </c>
      <c r="B516" t="s">
        <v>1154</v>
      </c>
      <c r="C516" t="s">
        <v>3156</v>
      </c>
      <c r="D516" t="s">
        <v>135</v>
      </c>
      <c r="E516">
        <v>10889.387624493</v>
      </c>
      <c r="F516">
        <v>202.23</v>
      </c>
      <c r="G516">
        <v>-8.4342563996525204</v>
      </c>
      <c r="H516">
        <v>-3.2567635262921502</v>
      </c>
      <c r="I516">
        <v>-18.187146162591599</v>
      </c>
      <c r="J516">
        <v>5.2258860595778298</v>
      </c>
      <c r="K516">
        <v>192.975144659074</v>
      </c>
      <c r="L516">
        <v>196.13569884595199</v>
      </c>
      <c r="M516">
        <v>68.604993150685701</v>
      </c>
      <c r="N516">
        <v>1.25055622949879</v>
      </c>
      <c r="O516">
        <v>40.879196953963302</v>
      </c>
      <c r="P516">
        <v>49.192180007377303</v>
      </c>
      <c r="Q516">
        <v>0.136483479706451</v>
      </c>
    </row>
    <row r="517" spans="1:17" x14ac:dyDescent="0.3">
      <c r="A517" t="s">
        <v>1155</v>
      </c>
      <c r="B517" t="s">
        <v>1156</v>
      </c>
      <c r="C517" t="s">
        <v>3143</v>
      </c>
      <c r="D517" t="s">
        <v>220</v>
      </c>
      <c r="E517">
        <v>10876.499669000001</v>
      </c>
      <c r="F517">
        <v>2626.75</v>
      </c>
      <c r="G517">
        <v>81.0409642386564</v>
      </c>
      <c r="H517">
        <v>9.0411460707497895</v>
      </c>
      <c r="I517">
        <v>83.173448222640005</v>
      </c>
      <c r="J517">
        <v>5.0726705757850201</v>
      </c>
      <c r="K517">
        <v>2377.2094379107398</v>
      </c>
      <c r="L517">
        <v>1877.5419621390299</v>
      </c>
      <c r="M517">
        <v>66.966812354391195</v>
      </c>
      <c r="N517">
        <v>0.43044049285549002</v>
      </c>
      <c r="O517">
        <v>8.3867897592081402</v>
      </c>
      <c r="P517">
        <v>140.20392300306301</v>
      </c>
      <c r="Q517">
        <v>0.183029032286675</v>
      </c>
    </row>
    <row r="518" spans="1:17" x14ac:dyDescent="0.3">
      <c r="A518" t="s">
        <v>1157</v>
      </c>
      <c r="B518" t="s">
        <v>1158</v>
      </c>
      <c r="C518" t="s">
        <v>3145</v>
      </c>
      <c r="D518" t="s">
        <v>122</v>
      </c>
      <c r="E518">
        <v>10862.958857310001</v>
      </c>
      <c r="F518">
        <v>1848.15</v>
      </c>
      <c r="G518">
        <v>44.562381863512698</v>
      </c>
      <c r="H518">
        <v>2.3224799457025598</v>
      </c>
      <c r="I518">
        <v>55.7567529661248</v>
      </c>
      <c r="J518">
        <v>-0.51254494709066101</v>
      </c>
      <c r="K518">
        <v>1726.1006601500601</v>
      </c>
      <c r="L518">
        <v>1396.0100613700999</v>
      </c>
      <c r="M518">
        <v>45.629101375633901</v>
      </c>
      <c r="N518">
        <v>0.53952114827801601</v>
      </c>
      <c r="O518">
        <v>19.037956875794698</v>
      </c>
      <c r="P518">
        <v>91.895960959401904</v>
      </c>
      <c r="Q518">
        <v>0.17177408569282701</v>
      </c>
    </row>
    <row r="519" spans="1:17" x14ac:dyDescent="0.3">
      <c r="A519" t="s">
        <v>1159</v>
      </c>
      <c r="B519" t="s">
        <v>1160</v>
      </c>
      <c r="C519" t="s">
        <v>3143</v>
      </c>
      <c r="D519" t="s">
        <v>589</v>
      </c>
      <c r="E519">
        <v>10849.023051210001</v>
      </c>
      <c r="F519">
        <v>1216.6500000000001</v>
      </c>
      <c r="G519">
        <v>16.421677072711098</v>
      </c>
      <c r="H519">
        <v>16.0864504692648</v>
      </c>
      <c r="I519">
        <v>25.656708025024599</v>
      </c>
      <c r="J519">
        <v>4.28796197154485</v>
      </c>
      <c r="K519">
        <v>1160.51710462443</v>
      </c>
      <c r="L519">
        <v>1016.06197910768</v>
      </c>
      <c r="M519">
        <v>45.506358284990299</v>
      </c>
      <c r="N519">
        <v>1.4474520130621</v>
      </c>
      <c r="O519">
        <v>13.6974479102453</v>
      </c>
      <c r="P519">
        <v>56.653576257001198</v>
      </c>
      <c r="Q519">
        <v>6.3342625969087005E-2</v>
      </c>
    </row>
    <row r="520" spans="1:17" x14ac:dyDescent="0.3">
      <c r="A520" t="s">
        <v>1161</v>
      </c>
      <c r="B520" t="s">
        <v>1162</v>
      </c>
      <c r="C520" t="s">
        <v>3155</v>
      </c>
      <c r="D520" t="s">
        <v>283</v>
      </c>
      <c r="E520">
        <v>10848.9651228</v>
      </c>
      <c r="F520">
        <v>5345.35</v>
      </c>
      <c r="G520">
        <v>46.970438243378602</v>
      </c>
      <c r="H520">
        <v>-1.9860151219078199</v>
      </c>
      <c r="I520">
        <v>50.177375321029501</v>
      </c>
      <c r="J520">
        <v>0.74016574942816304</v>
      </c>
      <c r="K520">
        <v>5312.6207111533304</v>
      </c>
      <c r="L520">
        <v>4595.4976329337096</v>
      </c>
      <c r="M520">
        <v>47.828216180734799</v>
      </c>
      <c r="N520">
        <v>0.61188533411603496</v>
      </c>
      <c r="O520">
        <v>12.2283854191025</v>
      </c>
      <c r="P520">
        <v>77.908505433425901</v>
      </c>
      <c r="Q520">
        <v>0.18292422499416799</v>
      </c>
    </row>
    <row r="521" spans="1:17" x14ac:dyDescent="0.3">
      <c r="A521" t="s">
        <v>1163</v>
      </c>
      <c r="B521" t="s">
        <v>1164</v>
      </c>
      <c r="C521" t="s">
        <v>3150</v>
      </c>
      <c r="D521" t="s">
        <v>132</v>
      </c>
      <c r="E521">
        <v>10812</v>
      </c>
      <c r="F521">
        <v>340</v>
      </c>
      <c r="G521">
        <v>-37.468171128334603</v>
      </c>
      <c r="H521">
        <v>-12.653630608047401</v>
      </c>
      <c r="I521">
        <v>-25.5353887807711</v>
      </c>
      <c r="J521">
        <v>-5.9651686054412902</v>
      </c>
      <c r="K521">
        <v>362.662426062208</v>
      </c>
      <c r="L521">
        <v>369.641197478197</v>
      </c>
      <c r="M521">
        <v>47.504355656828601</v>
      </c>
      <c r="N521">
        <v>1.04661942918412</v>
      </c>
      <c r="O521">
        <v>48.823529411764703</v>
      </c>
      <c r="P521">
        <v>10.7131227613155</v>
      </c>
      <c r="Q521">
        <v>0.13710303868986701</v>
      </c>
    </row>
    <row r="522" spans="1:17" x14ac:dyDescent="0.3">
      <c r="A522" t="s">
        <v>1165</v>
      </c>
      <c r="B522" t="s">
        <v>1166</v>
      </c>
      <c r="C522" t="s">
        <v>3153</v>
      </c>
      <c r="D522" t="s">
        <v>1167</v>
      </c>
      <c r="E522">
        <v>10806.573047379999</v>
      </c>
      <c r="F522">
        <v>727.1</v>
      </c>
      <c r="G522">
        <v>44.630856877610697</v>
      </c>
      <c r="H522">
        <v>-11.9905757223982</v>
      </c>
      <c r="I522">
        <v>9.2383241642318197</v>
      </c>
      <c r="J522">
        <v>-3.2938760580375002</v>
      </c>
      <c r="K522">
        <v>755.14925426254695</v>
      </c>
      <c r="L522">
        <v>640.71682672702798</v>
      </c>
      <c r="M522">
        <v>26.7075053064329</v>
      </c>
      <c r="N522">
        <v>0.50429739024158504</v>
      </c>
      <c r="O522">
        <v>20.341081006739099</v>
      </c>
      <c r="P522">
        <v>81.616085924815707</v>
      </c>
      <c r="Q522">
        <v>-5.6652546483167997E-2</v>
      </c>
    </row>
    <row r="523" spans="1:17" x14ac:dyDescent="0.3">
      <c r="A523" t="s">
        <v>1168</v>
      </c>
      <c r="B523" t="s">
        <v>1169</v>
      </c>
      <c r="C523" t="s">
        <v>3152</v>
      </c>
      <c r="D523" t="s">
        <v>83</v>
      </c>
      <c r="E523">
        <v>10806.140557680001</v>
      </c>
      <c r="F523">
        <v>1390.35</v>
      </c>
      <c r="G523">
        <v>92.266262688981101</v>
      </c>
      <c r="H523">
        <v>13.860512880630001</v>
      </c>
      <c r="I523">
        <v>63.753855497991204</v>
      </c>
      <c r="J523">
        <v>1.5279113159250199</v>
      </c>
      <c r="K523">
        <v>1245.87980272391</v>
      </c>
      <c r="L523">
        <v>972.73558884074203</v>
      </c>
      <c r="M523">
        <v>51.788959500048101</v>
      </c>
      <c r="N523">
        <v>1.3564687888934699</v>
      </c>
      <c r="O523">
        <v>11.051174164778599</v>
      </c>
      <c r="P523">
        <v>138.89175257731901</v>
      </c>
    </row>
    <row r="524" spans="1:17" hidden="1" x14ac:dyDescent="0.3">
      <c r="A524" t="s">
        <v>1170</v>
      </c>
      <c r="B524" t="s">
        <v>1171</v>
      </c>
      <c r="C524" t="s">
        <v>3158</v>
      </c>
      <c r="D524" t="s">
        <v>745</v>
      </c>
      <c r="E524">
        <v>10739.054693185</v>
      </c>
      <c r="F524">
        <v>115.79</v>
      </c>
      <c r="G524">
        <v>26.929007800032299</v>
      </c>
      <c r="H524">
        <v>6.7696413246619902E-2</v>
      </c>
      <c r="I524">
        <v>1.40819962003689</v>
      </c>
      <c r="J524">
        <v>-1.9652713742730099</v>
      </c>
      <c r="K524">
        <v>116.597809127175</v>
      </c>
      <c r="L524">
        <v>106.21569690706799</v>
      </c>
      <c r="M524">
        <v>54.041415573722702</v>
      </c>
      <c r="N524">
        <v>0.68576290874020995</v>
      </c>
      <c r="O524">
        <v>7.0904223162621998</v>
      </c>
      <c r="P524">
        <v>61.830887491264797</v>
      </c>
      <c r="Q524">
        <v>2.1133606920337E-2</v>
      </c>
    </row>
    <row r="525" spans="1:17" x14ac:dyDescent="0.3">
      <c r="A525" t="s">
        <v>1172</v>
      </c>
      <c r="B525" t="s">
        <v>1173</v>
      </c>
      <c r="C525" t="s">
        <v>3155</v>
      </c>
      <c r="D525" t="s">
        <v>1174</v>
      </c>
      <c r="E525">
        <v>10673.7876</v>
      </c>
      <c r="F525">
        <v>1176</v>
      </c>
      <c r="G525">
        <v>-0.896799867452024</v>
      </c>
      <c r="H525">
        <v>-2.6714028599307298</v>
      </c>
      <c r="I525">
        <v>-23.017748446812799</v>
      </c>
      <c r="J525">
        <v>4.9834857279901099</v>
      </c>
      <c r="K525">
        <v>1185.2948972842901</v>
      </c>
      <c r="L525">
        <v>1186.8469850746201</v>
      </c>
      <c r="M525">
        <v>59.714600116961897</v>
      </c>
      <c r="N525">
        <v>0.85496783509631402</v>
      </c>
      <c r="O525">
        <v>28.137755102040799</v>
      </c>
      <c r="P525">
        <v>46.715738257126802</v>
      </c>
    </row>
    <row r="526" spans="1:17" x14ac:dyDescent="0.3">
      <c r="A526" t="s">
        <v>1175</v>
      </c>
      <c r="B526" t="s">
        <v>1176</v>
      </c>
      <c r="C526" t="s">
        <v>3156</v>
      </c>
      <c r="D526" t="s">
        <v>452</v>
      </c>
      <c r="E526">
        <v>10671.189203694999</v>
      </c>
      <c r="F526">
        <v>1603.45</v>
      </c>
      <c r="G526">
        <v>22.898754874579499</v>
      </c>
      <c r="H526">
        <v>-18.6095507146822</v>
      </c>
      <c r="I526">
        <v>29.624884596597401</v>
      </c>
      <c r="J526">
        <v>-6.82238171547273</v>
      </c>
      <c r="K526">
        <v>1806.2987258872799</v>
      </c>
      <c r="L526">
        <v>1548.77235957774</v>
      </c>
      <c r="M526">
        <v>18.994581324923001</v>
      </c>
      <c r="N526">
        <v>0.69701053839552096</v>
      </c>
      <c r="O526">
        <v>48.429947924787101</v>
      </c>
      <c r="P526">
        <v>78.483104436337896</v>
      </c>
      <c r="Q526">
        <v>0.189716699032797</v>
      </c>
    </row>
    <row r="527" spans="1:17" hidden="1" x14ac:dyDescent="0.3">
      <c r="A527" t="s">
        <v>1177</v>
      </c>
      <c r="B527" t="s">
        <v>1178</v>
      </c>
      <c r="C527" t="s">
        <v>3155</v>
      </c>
      <c r="D527" t="s">
        <v>1179</v>
      </c>
      <c r="E527">
        <v>10629.60786047</v>
      </c>
      <c r="F527">
        <v>1128.3499999999999</v>
      </c>
      <c r="G527">
        <v>-16.5463143180902</v>
      </c>
      <c r="H527">
        <v>-7.3397628568979103</v>
      </c>
      <c r="I527">
        <v>11.6394135644634</v>
      </c>
      <c r="J527">
        <v>-3.9492479412733501</v>
      </c>
      <c r="K527">
        <v>1186.61647634512</v>
      </c>
      <c r="M527">
        <v>19.256869479932</v>
      </c>
      <c r="N527">
        <v>0.77011704511650902</v>
      </c>
      <c r="O527">
        <v>15.208047148491101</v>
      </c>
      <c r="P527">
        <v>38.7543039842597</v>
      </c>
    </row>
    <row r="528" spans="1:17" hidden="1" x14ac:dyDescent="0.3">
      <c r="A528" t="s">
        <v>1180</v>
      </c>
      <c r="B528" t="s">
        <v>1181</v>
      </c>
      <c r="C528" t="s">
        <v>3158</v>
      </c>
      <c r="D528" t="s">
        <v>745</v>
      </c>
      <c r="E528">
        <v>10625.948094249999</v>
      </c>
      <c r="F528">
        <v>526.46</v>
      </c>
      <c r="G528">
        <v>-10.1592117359823</v>
      </c>
      <c r="H528">
        <v>0.44370809954622897</v>
      </c>
      <c r="I528">
        <v>-3.3461923700893599</v>
      </c>
      <c r="J528">
        <v>-0.95859801215648399</v>
      </c>
      <c r="K528">
        <v>531.44569054393196</v>
      </c>
      <c r="L528">
        <v>506.38975512339499</v>
      </c>
      <c r="M528">
        <v>77.9215973242584</v>
      </c>
      <c r="N528">
        <v>1.6746132167691301</v>
      </c>
      <c r="O528">
        <v>6.1391178817004004</v>
      </c>
      <c r="P528">
        <v>22.404092071611199</v>
      </c>
      <c r="Q528">
        <v>-1.3416788414562999E-2</v>
      </c>
    </row>
    <row r="529" spans="1:17" hidden="1" x14ac:dyDescent="0.3">
      <c r="A529" t="s">
        <v>1182</v>
      </c>
      <c r="B529" t="s">
        <v>1183</v>
      </c>
      <c r="C529" t="s">
        <v>3158</v>
      </c>
      <c r="D529" t="s">
        <v>1136</v>
      </c>
      <c r="E529">
        <v>10598.5171269</v>
      </c>
      <c r="F529">
        <v>829.1</v>
      </c>
      <c r="G529">
        <v>142.611578048186</v>
      </c>
      <c r="H529">
        <v>10.967007728575</v>
      </c>
      <c r="I529">
        <v>67.613986883287495</v>
      </c>
      <c r="J529">
        <v>8.2058221399463598</v>
      </c>
      <c r="K529">
        <v>691.49928541973804</v>
      </c>
      <c r="L529">
        <v>540.18141212101398</v>
      </c>
      <c r="M529">
        <v>83.808013544476594</v>
      </c>
      <c r="N529">
        <v>1.0180303175159799</v>
      </c>
      <c r="O529">
        <v>0.95284042938126301</v>
      </c>
      <c r="P529">
        <v>170.37338985814401</v>
      </c>
      <c r="Q529">
        <v>0.19593124704429801</v>
      </c>
    </row>
    <row r="530" spans="1:17" hidden="1" x14ac:dyDescent="0.3">
      <c r="A530" t="s">
        <v>1184</v>
      </c>
      <c r="B530" t="s">
        <v>1185</v>
      </c>
      <c r="C530" t="s">
        <v>3158</v>
      </c>
      <c r="D530" t="s">
        <v>109</v>
      </c>
      <c r="E530">
        <v>10494.269219850001</v>
      </c>
      <c r="F530">
        <v>799.5</v>
      </c>
      <c r="G530">
        <v>144.88467316049801</v>
      </c>
      <c r="H530">
        <v>-4.4099900303360897</v>
      </c>
      <c r="I530">
        <v>-19.652966565886899</v>
      </c>
      <c r="J530">
        <v>-2.8651673350831102</v>
      </c>
      <c r="K530">
        <v>866.944999789441</v>
      </c>
      <c r="L530">
        <v>788.81152942676295</v>
      </c>
      <c r="M530">
        <v>41.007213705990502</v>
      </c>
      <c r="N530">
        <v>0.60821120168798704</v>
      </c>
      <c r="O530">
        <v>39.837398373983703</v>
      </c>
      <c r="P530">
        <v>208.68725868725801</v>
      </c>
      <c r="Q530">
        <v>0.285596757400989</v>
      </c>
    </row>
    <row r="531" spans="1:17" hidden="1" x14ac:dyDescent="0.3">
      <c r="A531" t="s">
        <v>1186</v>
      </c>
      <c r="B531" t="s">
        <v>1187</v>
      </c>
      <c r="C531" t="s">
        <v>3158</v>
      </c>
      <c r="D531" t="s">
        <v>444</v>
      </c>
      <c r="E531">
        <v>10392.142358719901</v>
      </c>
      <c r="F531">
        <v>2931.1</v>
      </c>
      <c r="G531">
        <v>-15.201581330461799</v>
      </c>
      <c r="H531">
        <v>-4.3466489361473197</v>
      </c>
      <c r="I531">
        <v>2.6375447580631102</v>
      </c>
      <c r="J531">
        <v>1.2639943154553499</v>
      </c>
      <c r="K531">
        <v>2957.6156879001301</v>
      </c>
      <c r="L531">
        <v>2782.9299220560702</v>
      </c>
      <c r="M531">
        <v>45.103341894115303</v>
      </c>
      <c r="N531">
        <v>0.66658068307160601</v>
      </c>
      <c r="O531">
        <v>14.9739005833987</v>
      </c>
      <c r="P531">
        <v>30.445037828215298</v>
      </c>
      <c r="Q531">
        <v>-6.7983209923728999E-2</v>
      </c>
    </row>
    <row r="532" spans="1:17" x14ac:dyDescent="0.3">
      <c r="A532" t="s">
        <v>1188</v>
      </c>
      <c r="B532" t="s">
        <v>1189</v>
      </c>
      <c r="C532" t="s">
        <v>3152</v>
      </c>
      <c r="D532" t="s">
        <v>307</v>
      </c>
      <c r="E532">
        <v>10385.334479519999</v>
      </c>
      <c r="F532">
        <v>900.9</v>
      </c>
      <c r="G532">
        <v>-41.271089734991001</v>
      </c>
      <c r="H532">
        <v>-9.7111627382252195</v>
      </c>
      <c r="I532">
        <v>-16.206934391820099</v>
      </c>
      <c r="J532">
        <v>-4.00752496572344</v>
      </c>
      <c r="K532">
        <v>968.403259968714</v>
      </c>
      <c r="L532">
        <v>990.25101169119296</v>
      </c>
      <c r="M532">
        <v>25.042381601133901</v>
      </c>
      <c r="N532">
        <v>0.72102263240531494</v>
      </c>
      <c r="O532">
        <v>27.4281274281274</v>
      </c>
      <c r="P532">
        <v>9.8457599219655005</v>
      </c>
      <c r="Q532">
        <v>-6.6694916050944006E-2</v>
      </c>
    </row>
    <row r="533" spans="1:17" hidden="1" x14ac:dyDescent="0.3">
      <c r="A533" t="s">
        <v>1190</v>
      </c>
      <c r="B533" t="s">
        <v>1191</v>
      </c>
      <c r="C533" t="s">
        <v>3158</v>
      </c>
      <c r="D533" t="s">
        <v>410</v>
      </c>
      <c r="E533">
        <v>10324.90027364</v>
      </c>
      <c r="F533">
        <v>9140.0499999999993</v>
      </c>
      <c r="G533">
        <v>31.463198971478</v>
      </c>
      <c r="H533">
        <v>-8.1444422094061206</v>
      </c>
      <c r="I533">
        <v>1.4734470274966101</v>
      </c>
      <c r="J533">
        <v>1.02247450402871</v>
      </c>
      <c r="K533">
        <v>9344.1858843405407</v>
      </c>
      <c r="L533">
        <v>8581.18993716367</v>
      </c>
      <c r="M533">
        <v>47.8085800586259</v>
      </c>
      <c r="N533">
        <v>0.30723140652333603</v>
      </c>
      <c r="O533">
        <v>25.807845690122001</v>
      </c>
      <c r="P533">
        <v>62.0576241134751</v>
      </c>
      <c r="Q533">
        <v>0.16207640630741799</v>
      </c>
    </row>
    <row r="534" spans="1:17" x14ac:dyDescent="0.3">
      <c r="A534" t="s">
        <v>1192</v>
      </c>
      <c r="B534" t="s">
        <v>1193</v>
      </c>
      <c r="C534" t="s">
        <v>3154</v>
      </c>
      <c r="D534" t="s">
        <v>870</v>
      </c>
      <c r="E534">
        <v>10248.947796888</v>
      </c>
      <c r="F534">
        <v>74.22</v>
      </c>
      <c r="G534">
        <v>2.9562786255025499</v>
      </c>
      <c r="H534">
        <v>-7.1400997197717997</v>
      </c>
      <c r="I534">
        <v>-6.9168571374239898</v>
      </c>
      <c r="J534">
        <v>-1.2427121508407399</v>
      </c>
      <c r="K534">
        <v>77.549293429815805</v>
      </c>
      <c r="L534">
        <v>74.785072832183204</v>
      </c>
      <c r="M534">
        <v>45.432795690670901</v>
      </c>
      <c r="N534">
        <v>0.450711795674827</v>
      </c>
      <c r="O534">
        <v>27.795742387496599</v>
      </c>
      <c r="P534">
        <v>53.664596273291899</v>
      </c>
      <c r="Q534">
        <v>6.1053891523829E-2</v>
      </c>
    </row>
    <row r="535" spans="1:17" x14ac:dyDescent="0.3">
      <c r="A535" t="s">
        <v>1194</v>
      </c>
      <c r="B535" t="s">
        <v>1195</v>
      </c>
      <c r="C535" t="s">
        <v>3153</v>
      </c>
      <c r="D535" t="s">
        <v>89</v>
      </c>
      <c r="E535">
        <v>10236.356654339999</v>
      </c>
      <c r="F535">
        <v>211.74</v>
      </c>
      <c r="G535">
        <v>35.500459687836099</v>
      </c>
      <c r="H535">
        <v>-7.4131365006904799</v>
      </c>
      <c r="I535">
        <v>-11.573273747651101</v>
      </c>
      <c r="J535">
        <v>-2.4363322278505</v>
      </c>
      <c r="K535">
        <v>220.58462541864199</v>
      </c>
      <c r="L535">
        <v>200.96005173993299</v>
      </c>
      <c r="M535">
        <v>38.780330121116698</v>
      </c>
      <c r="N535">
        <v>0.42745683353061797</v>
      </c>
      <c r="O535">
        <v>18.395201662416099</v>
      </c>
      <c r="P535">
        <v>82.141935483870895</v>
      </c>
      <c r="Q535">
        <v>7.1004416151282002E-2</v>
      </c>
    </row>
    <row r="536" spans="1:17" x14ac:dyDescent="0.3">
      <c r="A536" t="s">
        <v>1196</v>
      </c>
      <c r="B536" t="s">
        <v>1197</v>
      </c>
      <c r="C536" t="s">
        <v>3152</v>
      </c>
      <c r="D536" t="s">
        <v>757</v>
      </c>
      <c r="E536">
        <v>10188.6059760649</v>
      </c>
      <c r="F536">
        <v>7899.65</v>
      </c>
      <c r="G536">
        <v>-30.818995800725101</v>
      </c>
      <c r="H536">
        <v>-7.6060204900990698</v>
      </c>
      <c r="I536">
        <v>1.02242384628188</v>
      </c>
      <c r="J536">
        <v>-1.6145554863363101</v>
      </c>
      <c r="K536">
        <v>8554.3787395796098</v>
      </c>
      <c r="L536">
        <v>8253.6249321320502</v>
      </c>
      <c r="M536">
        <v>35.020213102777902</v>
      </c>
      <c r="N536">
        <v>0.48363349448405402</v>
      </c>
      <c r="O536">
        <v>36.587696923281399</v>
      </c>
      <c r="P536">
        <v>19.8514686248331</v>
      </c>
      <c r="Q536">
        <v>2.6123811620068001E-2</v>
      </c>
    </row>
    <row r="537" spans="1:17" x14ac:dyDescent="0.3">
      <c r="A537" t="s">
        <v>1198</v>
      </c>
      <c r="B537" t="s">
        <v>1199</v>
      </c>
      <c r="C537" t="s">
        <v>3147</v>
      </c>
      <c r="D537" t="s">
        <v>275</v>
      </c>
      <c r="E537">
        <v>10147.80316895</v>
      </c>
      <c r="F537">
        <v>988.85</v>
      </c>
      <c r="G537">
        <v>64.703759119174094</v>
      </c>
      <c r="H537">
        <v>6.3637552337200898</v>
      </c>
      <c r="I537">
        <v>35.097543156926399</v>
      </c>
      <c r="J537">
        <v>0.87964621724261305</v>
      </c>
      <c r="K537">
        <v>903.31199511046998</v>
      </c>
      <c r="L537">
        <v>767.19605275229799</v>
      </c>
      <c r="M537">
        <v>63.747263854484302</v>
      </c>
      <c r="N537">
        <v>1.80012806159413</v>
      </c>
      <c r="O537">
        <v>2.9680942508974999</v>
      </c>
      <c r="P537">
        <v>92.626862764195906</v>
      </c>
      <c r="Q537">
        <v>5.4853802565994002E-2</v>
      </c>
    </row>
    <row r="538" spans="1:17" x14ac:dyDescent="0.3">
      <c r="A538" t="s">
        <v>1200</v>
      </c>
      <c r="B538" t="s">
        <v>1201</v>
      </c>
      <c r="C538" t="s">
        <v>3145</v>
      </c>
      <c r="D538" t="s">
        <v>1001</v>
      </c>
      <c r="E538">
        <v>10137.996788799001</v>
      </c>
      <c r="F538">
        <v>47.63</v>
      </c>
      <c r="G538">
        <v>-37.806134091297601</v>
      </c>
      <c r="H538">
        <v>1.60944939100206</v>
      </c>
      <c r="I538">
        <v>-3.3976767852276999</v>
      </c>
      <c r="J538">
        <v>-6.72387186993907</v>
      </c>
      <c r="K538">
        <v>48.433615119387099</v>
      </c>
      <c r="L538">
        <v>47.221828040378497</v>
      </c>
      <c r="M538">
        <v>40.669776384412302</v>
      </c>
      <c r="N538">
        <v>2.9430723876207598</v>
      </c>
      <c r="O538">
        <v>18.622716775141701</v>
      </c>
      <c r="P538">
        <v>30.3146374829001</v>
      </c>
      <c r="Q538">
        <v>4.9610147922234997E-2</v>
      </c>
    </row>
    <row r="539" spans="1:17" x14ac:dyDescent="0.3">
      <c r="A539" t="s">
        <v>1202</v>
      </c>
      <c r="B539" t="s">
        <v>1203</v>
      </c>
      <c r="C539" t="s">
        <v>3146</v>
      </c>
      <c r="D539" t="s">
        <v>48</v>
      </c>
      <c r="E539">
        <v>10137.185331839901</v>
      </c>
      <c r="F539">
        <v>590.1</v>
      </c>
      <c r="G539">
        <v>147.75494995726001</v>
      </c>
      <c r="H539">
        <v>22.2307039481205</v>
      </c>
      <c r="I539">
        <v>66.145886421235005</v>
      </c>
      <c r="J539">
        <v>-6.5030667403472302</v>
      </c>
      <c r="K539">
        <v>541.50972504514198</v>
      </c>
      <c r="L539">
        <v>433.45816258772402</v>
      </c>
      <c r="M539">
        <v>53.527540711331199</v>
      </c>
      <c r="N539">
        <v>1.82957544873828</v>
      </c>
      <c r="O539">
        <v>17.6580240637179</v>
      </c>
      <c r="P539">
        <v>213.88297872340399</v>
      </c>
      <c r="Q539">
        <v>0.208281104570223</v>
      </c>
    </row>
    <row r="540" spans="1:17" hidden="1" x14ac:dyDescent="0.3">
      <c r="A540" t="s">
        <v>1204</v>
      </c>
      <c r="B540" t="s">
        <v>1205</v>
      </c>
      <c r="C540" t="s">
        <v>3158</v>
      </c>
      <c r="D540" t="s">
        <v>83</v>
      </c>
      <c r="E540">
        <v>10099.414141859999</v>
      </c>
      <c r="F540">
        <v>744.2</v>
      </c>
      <c r="G540">
        <v>-32.1991734813747</v>
      </c>
      <c r="H540">
        <v>-9.7199441324588705</v>
      </c>
      <c r="I540">
        <v>-15.9039767573153</v>
      </c>
      <c r="J540">
        <v>-3.4123247376548802</v>
      </c>
      <c r="M540">
        <v>44.417632245495597</v>
      </c>
      <c r="O540">
        <v>13.9478634775597</v>
      </c>
      <c r="P540">
        <v>9.2644251945382496</v>
      </c>
    </row>
    <row r="541" spans="1:17" x14ac:dyDescent="0.3">
      <c r="A541" t="s">
        <v>1206</v>
      </c>
      <c r="B541" t="s">
        <v>1207</v>
      </c>
      <c r="C541" t="s">
        <v>3154</v>
      </c>
      <c r="D541" t="s">
        <v>272</v>
      </c>
      <c r="E541">
        <v>10003.639392581999</v>
      </c>
      <c r="F541">
        <v>126.34</v>
      </c>
      <c r="G541">
        <v>-19.841770568110501</v>
      </c>
      <c r="H541">
        <v>-5.4549180597797298</v>
      </c>
      <c r="I541">
        <v>-19.148332827214301</v>
      </c>
      <c r="J541">
        <v>5.6389928887590202</v>
      </c>
      <c r="K541">
        <v>128.34259134452901</v>
      </c>
      <c r="L541">
        <v>130.863770490391</v>
      </c>
      <c r="M541">
        <v>64.314800716725699</v>
      </c>
      <c r="N541">
        <v>0.70763559287294098</v>
      </c>
      <c r="O541">
        <v>25.059363621972398</v>
      </c>
      <c r="P541">
        <v>25.399503722084301</v>
      </c>
      <c r="Q541">
        <v>9.8581900909444006E-2</v>
      </c>
    </row>
    <row r="542" spans="1:17" hidden="1" x14ac:dyDescent="0.3">
      <c r="A542" t="s">
        <v>1208</v>
      </c>
      <c r="B542" t="s">
        <v>1209</v>
      </c>
      <c r="C542" t="s">
        <v>3158</v>
      </c>
      <c r="D542" t="s">
        <v>220</v>
      </c>
      <c r="E542">
        <v>9959.3303336000008</v>
      </c>
      <c r="F542">
        <v>8974.75</v>
      </c>
      <c r="G542">
        <v>58.817428847638801</v>
      </c>
      <c r="H542">
        <v>14.388736794804201</v>
      </c>
      <c r="I542">
        <v>19.025747958206502</v>
      </c>
      <c r="J542">
        <v>0.33287031559779001</v>
      </c>
      <c r="K542">
        <v>7934.0784362896802</v>
      </c>
      <c r="L542">
        <v>6823.8050724259601</v>
      </c>
      <c r="M542">
        <v>62.363359600276802</v>
      </c>
      <c r="N542">
        <v>1.23684708572588</v>
      </c>
      <c r="O542">
        <v>6.2748265968411303</v>
      </c>
      <c r="P542">
        <v>103.509070294784</v>
      </c>
      <c r="Q542">
        <v>7.3451740220383005E-2</v>
      </c>
    </row>
    <row r="543" spans="1:17" hidden="1" x14ac:dyDescent="0.3">
      <c r="A543" t="s">
        <v>1210</v>
      </c>
      <c r="B543" t="s">
        <v>1211</v>
      </c>
      <c r="C543" t="s">
        <v>3158</v>
      </c>
      <c r="D543" t="s">
        <v>283</v>
      </c>
      <c r="E543">
        <v>9949.7311864999992</v>
      </c>
      <c r="F543">
        <v>4966.1499999999996</v>
      </c>
      <c r="G543">
        <v>431.82784824824398</v>
      </c>
      <c r="H543">
        <v>10.5594436890976</v>
      </c>
      <c r="I543">
        <v>229.72351893726</v>
      </c>
      <c r="J543">
        <v>6.5607892648058801</v>
      </c>
      <c r="K543">
        <v>4297.2915759050102</v>
      </c>
      <c r="L543">
        <v>3050.5792988919002</v>
      </c>
      <c r="M543">
        <v>73.630073048286505</v>
      </c>
      <c r="N543">
        <v>0.94019347277107701</v>
      </c>
      <c r="O543">
        <v>3.1946276290486701</v>
      </c>
      <c r="P543">
        <v>461.27373417721498</v>
      </c>
      <c r="Q543">
        <v>0.165255504311067</v>
      </c>
    </row>
    <row r="544" spans="1:17" x14ac:dyDescent="0.3">
      <c r="A544" t="s">
        <v>1212</v>
      </c>
      <c r="B544" t="s">
        <v>1213</v>
      </c>
      <c r="C544" t="s">
        <v>3152</v>
      </c>
      <c r="D544" t="s">
        <v>1214</v>
      </c>
      <c r="E544">
        <v>9925.1542067099999</v>
      </c>
      <c r="F544">
        <v>913.1</v>
      </c>
      <c r="G544">
        <v>-41.615919406905697</v>
      </c>
      <c r="H544">
        <v>-1.5673796348993201</v>
      </c>
      <c r="I544">
        <v>-13.2587175511617</v>
      </c>
      <c r="J544">
        <v>0.74467122101399497</v>
      </c>
      <c r="K544">
        <v>929.45180399727099</v>
      </c>
      <c r="L544">
        <v>987.99249640701396</v>
      </c>
      <c r="M544">
        <v>50.888400398162801</v>
      </c>
      <c r="N544">
        <v>1.5453816203432</v>
      </c>
      <c r="O544">
        <v>42.043587777899397</v>
      </c>
      <c r="P544">
        <v>6.9203747072599402</v>
      </c>
      <c r="Q544">
        <v>-7.4132269027325004E-2</v>
      </c>
    </row>
    <row r="545" spans="1:17" x14ac:dyDescent="0.3">
      <c r="A545" t="s">
        <v>1215</v>
      </c>
      <c r="B545" t="s">
        <v>1216</v>
      </c>
      <c r="C545" t="s">
        <v>3157</v>
      </c>
      <c r="D545" t="s">
        <v>398</v>
      </c>
      <c r="E545">
        <v>9920.4554141999997</v>
      </c>
      <c r="F545">
        <v>179.82</v>
      </c>
      <c r="G545">
        <v>20.2447372354988</v>
      </c>
      <c r="H545">
        <v>-4.0165888560304204</v>
      </c>
      <c r="I545">
        <v>14.4275750146638</v>
      </c>
      <c r="J545">
        <v>1.21886900120896</v>
      </c>
      <c r="K545">
        <v>187.84663490419101</v>
      </c>
      <c r="L545">
        <v>172.13902261055199</v>
      </c>
      <c r="M545">
        <v>50.724483448416798</v>
      </c>
      <c r="N545">
        <v>0.49847922051900201</v>
      </c>
      <c r="O545">
        <v>36.247358469580597</v>
      </c>
      <c r="P545">
        <v>52.908163265306101</v>
      </c>
      <c r="Q545">
        <v>8.3477905678687001E-2</v>
      </c>
    </row>
    <row r="546" spans="1:17" hidden="1" x14ac:dyDescent="0.3">
      <c r="A546" t="s">
        <v>1217</v>
      </c>
      <c r="B546" t="s">
        <v>1218</v>
      </c>
      <c r="C546" t="s">
        <v>3158</v>
      </c>
      <c r="D546" t="s">
        <v>80</v>
      </c>
      <c r="E546">
        <v>9916.1246260000007</v>
      </c>
      <c r="F546">
        <v>197</v>
      </c>
      <c r="G546">
        <v>25.9377133041116</v>
      </c>
      <c r="H546">
        <v>-6.31463531655782</v>
      </c>
      <c r="I546">
        <v>2.8567875004865702</v>
      </c>
      <c r="J546">
        <v>-2.7193995356081899</v>
      </c>
      <c r="K546">
        <v>189.40071431814201</v>
      </c>
      <c r="L546">
        <v>170.577783505626</v>
      </c>
      <c r="M546">
        <v>45.682438017006596</v>
      </c>
      <c r="N546">
        <v>0.94499028199517099</v>
      </c>
      <c r="O546">
        <v>24.873096446700501</v>
      </c>
      <c r="P546">
        <v>64.1666666666666</v>
      </c>
      <c r="Q546">
        <v>4.7567012049406998E-2</v>
      </c>
    </row>
    <row r="547" spans="1:17" hidden="1" x14ac:dyDescent="0.3">
      <c r="A547" t="s">
        <v>1219</v>
      </c>
      <c r="B547" t="s">
        <v>1220</v>
      </c>
      <c r="C547" t="s">
        <v>3158</v>
      </c>
      <c r="D547" t="s">
        <v>135</v>
      </c>
      <c r="E547">
        <v>9896.8826470799995</v>
      </c>
      <c r="F547">
        <v>614.9</v>
      </c>
      <c r="G547">
        <v>91.230932386945199</v>
      </c>
      <c r="H547">
        <v>-2.2429504525396302</v>
      </c>
      <c r="I547">
        <v>92.988507107729404</v>
      </c>
      <c r="J547">
        <v>2.7229202672935999</v>
      </c>
      <c r="K547">
        <v>585.36095442024703</v>
      </c>
      <c r="L547">
        <v>435.81922431693403</v>
      </c>
      <c r="M547">
        <v>58.053957354691001</v>
      </c>
      <c r="N547">
        <v>0.73261046957057396</v>
      </c>
      <c r="O547">
        <v>13.636363636363599</v>
      </c>
      <c r="P547">
        <v>153.305870236869</v>
      </c>
    </row>
    <row r="548" spans="1:17" x14ac:dyDescent="0.3">
      <c r="A548" t="s">
        <v>1221</v>
      </c>
      <c r="B548" t="s">
        <v>1222</v>
      </c>
      <c r="C548" t="s">
        <v>3144</v>
      </c>
      <c r="D548" t="s">
        <v>21</v>
      </c>
      <c r="E548">
        <v>9842.0139815549992</v>
      </c>
      <c r="F548">
        <v>1563.15</v>
      </c>
      <c r="G548">
        <v>-25.556782078787698</v>
      </c>
      <c r="H548">
        <v>-3.6820273242180499</v>
      </c>
      <c r="I548">
        <v>-12.1001283160789</v>
      </c>
      <c r="J548">
        <v>1.0061762050730501</v>
      </c>
      <c r="K548">
        <v>1591.99249644768</v>
      </c>
      <c r="L548">
        <v>1582.63889539049</v>
      </c>
      <c r="M548">
        <v>49.254583314706302</v>
      </c>
      <c r="N548">
        <v>0.39571464755729502</v>
      </c>
      <c r="O548">
        <v>24.265105716022099</v>
      </c>
      <c r="P548">
        <v>12.777316835612</v>
      </c>
      <c r="Q548">
        <v>-7.6058089538659002E-2</v>
      </c>
    </row>
    <row r="549" spans="1:17" x14ac:dyDescent="0.3">
      <c r="A549" t="s">
        <v>1223</v>
      </c>
      <c r="B549" t="s">
        <v>1224</v>
      </c>
      <c r="C549" t="s">
        <v>3146</v>
      </c>
      <c r="D549" t="s">
        <v>48</v>
      </c>
      <c r="E549">
        <v>9827.6082052799993</v>
      </c>
      <c r="F549">
        <v>3108.4</v>
      </c>
      <c r="G549">
        <v>27.9704465464064</v>
      </c>
      <c r="H549">
        <v>-6.1756837896559196</v>
      </c>
      <c r="I549">
        <v>11.613631062861</v>
      </c>
      <c r="J549">
        <v>-3.8729681290340698</v>
      </c>
      <c r="K549">
        <v>3140.2655279256701</v>
      </c>
      <c r="L549">
        <v>2704.9205685277202</v>
      </c>
      <c r="M549">
        <v>34.770111497990001</v>
      </c>
      <c r="N549">
        <v>0.47245921160279403</v>
      </c>
      <c r="O549">
        <v>19.8365718697722</v>
      </c>
      <c r="P549">
        <v>84.751630782032393</v>
      </c>
      <c r="Q549">
        <v>0.20274144472823399</v>
      </c>
    </row>
    <row r="550" spans="1:17" x14ac:dyDescent="0.3">
      <c r="A550" t="s">
        <v>1225</v>
      </c>
      <c r="B550" t="s">
        <v>1226</v>
      </c>
      <c r="C550" t="s">
        <v>3146</v>
      </c>
      <c r="D550" t="s">
        <v>935</v>
      </c>
      <c r="E550">
        <v>9793.3954369000003</v>
      </c>
      <c r="F550">
        <v>1331.9</v>
      </c>
      <c r="G550">
        <v>60.1397079771859</v>
      </c>
      <c r="H550">
        <v>-1.4088918050681201</v>
      </c>
      <c r="I550">
        <v>27.220536022565401</v>
      </c>
      <c r="J550">
        <v>-3.7654555986985001E-3</v>
      </c>
      <c r="K550">
        <v>1359.6204043410301</v>
      </c>
      <c r="L550">
        <v>1174.12412562438</v>
      </c>
      <c r="M550">
        <v>47.419761199615202</v>
      </c>
      <c r="N550">
        <v>0.56705725692427</v>
      </c>
      <c r="O550">
        <v>19.472182596290999</v>
      </c>
      <c r="P550">
        <v>103.033536585365</v>
      </c>
      <c r="Q550">
        <v>6.8508149880968996E-2</v>
      </c>
    </row>
    <row r="551" spans="1:17" x14ac:dyDescent="0.3">
      <c r="A551" t="s">
        <v>1227</v>
      </c>
      <c r="B551" t="s">
        <v>1228</v>
      </c>
      <c r="C551" t="s">
        <v>3149</v>
      </c>
      <c r="D551" t="s">
        <v>182</v>
      </c>
      <c r="E551">
        <v>9736.3325987200005</v>
      </c>
      <c r="F551">
        <v>2210.3000000000002</v>
      </c>
      <c r="G551">
        <v>97.264064927358305</v>
      </c>
      <c r="H551">
        <v>-8.3886140017077899</v>
      </c>
      <c r="I551">
        <v>-3.9282909225740399</v>
      </c>
      <c r="J551">
        <v>4.40686754469231</v>
      </c>
      <c r="K551">
        <v>2124.0803261731498</v>
      </c>
      <c r="L551">
        <v>1849.8817724836599</v>
      </c>
      <c r="M551">
        <v>58.341438003394302</v>
      </c>
      <c r="N551">
        <v>0.59780336205976603</v>
      </c>
      <c r="O551">
        <v>8.5373026286024398</v>
      </c>
      <c r="P551">
        <v>132.93286963852799</v>
      </c>
      <c r="Q551">
        <v>0.16010706300556801</v>
      </c>
    </row>
    <row r="552" spans="1:17" hidden="1" x14ac:dyDescent="0.3">
      <c r="A552" t="s">
        <v>1229</v>
      </c>
      <c r="B552" t="s">
        <v>1230</v>
      </c>
      <c r="C552" t="s">
        <v>3158</v>
      </c>
      <c r="D552" t="s">
        <v>283</v>
      </c>
      <c r="E552">
        <v>9724.2440846399895</v>
      </c>
      <c r="F552">
        <v>80.760000000000005</v>
      </c>
      <c r="G552">
        <v>-1.95453825583082</v>
      </c>
      <c r="H552">
        <v>0.41025985179497798</v>
      </c>
      <c r="I552">
        <v>19.916177548640601</v>
      </c>
      <c r="J552">
        <v>1.8012824510485801</v>
      </c>
      <c r="K552">
        <v>82.566582247019397</v>
      </c>
      <c r="L552">
        <v>68.727484655792694</v>
      </c>
      <c r="M552">
        <v>44.222584582264403</v>
      </c>
      <c r="N552">
        <v>0.389079150600602</v>
      </c>
      <c r="O552">
        <v>30.014858841010302</v>
      </c>
      <c r="P552">
        <v>96.735688185140006</v>
      </c>
      <c r="Q552">
        <v>9.0760561175063995E-2</v>
      </c>
    </row>
    <row r="553" spans="1:17" x14ac:dyDescent="0.3">
      <c r="A553" t="s">
        <v>1231</v>
      </c>
      <c r="B553" t="s">
        <v>1232</v>
      </c>
      <c r="C553" t="s">
        <v>3151</v>
      </c>
      <c r="D553" t="s">
        <v>80</v>
      </c>
      <c r="E553">
        <v>9721.90085292</v>
      </c>
      <c r="F553">
        <v>826.2</v>
      </c>
      <c r="G553">
        <v>-3.6642136279644602</v>
      </c>
      <c r="H553">
        <v>0.89080135274300298</v>
      </c>
      <c r="I553">
        <v>-5.94022670179044</v>
      </c>
      <c r="J553">
        <v>1.90128245104858</v>
      </c>
      <c r="K553">
        <v>799.43870242962896</v>
      </c>
      <c r="L553">
        <v>809.88373096526198</v>
      </c>
      <c r="M553">
        <v>80.6365069888747</v>
      </c>
      <c r="N553">
        <v>2.0553390999466701</v>
      </c>
      <c r="O553">
        <v>21.023965141612202</v>
      </c>
      <c r="P553">
        <v>27.195750904472298</v>
      </c>
      <c r="Q553">
        <v>2.2079042512249E-2</v>
      </c>
    </row>
    <row r="554" spans="1:17" hidden="1" x14ac:dyDescent="0.3">
      <c r="A554" t="s">
        <v>1233</v>
      </c>
      <c r="B554" t="s">
        <v>1234</v>
      </c>
      <c r="C554" t="s">
        <v>3158</v>
      </c>
      <c r="D554" t="s">
        <v>135</v>
      </c>
      <c r="E554">
        <v>9717.1900299270001</v>
      </c>
      <c r="F554">
        <v>291.99</v>
      </c>
      <c r="G554">
        <v>-3.4022375430593002</v>
      </c>
      <c r="H554">
        <v>5.2250512926946504</v>
      </c>
      <c r="I554">
        <v>4.3083205035659704</v>
      </c>
      <c r="J554">
        <v>1.0550897345474399</v>
      </c>
      <c r="K554">
        <v>277.50440689750098</v>
      </c>
      <c r="L554">
        <v>265.48927434379999</v>
      </c>
      <c r="M554">
        <v>22.227502817667499</v>
      </c>
      <c r="N554">
        <v>0.95340422158098903</v>
      </c>
      <c r="O554">
        <v>0.311654508716041</v>
      </c>
      <c r="P554">
        <v>25.803532959931001</v>
      </c>
    </row>
    <row r="555" spans="1:17" x14ac:dyDescent="0.3">
      <c r="A555" t="s">
        <v>1235</v>
      </c>
      <c r="B555" t="s">
        <v>1236</v>
      </c>
      <c r="C555" t="s">
        <v>3161</v>
      </c>
      <c r="D555" t="s">
        <v>1237</v>
      </c>
      <c r="E555">
        <v>9716.9434228600003</v>
      </c>
      <c r="F555">
        <v>1562.45</v>
      </c>
      <c r="G555">
        <v>219.85623857467201</v>
      </c>
      <c r="H555">
        <v>12.463902852856499</v>
      </c>
      <c r="I555">
        <v>86.993151954363299</v>
      </c>
      <c r="J555">
        <v>2.3475174455920498</v>
      </c>
      <c r="K555">
        <v>1390.63649023008</v>
      </c>
      <c r="L555">
        <v>1076.2215499931001</v>
      </c>
      <c r="M555">
        <v>70.518956685389597</v>
      </c>
      <c r="N555">
        <v>0.83228636444373805</v>
      </c>
      <c r="O555">
        <v>0.98883164261256395</v>
      </c>
      <c r="P555">
        <v>258.81272247100702</v>
      </c>
      <c r="Q555">
        <v>0.18607710971720401</v>
      </c>
    </row>
    <row r="556" spans="1:17" x14ac:dyDescent="0.3">
      <c r="A556" t="s">
        <v>1238</v>
      </c>
      <c r="B556" t="s">
        <v>1239</v>
      </c>
      <c r="C556" t="s">
        <v>3146</v>
      </c>
      <c r="D556" t="s">
        <v>48</v>
      </c>
      <c r="E556">
        <v>9676.6065612799994</v>
      </c>
      <c r="F556">
        <v>1484.8</v>
      </c>
      <c r="G556">
        <v>31.9896301486006</v>
      </c>
      <c r="H556">
        <v>-5.52069081498618</v>
      </c>
      <c r="I556">
        <v>30.758395825935899</v>
      </c>
      <c r="J556">
        <v>-0.17982275404619599</v>
      </c>
      <c r="K556">
        <v>1540.92818535069</v>
      </c>
      <c r="L556">
        <v>1355.6566445066801</v>
      </c>
      <c r="M556">
        <v>40.5567034005172</v>
      </c>
      <c r="N556">
        <v>0.52337221309975002</v>
      </c>
      <c r="O556">
        <v>26.609644396551701</v>
      </c>
      <c r="P556">
        <v>84.424295118618801</v>
      </c>
      <c r="Q556">
        <v>8.7243877381007001E-2</v>
      </c>
    </row>
    <row r="557" spans="1:17" x14ac:dyDescent="0.3">
      <c r="A557" t="s">
        <v>1240</v>
      </c>
      <c r="B557" t="s">
        <v>1241</v>
      </c>
      <c r="C557" t="s">
        <v>3143</v>
      </c>
      <c r="D557" t="s">
        <v>143</v>
      </c>
      <c r="E557">
        <v>9671.2320040640006</v>
      </c>
      <c r="F557">
        <v>89.92</v>
      </c>
      <c r="G557">
        <v>-19.721421719351198</v>
      </c>
      <c r="H557">
        <v>3.5134246119378898</v>
      </c>
      <c r="I557">
        <v>-7.0662392444579698</v>
      </c>
      <c r="J557">
        <v>-0.48012952392907599</v>
      </c>
      <c r="K557">
        <v>87.577224835456505</v>
      </c>
      <c r="L557">
        <v>85.868108019811402</v>
      </c>
      <c r="M557">
        <v>49.460377629457398</v>
      </c>
      <c r="N557">
        <v>1.10089108053703</v>
      </c>
      <c r="O557">
        <v>17.671263345195701</v>
      </c>
      <c r="P557">
        <v>24.1988950276243</v>
      </c>
    </row>
    <row r="558" spans="1:17" x14ac:dyDescent="0.3">
      <c r="A558" t="s">
        <v>1242</v>
      </c>
      <c r="B558" t="s">
        <v>1243</v>
      </c>
      <c r="C558" t="s">
        <v>3152</v>
      </c>
      <c r="D558" t="s">
        <v>452</v>
      </c>
      <c r="E558">
        <v>9632.37177195</v>
      </c>
      <c r="F558">
        <v>315.5</v>
      </c>
      <c r="G558">
        <v>-15.4244890393056</v>
      </c>
      <c r="H558">
        <v>8.1366138825468699</v>
      </c>
      <c r="I558">
        <v>23.323520430217599</v>
      </c>
      <c r="J558">
        <v>-3.41613017923958</v>
      </c>
      <c r="K558">
        <v>312.63430253449502</v>
      </c>
      <c r="L558">
        <v>291.53658907191999</v>
      </c>
      <c r="M558">
        <v>37.927836793438203</v>
      </c>
      <c r="N558">
        <v>0.79078292363751501</v>
      </c>
      <c r="O558">
        <v>17.876386687797101</v>
      </c>
      <c r="P558">
        <v>48.1220657276995</v>
      </c>
      <c r="Q558">
        <v>-5.1978654268832997E-2</v>
      </c>
    </row>
    <row r="559" spans="1:17" hidden="1" x14ac:dyDescent="0.3">
      <c r="A559" t="s">
        <v>1244</v>
      </c>
      <c r="B559" t="s">
        <v>1245</v>
      </c>
      <c r="C559" t="s">
        <v>3158</v>
      </c>
      <c r="D559" t="s">
        <v>21</v>
      </c>
      <c r="E559">
        <v>9622.1343354500004</v>
      </c>
      <c r="F559">
        <v>1742.65</v>
      </c>
      <c r="G559">
        <v>125.80909938212299</v>
      </c>
      <c r="H559">
        <v>-11.309257405472399</v>
      </c>
      <c r="I559">
        <v>37.8456375124319</v>
      </c>
      <c r="J559">
        <v>5.0737948888595197</v>
      </c>
      <c r="K559">
        <v>1680.91341192349</v>
      </c>
      <c r="L559">
        <v>1366.0096402730501</v>
      </c>
      <c r="M559">
        <v>63.463857406711703</v>
      </c>
      <c r="N559">
        <v>0.66639438307379295</v>
      </c>
      <c r="O559">
        <v>14.294321866123401</v>
      </c>
      <c r="P559">
        <v>164.027877731904</v>
      </c>
      <c r="Q559">
        <v>0.249708412842887</v>
      </c>
    </row>
    <row r="560" spans="1:17" hidden="1" x14ac:dyDescent="0.3">
      <c r="A560" t="s">
        <v>1246</v>
      </c>
      <c r="B560" t="s">
        <v>1247</v>
      </c>
      <c r="C560" t="s">
        <v>3158</v>
      </c>
      <c r="D560" t="s">
        <v>57</v>
      </c>
      <c r="E560">
        <v>9603.1094301960002</v>
      </c>
      <c r="F560">
        <v>134.34</v>
      </c>
      <c r="G560">
        <v>272.03460664944299</v>
      </c>
      <c r="H560">
        <v>-4.3593126468561696</v>
      </c>
      <c r="I560">
        <v>129.750599570769</v>
      </c>
      <c r="J560">
        <v>-10.425780255222</v>
      </c>
      <c r="K560">
        <v>131.32675798208899</v>
      </c>
      <c r="L560">
        <v>89.824076446455706</v>
      </c>
      <c r="M560">
        <v>27.670134710430101</v>
      </c>
      <c r="N560">
        <v>0.59182735937822994</v>
      </c>
      <c r="O560">
        <v>25.98630340926</v>
      </c>
      <c r="P560">
        <v>352.32323232323199</v>
      </c>
      <c r="Q560">
        <v>0.113857210036538</v>
      </c>
    </row>
    <row r="561" spans="1:17" x14ac:dyDescent="0.3">
      <c r="A561" t="s">
        <v>1248</v>
      </c>
      <c r="B561" t="s">
        <v>1249</v>
      </c>
      <c r="C561" t="s">
        <v>3143</v>
      </c>
      <c r="D561" t="s">
        <v>547</v>
      </c>
      <c r="E561">
        <v>9592.1236900000004</v>
      </c>
      <c r="F561">
        <v>481.1</v>
      </c>
      <c r="G561">
        <v>104.319306430013</v>
      </c>
      <c r="H561">
        <v>2.0830398240927201</v>
      </c>
      <c r="I561">
        <v>48.985672305274399</v>
      </c>
      <c r="J561">
        <v>0.52956795353719999</v>
      </c>
      <c r="K561">
        <v>442.55982108870501</v>
      </c>
      <c r="L561">
        <v>356.691334393685</v>
      </c>
      <c r="M561">
        <v>65.8646319475355</v>
      </c>
      <c r="N561">
        <v>0.95879089943459495</v>
      </c>
      <c r="O561">
        <v>1.2471419663271499</v>
      </c>
      <c r="P561">
        <v>148.63049095607201</v>
      </c>
      <c r="Q561">
        <v>0.34547521889776101</v>
      </c>
    </row>
    <row r="562" spans="1:17" hidden="1" x14ac:dyDescent="0.3">
      <c r="A562" t="s">
        <v>1250</v>
      </c>
      <c r="B562" t="s">
        <v>1251</v>
      </c>
      <c r="C562" t="s">
        <v>3158</v>
      </c>
      <c r="D562" t="s">
        <v>86</v>
      </c>
      <c r="E562">
        <v>9591.9028099999996</v>
      </c>
      <c r="F562">
        <v>146.02000000000001</v>
      </c>
      <c r="G562">
        <v>-18.468226364746499</v>
      </c>
      <c r="H562">
        <v>3.2133635664217501</v>
      </c>
      <c r="I562">
        <v>-7.6538432936015203E-3</v>
      </c>
      <c r="J562">
        <v>0.19442374048615399</v>
      </c>
      <c r="K562">
        <v>142.13485993225601</v>
      </c>
      <c r="L562">
        <v>137.98867576547701</v>
      </c>
      <c r="M562">
        <v>19.599037825510401</v>
      </c>
      <c r="N562">
        <v>0.63792621957137396</v>
      </c>
      <c r="O562">
        <v>4.1980550609505398</v>
      </c>
      <c r="P562">
        <v>15.8888888888889</v>
      </c>
      <c r="Q562">
        <v>-1.3388827299693999E-2</v>
      </c>
    </row>
    <row r="563" spans="1:17" x14ac:dyDescent="0.3">
      <c r="A563" t="s">
        <v>1252</v>
      </c>
      <c r="B563" t="s">
        <v>1253</v>
      </c>
      <c r="C563" t="s">
        <v>3153</v>
      </c>
      <c r="D563" t="s">
        <v>280</v>
      </c>
      <c r="E563">
        <v>9584.5614929599997</v>
      </c>
      <c r="F563">
        <v>587.35</v>
      </c>
      <c r="G563">
        <v>33.900317391494603</v>
      </c>
      <c r="H563">
        <v>8.5273521826002607</v>
      </c>
      <c r="I563">
        <v>36.355988125775198</v>
      </c>
      <c r="J563">
        <v>2.6741413171523201</v>
      </c>
      <c r="K563">
        <v>561.54726651898602</v>
      </c>
      <c r="L563">
        <v>479.80276905783597</v>
      </c>
      <c r="M563">
        <v>50.906557216565197</v>
      </c>
      <c r="N563">
        <v>0.81653746311436204</v>
      </c>
      <c r="O563">
        <v>4.9629692687494602</v>
      </c>
      <c r="P563">
        <v>67.217081850533802</v>
      </c>
      <c r="Q563">
        <v>0.12878145963125801</v>
      </c>
    </row>
    <row r="564" spans="1:17" x14ac:dyDescent="0.3">
      <c r="A564" t="s">
        <v>1254</v>
      </c>
      <c r="B564" t="s">
        <v>1255</v>
      </c>
      <c r="C564" t="s">
        <v>3145</v>
      </c>
      <c r="D564" t="s">
        <v>1001</v>
      </c>
      <c r="E564">
        <v>9524.2505876800005</v>
      </c>
      <c r="F564">
        <v>435.1</v>
      </c>
      <c r="G564">
        <v>-13.143430531706899</v>
      </c>
      <c r="H564">
        <v>-5.5031780608352996</v>
      </c>
      <c r="I564">
        <v>21.458105386700399</v>
      </c>
      <c r="J564">
        <v>-6.9513998047973597</v>
      </c>
      <c r="K564">
        <v>449.136245846576</v>
      </c>
      <c r="L564">
        <v>392.96945783165302</v>
      </c>
      <c r="M564">
        <v>31.019867422981299</v>
      </c>
      <c r="N564">
        <v>0.73315167485552302</v>
      </c>
      <c r="O564">
        <v>19.053091243392299</v>
      </c>
      <c r="P564">
        <v>62.654205607476598</v>
      </c>
      <c r="Q564">
        <v>8.5596500642678999E-2</v>
      </c>
    </row>
    <row r="565" spans="1:17" x14ac:dyDescent="0.3">
      <c r="A565" t="s">
        <v>1256</v>
      </c>
      <c r="B565" t="s">
        <v>1257</v>
      </c>
      <c r="C565" t="s">
        <v>3157</v>
      </c>
      <c r="D565" t="s">
        <v>398</v>
      </c>
      <c r="E565">
        <v>9517.3480379100001</v>
      </c>
      <c r="F565">
        <v>647.70000000000005</v>
      </c>
      <c r="G565">
        <v>-22.286561311696001</v>
      </c>
      <c r="H565">
        <v>-4.4924907154264204</v>
      </c>
      <c r="I565">
        <v>-17.0536968649334</v>
      </c>
      <c r="J565">
        <v>-3.7317595458405299</v>
      </c>
      <c r="K565">
        <v>666.16694579803698</v>
      </c>
      <c r="L565">
        <v>669.57975835446996</v>
      </c>
      <c r="M565">
        <v>43.007106028833803</v>
      </c>
      <c r="N565">
        <v>0.81964806025512005</v>
      </c>
      <c r="O565">
        <v>25.814420256291399</v>
      </c>
      <c r="P565">
        <v>9.7331639135959307</v>
      </c>
      <c r="Q565">
        <v>2.9225537141766001E-2</v>
      </c>
    </row>
    <row r="566" spans="1:17" x14ac:dyDescent="0.3">
      <c r="A566" t="s">
        <v>1258</v>
      </c>
      <c r="B566" t="s">
        <v>1259</v>
      </c>
      <c r="C566" t="s">
        <v>3142</v>
      </c>
      <c r="D566" t="s">
        <v>21</v>
      </c>
      <c r="E566">
        <v>9497.5291222600008</v>
      </c>
      <c r="F566">
        <v>461.05</v>
      </c>
      <c r="G566">
        <v>-14.496958365807901</v>
      </c>
      <c r="H566">
        <v>-5.9363685648246403</v>
      </c>
      <c r="I566">
        <v>-24.3903142457361</v>
      </c>
      <c r="J566">
        <v>1.1182188048781301</v>
      </c>
      <c r="K566">
        <v>482.64052523879599</v>
      </c>
      <c r="L566">
        <v>480.99683561978998</v>
      </c>
      <c r="M566">
        <v>38.049093802322098</v>
      </c>
      <c r="N566">
        <v>0.60735811193842804</v>
      </c>
      <c r="O566">
        <v>24.715323717601098</v>
      </c>
      <c r="P566">
        <v>16.662449392712499</v>
      </c>
      <c r="Q566">
        <v>-8.9092829797178003E-2</v>
      </c>
    </row>
    <row r="567" spans="1:17" x14ac:dyDescent="0.3">
      <c r="A567" t="s">
        <v>1260</v>
      </c>
      <c r="B567" t="s">
        <v>1261</v>
      </c>
      <c r="C567" t="s">
        <v>3155</v>
      </c>
      <c r="D567" t="s">
        <v>217</v>
      </c>
      <c r="E567">
        <v>9490.0559928099992</v>
      </c>
      <c r="F567">
        <v>2458.85</v>
      </c>
      <c r="G567">
        <v>12.5055326540707</v>
      </c>
      <c r="H567">
        <v>19.5834713914692</v>
      </c>
      <c r="I567">
        <v>-5.6407394371487198</v>
      </c>
      <c r="J567">
        <v>0.79179312962147597</v>
      </c>
      <c r="K567">
        <v>2226.89990380779</v>
      </c>
      <c r="L567">
        <v>2059.3108540497301</v>
      </c>
      <c r="M567">
        <v>61.289105166047598</v>
      </c>
      <c r="N567">
        <v>1.01628709365654</v>
      </c>
      <c r="O567">
        <v>11.556215303902199</v>
      </c>
      <c r="P567">
        <v>68.195499008140004</v>
      </c>
      <c r="Q567">
        <v>-1.0517542136820001E-3</v>
      </c>
    </row>
    <row r="568" spans="1:17" hidden="1" x14ac:dyDescent="0.3">
      <c r="A568" t="s">
        <v>1262</v>
      </c>
      <c r="B568" t="s">
        <v>1263</v>
      </c>
      <c r="C568" t="s">
        <v>3158</v>
      </c>
      <c r="D568" t="s">
        <v>283</v>
      </c>
      <c r="E568">
        <v>9469.4010784999991</v>
      </c>
      <c r="F568">
        <v>6151.75</v>
      </c>
      <c r="G568">
        <v>-1.51450757147945</v>
      </c>
      <c r="H568">
        <v>-0.87986267241226701</v>
      </c>
      <c r="I568">
        <v>11.130642392696799</v>
      </c>
      <c r="J568">
        <v>-0.10349017570546599</v>
      </c>
      <c r="K568">
        <v>6129.8536646616803</v>
      </c>
      <c r="L568">
        <v>5773.3807668134796</v>
      </c>
      <c r="M568">
        <v>52.703077039117197</v>
      </c>
      <c r="N568">
        <v>0.447457826788482</v>
      </c>
      <c r="O568">
        <v>13.772503759092899</v>
      </c>
      <c r="P568">
        <v>33.154761904761898</v>
      </c>
      <c r="Q568">
        <v>0.107060437650978</v>
      </c>
    </row>
    <row r="569" spans="1:17" hidden="1" x14ac:dyDescent="0.3">
      <c r="A569" t="s">
        <v>1264</v>
      </c>
      <c r="B569" t="s">
        <v>1265</v>
      </c>
      <c r="C569" t="s">
        <v>3158</v>
      </c>
      <c r="D569" t="s">
        <v>1266</v>
      </c>
      <c r="E569">
        <v>9435.9825347999395</v>
      </c>
      <c r="F569">
        <v>618.5</v>
      </c>
      <c r="G569">
        <v>-0.400577031394526</v>
      </c>
      <c r="H569">
        <v>15.3762004458543</v>
      </c>
      <c r="I569">
        <v>23.957284582829299</v>
      </c>
      <c r="J569">
        <v>-0.169439162883669</v>
      </c>
      <c r="K569">
        <v>527.47740817426995</v>
      </c>
      <c r="L569">
        <v>493.273796718114</v>
      </c>
      <c r="N569">
        <v>0.96005618255512504</v>
      </c>
      <c r="O569">
        <v>1.0185933710590001</v>
      </c>
      <c r="P569">
        <v>55.734609089764497</v>
      </c>
    </row>
    <row r="570" spans="1:17" x14ac:dyDescent="0.3">
      <c r="A570" t="s">
        <v>1267</v>
      </c>
      <c r="B570" t="s">
        <v>1268</v>
      </c>
      <c r="C570" t="s">
        <v>607</v>
      </c>
      <c r="D570" t="s">
        <v>452</v>
      </c>
      <c r="E570">
        <v>9427.5316734799999</v>
      </c>
      <c r="F570">
        <v>360.2</v>
      </c>
      <c r="G570">
        <v>79.877558603969703</v>
      </c>
      <c r="H570">
        <v>-11.1149235803605</v>
      </c>
      <c r="I570">
        <v>6.7418736396949104</v>
      </c>
      <c r="J570">
        <v>1.8094077155428601</v>
      </c>
      <c r="K570">
        <v>379.86016584181198</v>
      </c>
      <c r="L570">
        <v>334.28135119876299</v>
      </c>
      <c r="M570">
        <v>43.053167746570203</v>
      </c>
      <c r="N570">
        <v>0.60507226065655995</v>
      </c>
      <c r="O570">
        <v>16.962798445308099</v>
      </c>
      <c r="P570">
        <v>120.23845918679299</v>
      </c>
      <c r="Q570">
        <v>0.134187435235812</v>
      </c>
    </row>
    <row r="571" spans="1:17" x14ac:dyDescent="0.3">
      <c r="A571" t="s">
        <v>1269</v>
      </c>
      <c r="B571" t="s">
        <v>1270</v>
      </c>
      <c r="C571" t="s">
        <v>3149</v>
      </c>
      <c r="D571" t="s">
        <v>60</v>
      </c>
      <c r="E571">
        <v>9355.0142573800003</v>
      </c>
      <c r="F571">
        <v>7099.9</v>
      </c>
      <c r="G571">
        <v>54.275321480292803</v>
      </c>
      <c r="H571">
        <v>-4.57699683305718</v>
      </c>
      <c r="I571">
        <v>-28.5321035663682</v>
      </c>
      <c r="J571">
        <v>-4.7743431363375697</v>
      </c>
      <c r="K571">
        <v>7659.1122985030997</v>
      </c>
      <c r="L571">
        <v>7111.36014188237</v>
      </c>
      <c r="M571">
        <v>45.1996514363382</v>
      </c>
      <c r="N571">
        <v>1.52170045271225</v>
      </c>
      <c r="O571">
        <v>44.7604895843603</v>
      </c>
      <c r="P571">
        <v>123.169045074495</v>
      </c>
      <c r="Q571">
        <v>0.137258030421683</v>
      </c>
    </row>
    <row r="572" spans="1:17" x14ac:dyDescent="0.3">
      <c r="A572" t="s">
        <v>1271</v>
      </c>
      <c r="B572" t="s">
        <v>1272</v>
      </c>
      <c r="C572" t="s">
        <v>3156</v>
      </c>
      <c r="D572" t="s">
        <v>135</v>
      </c>
      <c r="E572">
        <v>9354.36936427</v>
      </c>
      <c r="F572">
        <v>394.45</v>
      </c>
      <c r="G572">
        <v>161.17618331894101</v>
      </c>
      <c r="H572">
        <v>-11.930374896611299</v>
      </c>
      <c r="I572">
        <v>12.010401360781399</v>
      </c>
      <c r="J572">
        <v>2.4496622949845599</v>
      </c>
      <c r="K572">
        <v>427.508731197717</v>
      </c>
      <c r="L572">
        <v>361.82460557672999</v>
      </c>
      <c r="M572">
        <v>45.768828370863901</v>
      </c>
      <c r="N572">
        <v>0.84327876020908599</v>
      </c>
      <c r="O572">
        <v>44.403599949296499</v>
      </c>
      <c r="P572">
        <v>211.08044164037801</v>
      </c>
      <c r="Q572">
        <v>0.10755466340566799</v>
      </c>
    </row>
    <row r="573" spans="1:17" x14ac:dyDescent="0.3">
      <c r="A573" t="s">
        <v>1273</v>
      </c>
      <c r="B573" t="s">
        <v>1274</v>
      </c>
      <c r="C573" t="s">
        <v>3151</v>
      </c>
      <c r="D573" t="s">
        <v>80</v>
      </c>
      <c r="E573">
        <v>9350.3742594750001</v>
      </c>
      <c r="F573">
        <v>1214.25</v>
      </c>
      <c r="G573">
        <v>-30.990665715808898</v>
      </c>
      <c r="H573">
        <v>-7.2595027823880196</v>
      </c>
      <c r="I573">
        <v>-30.292199366392801</v>
      </c>
      <c r="J573">
        <v>-2.55662975409584</v>
      </c>
      <c r="K573">
        <v>1322.0594980357</v>
      </c>
      <c r="L573">
        <v>1393.0635925479801</v>
      </c>
      <c r="M573">
        <v>36.376618999541499</v>
      </c>
      <c r="N573">
        <v>1.32918639934242</v>
      </c>
      <c r="O573">
        <v>48.404364834259802</v>
      </c>
      <c r="P573">
        <v>6.7144175418552603</v>
      </c>
      <c r="Q573">
        <v>-3.6387495280503002E-2</v>
      </c>
    </row>
    <row r="574" spans="1:17" x14ac:dyDescent="0.3">
      <c r="A574" t="s">
        <v>1275</v>
      </c>
      <c r="B574" t="s">
        <v>1276</v>
      </c>
      <c r="C574" t="s">
        <v>3157</v>
      </c>
      <c r="D574" t="s">
        <v>258</v>
      </c>
      <c r="E574">
        <v>9256.1286976600004</v>
      </c>
      <c r="F574">
        <v>2227.6999999999998</v>
      </c>
      <c r="G574">
        <v>101.678224347271</v>
      </c>
      <c r="H574">
        <v>4.7445552688827002</v>
      </c>
      <c r="I574">
        <v>60.429710872844701</v>
      </c>
      <c r="J574">
        <v>-1.3302275526444201</v>
      </c>
      <c r="K574">
        <v>1996.10072342479</v>
      </c>
      <c r="L574">
        <v>1542.37107129077</v>
      </c>
      <c r="M574">
        <v>54.898189377032303</v>
      </c>
      <c r="N574">
        <v>0.57065659322004003</v>
      </c>
      <c r="O574">
        <v>8.0374377160300003</v>
      </c>
      <c r="P574">
        <v>155.44088980621399</v>
      </c>
      <c r="Q574">
        <v>8.6556485365486005E-2</v>
      </c>
    </row>
    <row r="575" spans="1:17" x14ac:dyDescent="0.3">
      <c r="A575" t="s">
        <v>1277</v>
      </c>
      <c r="B575" t="s">
        <v>1278</v>
      </c>
      <c r="C575" t="s">
        <v>3155</v>
      </c>
      <c r="D575" t="s">
        <v>283</v>
      </c>
      <c r="E575">
        <v>9223.9977089500007</v>
      </c>
      <c r="F575">
        <v>1422.55</v>
      </c>
      <c r="G575">
        <v>84.7070930300615</v>
      </c>
      <c r="H575">
        <v>-1.4801938394279599</v>
      </c>
      <c r="I575">
        <v>90.517606096346299</v>
      </c>
      <c r="J575">
        <v>0.42387139068093299</v>
      </c>
      <c r="K575">
        <v>1292.2093693504</v>
      </c>
      <c r="L575">
        <v>1082.4321559933301</v>
      </c>
      <c r="M575">
        <v>73.552557227815996</v>
      </c>
      <c r="N575">
        <v>0.86372220145060496</v>
      </c>
      <c r="O575">
        <v>4.73445573090578</v>
      </c>
      <c r="P575">
        <v>162.92394418260699</v>
      </c>
    </row>
    <row r="576" spans="1:17" x14ac:dyDescent="0.3">
      <c r="A576" t="s">
        <v>1279</v>
      </c>
      <c r="B576" t="s">
        <v>1280</v>
      </c>
      <c r="C576" t="s">
        <v>3155</v>
      </c>
      <c r="D576" t="s">
        <v>283</v>
      </c>
      <c r="E576">
        <v>9201.2583404720008</v>
      </c>
      <c r="F576">
        <v>80.41</v>
      </c>
      <c r="G576">
        <v>44.069500649272896</v>
      </c>
      <c r="H576">
        <v>4.1707837485558501E-2</v>
      </c>
      <c r="I576">
        <v>29.764977315875001</v>
      </c>
      <c r="J576">
        <v>3.4270889026614801</v>
      </c>
      <c r="K576">
        <v>78.162342484885698</v>
      </c>
      <c r="L576">
        <v>66.194950944444102</v>
      </c>
      <c r="M576">
        <v>57.474670367257197</v>
      </c>
      <c r="N576">
        <v>1.30531373548911</v>
      </c>
      <c r="O576">
        <v>16.1547071259793</v>
      </c>
      <c r="P576">
        <v>103.055555555555</v>
      </c>
      <c r="Q576">
        <v>0.21253885973459399</v>
      </c>
    </row>
    <row r="577" spans="1:17" hidden="1" x14ac:dyDescent="0.3">
      <c r="A577" t="s">
        <v>1281</v>
      </c>
      <c r="B577" t="s">
        <v>1282</v>
      </c>
      <c r="C577" t="s">
        <v>3158</v>
      </c>
      <c r="D577" t="s">
        <v>238</v>
      </c>
      <c r="E577">
        <v>9167.5001990250003</v>
      </c>
      <c r="F577">
        <v>327.75</v>
      </c>
      <c r="G577">
        <v>-22.911379160210501</v>
      </c>
      <c r="H577">
        <v>-6.5900495541456197</v>
      </c>
      <c r="I577">
        <v>-6.6161824361511696</v>
      </c>
      <c r="J577">
        <v>0.33806056655009797</v>
      </c>
      <c r="K577">
        <v>330.57425064837798</v>
      </c>
      <c r="M577">
        <v>44.214909302002503</v>
      </c>
      <c r="N577">
        <v>0.46628297771910199</v>
      </c>
      <c r="O577">
        <v>13.6231884057971</v>
      </c>
      <c r="P577">
        <v>16.202800921822298</v>
      </c>
    </row>
    <row r="578" spans="1:17" x14ac:dyDescent="0.3">
      <c r="A578" t="s">
        <v>1283</v>
      </c>
      <c r="B578" t="s">
        <v>1284</v>
      </c>
      <c r="C578" t="s">
        <v>3143</v>
      </c>
      <c r="D578" t="s">
        <v>547</v>
      </c>
      <c r="E578">
        <v>9083.1169824999997</v>
      </c>
      <c r="F578">
        <v>275</v>
      </c>
      <c r="G578">
        <v>-7.4498033048094996</v>
      </c>
      <c r="H578">
        <v>-5.64455040738794</v>
      </c>
      <c r="I578">
        <v>9.3845360620159806</v>
      </c>
      <c r="J578">
        <v>-3.5345993908280402</v>
      </c>
      <c r="K578">
        <v>268.89780597716901</v>
      </c>
      <c r="L578">
        <v>241.33776808401899</v>
      </c>
      <c r="M578">
        <v>47.267505246082301</v>
      </c>
      <c r="N578">
        <v>0.75843524053696498</v>
      </c>
      <c r="O578">
        <v>8.2181818181818294</v>
      </c>
      <c r="P578">
        <v>36.408730158730101</v>
      </c>
      <c r="Q578">
        <v>4.5978692863433999E-2</v>
      </c>
    </row>
    <row r="579" spans="1:17" x14ac:dyDescent="0.3">
      <c r="A579" t="s">
        <v>1285</v>
      </c>
      <c r="B579" t="s">
        <v>1286</v>
      </c>
      <c r="C579" t="s">
        <v>3147</v>
      </c>
      <c r="D579" t="s">
        <v>51</v>
      </c>
      <c r="E579">
        <v>9074.8437088749997</v>
      </c>
      <c r="F579">
        <v>523.15</v>
      </c>
      <c r="G579">
        <v>0.53829960219264406</v>
      </c>
      <c r="H579">
        <v>-1.1540965838485799</v>
      </c>
      <c r="I579">
        <v>23.810116458409698</v>
      </c>
      <c r="J579">
        <v>-0.37525830441861002</v>
      </c>
      <c r="K579">
        <v>490.054960901892</v>
      </c>
      <c r="L579">
        <v>421.69847730367297</v>
      </c>
      <c r="M579">
        <v>62.031854336945401</v>
      </c>
      <c r="N579">
        <v>0.31899099062609099</v>
      </c>
      <c r="O579">
        <v>5.7727229284144199</v>
      </c>
      <c r="P579">
        <v>63.740219092331699</v>
      </c>
    </row>
    <row r="580" spans="1:17" hidden="1" x14ac:dyDescent="0.3">
      <c r="A580" t="s">
        <v>1287</v>
      </c>
      <c r="B580" t="s">
        <v>1288</v>
      </c>
      <c r="C580" t="s">
        <v>3158</v>
      </c>
      <c r="D580" t="s">
        <v>135</v>
      </c>
      <c r="E580">
        <v>9022</v>
      </c>
      <c r="F580">
        <v>4511</v>
      </c>
      <c r="G580">
        <v>-31.8462674697811</v>
      </c>
      <c r="H580">
        <v>-5.2080151784875897</v>
      </c>
      <c r="I580">
        <v>-18.0462809815292</v>
      </c>
      <c r="J580">
        <v>3.2961395939057101</v>
      </c>
      <c r="K580">
        <v>4573.5634543535698</v>
      </c>
      <c r="L580">
        <v>4723.4811700480104</v>
      </c>
      <c r="M580">
        <v>52.517890798331401</v>
      </c>
      <c r="N580">
        <v>0.45680531626876603</v>
      </c>
      <c r="O580">
        <v>54.599866991797803</v>
      </c>
      <c r="P580">
        <v>7.3728057125855297</v>
      </c>
      <c r="Q580">
        <v>2.2090302035339998E-3</v>
      </c>
    </row>
    <row r="581" spans="1:17" x14ac:dyDescent="0.3">
      <c r="A581" t="s">
        <v>1289</v>
      </c>
      <c r="B581" t="s">
        <v>1290</v>
      </c>
      <c r="C581" t="s">
        <v>3147</v>
      </c>
      <c r="D581" t="s">
        <v>275</v>
      </c>
      <c r="E581">
        <v>8993.3634076300004</v>
      </c>
      <c r="F581">
        <v>1371.65</v>
      </c>
      <c r="G581">
        <v>3.8874111277696102</v>
      </c>
      <c r="H581">
        <v>3.3328316475566999</v>
      </c>
      <c r="I581">
        <v>-1.1421947971461199</v>
      </c>
      <c r="J581">
        <v>-1.10846592066369</v>
      </c>
      <c r="K581">
        <v>1357.1352094296999</v>
      </c>
      <c r="L581">
        <v>1253.2288860768799</v>
      </c>
      <c r="M581">
        <v>39.878605158377198</v>
      </c>
      <c r="N581">
        <v>0.54481472651797003</v>
      </c>
      <c r="O581">
        <v>20.5810520176429</v>
      </c>
      <c r="P581">
        <v>40.408434844917601</v>
      </c>
    </row>
    <row r="582" spans="1:17" x14ac:dyDescent="0.3">
      <c r="A582" t="s">
        <v>1291</v>
      </c>
      <c r="B582" t="s">
        <v>1292</v>
      </c>
      <c r="C582" t="s">
        <v>3145</v>
      </c>
      <c r="D582" t="s">
        <v>241</v>
      </c>
      <c r="E582">
        <v>8974.4115032000009</v>
      </c>
      <c r="F582">
        <v>672.1</v>
      </c>
      <c r="G582">
        <v>-23.4695982649075</v>
      </c>
      <c r="H582">
        <v>-11.871519309322</v>
      </c>
      <c r="I582">
        <v>6.3046926076355998</v>
      </c>
      <c r="J582">
        <v>-7.0776372480833294E-2</v>
      </c>
      <c r="K582">
        <v>692.29596548235997</v>
      </c>
      <c r="L582">
        <v>644.23197800238495</v>
      </c>
      <c r="M582">
        <v>35.726960642691203</v>
      </c>
      <c r="N582">
        <v>0.32079487981826199</v>
      </c>
      <c r="O582">
        <v>27.2132123195953</v>
      </c>
      <c r="P582">
        <v>21.845540246555402</v>
      </c>
      <c r="Q582">
        <v>5.2134598913399E-2</v>
      </c>
    </row>
    <row r="583" spans="1:17" x14ac:dyDescent="0.3">
      <c r="A583" t="s">
        <v>1293</v>
      </c>
      <c r="B583" t="s">
        <v>1294</v>
      </c>
      <c r="C583" t="s">
        <v>3155</v>
      </c>
      <c r="D583" t="s">
        <v>377</v>
      </c>
      <c r="E583">
        <v>8960.2941710100004</v>
      </c>
      <c r="F583">
        <v>394.85</v>
      </c>
      <c r="G583">
        <v>152.64224406808901</v>
      </c>
      <c r="H583">
        <v>-7.4773498856706304</v>
      </c>
      <c r="I583">
        <v>37.260977763973301</v>
      </c>
      <c r="J583">
        <v>1.8670677498322901</v>
      </c>
      <c r="K583">
        <v>382.17928881113301</v>
      </c>
      <c r="L583">
        <v>300.51686926287601</v>
      </c>
      <c r="M583">
        <v>53.715708437839297</v>
      </c>
      <c r="N583">
        <v>0.57953662314187604</v>
      </c>
      <c r="O583">
        <v>13.1568950234266</v>
      </c>
      <c r="P583">
        <v>180.433238636363</v>
      </c>
      <c r="Q583">
        <v>0.171099184929314</v>
      </c>
    </row>
    <row r="584" spans="1:17" x14ac:dyDescent="0.3">
      <c r="A584" t="s">
        <v>1295</v>
      </c>
      <c r="B584" t="s">
        <v>1296</v>
      </c>
      <c r="C584" t="s">
        <v>3146</v>
      </c>
      <c r="D584" t="s">
        <v>48</v>
      </c>
      <c r="E584">
        <v>8954.5096639999992</v>
      </c>
      <c r="F584">
        <v>318.39999999999998</v>
      </c>
      <c r="G584">
        <v>-12.5993302259897</v>
      </c>
      <c r="H584">
        <v>-7.6737362994015097</v>
      </c>
      <c r="I584">
        <v>11.3269859961554</v>
      </c>
      <c r="J584">
        <v>-3.98275566687875</v>
      </c>
      <c r="K584">
        <v>336.952908387577</v>
      </c>
      <c r="L584">
        <v>313.94830993823501</v>
      </c>
      <c r="M584">
        <v>38.918389338589002</v>
      </c>
      <c r="N584">
        <v>0.37287179165571299</v>
      </c>
      <c r="O584">
        <v>30.464824120603001</v>
      </c>
      <c r="P584">
        <v>34.487856388595503</v>
      </c>
      <c r="Q584">
        <v>-1.7037263313551002E-2</v>
      </c>
    </row>
    <row r="585" spans="1:17" hidden="1" x14ac:dyDescent="0.3">
      <c r="A585" t="s">
        <v>1297</v>
      </c>
      <c r="B585" t="s">
        <v>1298</v>
      </c>
      <c r="C585" t="s">
        <v>3158</v>
      </c>
      <c r="D585" t="s">
        <v>135</v>
      </c>
      <c r="E585">
        <v>8928.0341572500001</v>
      </c>
      <c r="F585">
        <v>708.5</v>
      </c>
      <c r="G585">
        <v>-3.0810618775900598</v>
      </c>
      <c r="H585">
        <v>-1.1886844110890999</v>
      </c>
      <c r="I585">
        <v>-4.3458129924172999</v>
      </c>
      <c r="J585">
        <v>0.93266070852212801</v>
      </c>
      <c r="K585">
        <v>715.17396963681199</v>
      </c>
      <c r="L585">
        <v>678.23845924330499</v>
      </c>
      <c r="M585">
        <v>45.042057802850501</v>
      </c>
      <c r="N585">
        <v>0.44480341425275499</v>
      </c>
      <c r="O585">
        <v>11.552575864502399</v>
      </c>
      <c r="P585">
        <v>36.776061776061702</v>
      </c>
    </row>
    <row r="586" spans="1:17" hidden="1" x14ac:dyDescent="0.3">
      <c r="A586" t="s">
        <v>1299</v>
      </c>
      <c r="B586" t="s">
        <v>1300</v>
      </c>
      <c r="C586" t="s">
        <v>3158</v>
      </c>
      <c r="E586">
        <v>8910.8448000000008</v>
      </c>
      <c r="F586">
        <v>880</v>
      </c>
      <c r="G586">
        <v>5595.70667715948</v>
      </c>
      <c r="H586">
        <v>116.912431504007</v>
      </c>
      <c r="I586">
        <v>390.71185878689101</v>
      </c>
      <c r="J586">
        <v>-0.29735223967917901</v>
      </c>
      <c r="K586">
        <v>489.95359997141901</v>
      </c>
      <c r="L586">
        <v>243.38519962657199</v>
      </c>
      <c r="M586">
        <v>81.322269182754198</v>
      </c>
      <c r="N586">
        <v>3.1643209147404301</v>
      </c>
      <c r="O586">
        <v>0.49999999999998901</v>
      </c>
      <c r="P586">
        <v>5621.7165149544799</v>
      </c>
    </row>
    <row r="587" spans="1:17" x14ac:dyDescent="0.3">
      <c r="A587" t="s">
        <v>1301</v>
      </c>
      <c r="B587" t="s">
        <v>1302</v>
      </c>
      <c r="C587" t="s">
        <v>3155</v>
      </c>
      <c r="D587" t="s">
        <v>258</v>
      </c>
      <c r="E587">
        <v>8886.0422190899899</v>
      </c>
      <c r="F587">
        <v>3824.85</v>
      </c>
      <c r="G587">
        <v>122.236146303651</v>
      </c>
      <c r="H587">
        <v>14.1859609248962</v>
      </c>
      <c r="I587">
        <v>108.443066044415</v>
      </c>
      <c r="J587">
        <v>0.72628245104857703</v>
      </c>
      <c r="K587">
        <v>3261.4332035366701</v>
      </c>
      <c r="L587">
        <v>2376.3666384490002</v>
      </c>
      <c r="M587">
        <v>63.465481281766799</v>
      </c>
      <c r="N587">
        <v>1.0999443352568301</v>
      </c>
      <c r="O587">
        <v>4.4472332248323303</v>
      </c>
      <c r="P587">
        <v>201.16929133858201</v>
      </c>
      <c r="Q587">
        <v>0.14752192524119001</v>
      </c>
    </row>
    <row r="588" spans="1:17" hidden="1" x14ac:dyDescent="0.3">
      <c r="A588" t="s">
        <v>1303</v>
      </c>
      <c r="B588" t="s">
        <v>1304</v>
      </c>
      <c r="C588" t="s">
        <v>3155</v>
      </c>
      <c r="D588" t="s">
        <v>265</v>
      </c>
      <c r="E588">
        <v>8871.6779894399897</v>
      </c>
      <c r="F588">
        <v>1500.8</v>
      </c>
      <c r="G588">
        <v>95.510457407950597</v>
      </c>
      <c r="H588">
        <v>-7.7332079028296299</v>
      </c>
      <c r="I588">
        <v>7.81080920313787</v>
      </c>
      <c r="J588">
        <v>4.8337912849708298</v>
      </c>
      <c r="K588">
        <v>1526.60698585914</v>
      </c>
      <c r="M588">
        <v>60.155040656736603</v>
      </c>
      <c r="N588">
        <v>0.81914271508383996</v>
      </c>
      <c r="O588">
        <v>38.592750533048999</v>
      </c>
      <c r="P588">
        <v>133.62391033623899</v>
      </c>
    </row>
    <row r="589" spans="1:17" x14ac:dyDescent="0.3">
      <c r="A589" t="s">
        <v>1305</v>
      </c>
      <c r="B589" t="s">
        <v>1306</v>
      </c>
      <c r="C589" t="s">
        <v>3154</v>
      </c>
      <c r="D589" t="s">
        <v>849</v>
      </c>
      <c r="E589">
        <v>8856.1858530199897</v>
      </c>
      <c r="F589">
        <v>190.3</v>
      </c>
      <c r="G589">
        <v>20.600331696524002</v>
      </c>
      <c r="H589">
        <v>-10.3319477022937</v>
      </c>
      <c r="I589">
        <v>-2.2915532922233899</v>
      </c>
      <c r="J589">
        <v>-4.5540789858655799</v>
      </c>
      <c r="K589">
        <v>210.235723867698</v>
      </c>
      <c r="L589">
        <v>194.78245767287601</v>
      </c>
      <c r="M589">
        <v>34.5631316830003</v>
      </c>
      <c r="N589">
        <v>0.58803416910746398</v>
      </c>
      <c r="O589">
        <v>38.7283236994219</v>
      </c>
      <c r="P589">
        <v>67.591369440774997</v>
      </c>
      <c r="Q589">
        <v>9.6540407171120002E-2</v>
      </c>
    </row>
    <row r="590" spans="1:17" x14ac:dyDescent="0.3">
      <c r="A590" t="s">
        <v>1307</v>
      </c>
      <c r="B590" t="s">
        <v>1308</v>
      </c>
      <c r="C590" t="s">
        <v>3154</v>
      </c>
      <c r="D590" t="s">
        <v>97</v>
      </c>
      <c r="E590">
        <v>8843.5089755949994</v>
      </c>
      <c r="F590">
        <v>4469.45</v>
      </c>
      <c r="G590">
        <v>103.192726307562</v>
      </c>
      <c r="H590">
        <v>18.267487210560201</v>
      </c>
      <c r="I590">
        <v>102.782387408114</v>
      </c>
      <c r="J590">
        <v>-0.72910259044002601</v>
      </c>
      <c r="K590">
        <v>3797.6627192584301</v>
      </c>
      <c r="L590">
        <v>2961.7678902807302</v>
      </c>
      <c r="M590">
        <v>68.688332457299595</v>
      </c>
      <c r="N590">
        <v>1.97234796252328</v>
      </c>
      <c r="O590">
        <v>0.68352929331349999</v>
      </c>
      <c r="P590">
        <v>180.216300940438</v>
      </c>
      <c r="Q590">
        <v>-1.5626668978777E-2</v>
      </c>
    </row>
    <row r="591" spans="1:17" hidden="1" x14ac:dyDescent="0.3">
      <c r="A591" t="s">
        <v>1309</v>
      </c>
      <c r="B591" t="s">
        <v>1310</v>
      </c>
      <c r="C591" t="s">
        <v>3158</v>
      </c>
      <c r="D591" t="s">
        <v>57</v>
      </c>
      <c r="E591">
        <v>8828.4540338400002</v>
      </c>
      <c r="F591">
        <v>16.440000000000001</v>
      </c>
      <c r="G591">
        <v>110.53692479492599</v>
      </c>
      <c r="H591">
        <v>4.1118416334728298</v>
      </c>
      <c r="I591">
        <v>77.103540747239805</v>
      </c>
      <c r="J591">
        <v>-2.6810704901278699</v>
      </c>
      <c r="K591">
        <v>15.7532884151481</v>
      </c>
      <c r="L591">
        <v>13.4148575502604</v>
      </c>
      <c r="M591">
        <v>59.871950320572303</v>
      </c>
      <c r="N591">
        <v>1.5540834915837101</v>
      </c>
      <c r="O591">
        <v>28.3454987834549</v>
      </c>
      <c r="P591">
        <v>147.21804511278199</v>
      </c>
      <c r="Q591">
        <v>0.120241122020808</v>
      </c>
    </row>
    <row r="592" spans="1:17" x14ac:dyDescent="0.3">
      <c r="A592" t="s">
        <v>1311</v>
      </c>
      <c r="B592" t="s">
        <v>1312</v>
      </c>
      <c r="C592" t="s">
        <v>3149</v>
      </c>
      <c r="D592" t="s">
        <v>182</v>
      </c>
      <c r="E592">
        <v>8795.9130480000003</v>
      </c>
      <c r="F592">
        <v>575.70000000000005</v>
      </c>
      <c r="G592">
        <v>-10.5117938587991</v>
      </c>
      <c r="H592">
        <v>1.84900449401351</v>
      </c>
      <c r="I592">
        <v>2.2130346362612698</v>
      </c>
      <c r="J592">
        <v>0.38116937926512301</v>
      </c>
      <c r="K592">
        <v>579.08963387753295</v>
      </c>
      <c r="L592">
        <v>553.22473180513896</v>
      </c>
      <c r="M592">
        <v>49.139188011906803</v>
      </c>
      <c r="N592">
        <v>0.533972933375365</v>
      </c>
      <c r="O592">
        <v>22.945978808407101</v>
      </c>
      <c r="P592">
        <v>32.956120092378697</v>
      </c>
      <c r="Q592">
        <v>6.9117156899762E-2</v>
      </c>
    </row>
    <row r="593" spans="1:17" x14ac:dyDescent="0.3">
      <c r="A593" t="s">
        <v>1313</v>
      </c>
      <c r="B593" t="s">
        <v>1314</v>
      </c>
      <c r="C593" t="s">
        <v>3147</v>
      </c>
      <c r="D593" t="s">
        <v>51</v>
      </c>
      <c r="E593">
        <v>8729.8767040799994</v>
      </c>
      <c r="F593">
        <v>536.20000000000005</v>
      </c>
      <c r="G593">
        <v>16.957766524422698</v>
      </c>
      <c r="H593">
        <v>-6.8533348381387302</v>
      </c>
      <c r="I593">
        <v>9.2822519605715392</v>
      </c>
      <c r="J593">
        <v>1.7937883058495101</v>
      </c>
      <c r="K593">
        <v>533.71637954683297</v>
      </c>
      <c r="L593">
        <v>475.71915591293202</v>
      </c>
      <c r="M593">
        <v>49.010711422961101</v>
      </c>
      <c r="N593">
        <v>0.377653338287603</v>
      </c>
      <c r="O593">
        <v>22.8739276389406</v>
      </c>
      <c r="P593">
        <v>56.1899213515875</v>
      </c>
      <c r="Q593">
        <v>3.6576352082569999E-2</v>
      </c>
    </row>
    <row r="594" spans="1:17" x14ac:dyDescent="0.3">
      <c r="A594" t="s">
        <v>1315</v>
      </c>
      <c r="B594" t="s">
        <v>1316</v>
      </c>
      <c r="C594" t="s">
        <v>3142</v>
      </c>
      <c r="D594" t="s">
        <v>280</v>
      </c>
      <c r="E594">
        <v>8702.1929634000007</v>
      </c>
      <c r="F594">
        <v>738.3</v>
      </c>
      <c r="G594">
        <v>-6.3889693568937798</v>
      </c>
      <c r="H594">
        <v>1.87542909599212</v>
      </c>
      <c r="I594">
        <v>-0.42591336758917397</v>
      </c>
      <c r="J594">
        <v>0.404135923223847</v>
      </c>
      <c r="K594">
        <v>746.47152129594997</v>
      </c>
      <c r="L594">
        <v>721.02263498665604</v>
      </c>
      <c r="M594">
        <v>50.021203866706898</v>
      </c>
      <c r="N594">
        <v>0.73397372755333701</v>
      </c>
      <c r="O594">
        <v>24.840850602736001</v>
      </c>
      <c r="P594">
        <v>27.6341948310139</v>
      </c>
      <c r="Q594">
        <v>8.0074924566469002E-2</v>
      </c>
    </row>
    <row r="595" spans="1:17" x14ac:dyDescent="0.3">
      <c r="A595" t="s">
        <v>1317</v>
      </c>
      <c r="B595" t="s">
        <v>1318</v>
      </c>
      <c r="C595" t="s">
        <v>3147</v>
      </c>
      <c r="D595" t="s">
        <v>51</v>
      </c>
      <c r="E595">
        <v>8689.6934800899999</v>
      </c>
      <c r="F595">
        <v>5234.95</v>
      </c>
      <c r="G595">
        <v>-21.578182831707299</v>
      </c>
      <c r="H595">
        <v>-0.10546662977935101</v>
      </c>
      <c r="I595">
        <v>-0.130374465679405</v>
      </c>
      <c r="J595">
        <v>-3.6041894456094901</v>
      </c>
      <c r="K595">
        <v>5253.6459867651001</v>
      </c>
      <c r="L595">
        <v>5098.4267644900401</v>
      </c>
      <c r="M595">
        <v>41.836740165300398</v>
      </c>
      <c r="N595">
        <v>1.05160296673891</v>
      </c>
      <c r="O595">
        <v>7.7918604762223298</v>
      </c>
      <c r="P595">
        <v>12.9061478901338</v>
      </c>
      <c r="Q595">
        <v>-5.8920809768035001E-2</v>
      </c>
    </row>
    <row r="596" spans="1:17" x14ac:dyDescent="0.3">
      <c r="A596" t="s">
        <v>1319</v>
      </c>
      <c r="B596" t="s">
        <v>1320</v>
      </c>
      <c r="C596" t="s">
        <v>3149</v>
      </c>
      <c r="D596" t="s">
        <v>182</v>
      </c>
      <c r="E596">
        <v>8683.2004908199997</v>
      </c>
      <c r="F596">
        <v>1608.05</v>
      </c>
      <c r="G596">
        <v>49.111316574723602</v>
      </c>
      <c r="H596">
        <v>10.103065765018</v>
      </c>
      <c r="I596">
        <v>42.548402201475398</v>
      </c>
      <c r="J596">
        <v>-1.09176740596994</v>
      </c>
      <c r="K596">
        <v>1524.99095953554</v>
      </c>
      <c r="L596">
        <v>1257.1185191745301</v>
      </c>
      <c r="M596">
        <v>49.104651291405503</v>
      </c>
      <c r="N596">
        <v>0.58024754538613998</v>
      </c>
      <c r="O596">
        <v>9.3436149373464694</v>
      </c>
      <c r="P596">
        <v>95.984156002437501</v>
      </c>
      <c r="Q596">
        <v>8.2021692470886004E-2</v>
      </c>
    </row>
    <row r="597" spans="1:17" hidden="1" x14ac:dyDescent="0.3">
      <c r="A597" t="s">
        <v>1321</v>
      </c>
      <c r="B597" t="s">
        <v>1322</v>
      </c>
      <c r="C597" t="s">
        <v>3158</v>
      </c>
      <c r="D597" t="s">
        <v>745</v>
      </c>
      <c r="E597">
        <v>8642.3479203879997</v>
      </c>
      <c r="F597">
        <v>526.63</v>
      </c>
      <c r="G597">
        <v>-10.3914927160753</v>
      </c>
      <c r="H597">
        <v>0.53195074962108302</v>
      </c>
      <c r="I597">
        <v>-3.6183822317695999</v>
      </c>
      <c r="J597">
        <v>-1.91691597321844</v>
      </c>
      <c r="K597">
        <v>532.15333456712597</v>
      </c>
      <c r="L597">
        <v>506.92775787727697</v>
      </c>
      <c r="M597">
        <v>73.886051750125603</v>
      </c>
      <c r="N597">
        <v>0.36925372054459399</v>
      </c>
      <c r="O597">
        <v>6.5207071378387198</v>
      </c>
      <c r="P597">
        <v>22.7203877612844</v>
      </c>
      <c r="Q597">
        <v>-1.0545973830429E-2</v>
      </c>
    </row>
    <row r="598" spans="1:17" hidden="1" x14ac:dyDescent="0.3">
      <c r="A598" t="s">
        <v>1323</v>
      </c>
      <c r="B598" t="s">
        <v>1324</v>
      </c>
      <c r="C598" t="s">
        <v>3158</v>
      </c>
      <c r="D598" t="s">
        <v>156</v>
      </c>
      <c r="E598">
        <v>8624.4630954869899</v>
      </c>
      <c r="F598">
        <v>67.290000000000006</v>
      </c>
      <c r="G598">
        <v>61.166796419184998</v>
      </c>
      <c r="H598">
        <v>-1.07991134029386</v>
      </c>
      <c r="I598">
        <v>-9.6551615170386391</v>
      </c>
      <c r="J598">
        <v>1.6787319067251001</v>
      </c>
      <c r="K598">
        <v>63.080292326486301</v>
      </c>
      <c r="L598">
        <v>58.062025302973097</v>
      </c>
      <c r="M598">
        <v>56.601739751901498</v>
      </c>
      <c r="N598">
        <v>2.5260615127238499</v>
      </c>
      <c r="O598">
        <v>18.739783028681799</v>
      </c>
      <c r="P598">
        <v>97.911764705882305</v>
      </c>
      <c r="Q598">
        <v>-8.9241533408979997E-3</v>
      </c>
    </row>
    <row r="599" spans="1:17" x14ac:dyDescent="0.3">
      <c r="A599" t="s">
        <v>1325</v>
      </c>
      <c r="B599" t="s">
        <v>1326</v>
      </c>
      <c r="C599" t="s">
        <v>3143</v>
      </c>
      <c r="D599" t="s">
        <v>24</v>
      </c>
      <c r="E599">
        <v>8618.5411951799997</v>
      </c>
      <c r="F599">
        <v>228.2</v>
      </c>
      <c r="G599">
        <v>-31.025446535896201</v>
      </c>
      <c r="H599">
        <v>3.1353455282669702</v>
      </c>
      <c r="I599">
        <v>-11.4584516199194</v>
      </c>
      <c r="J599">
        <v>-1.4580572610452101</v>
      </c>
      <c r="K599">
        <v>227.94912451046301</v>
      </c>
      <c r="L599">
        <v>223.99565939143599</v>
      </c>
      <c r="M599">
        <v>46.634746765084898</v>
      </c>
      <c r="N599">
        <v>0.66870839663470005</v>
      </c>
      <c r="O599">
        <v>25.569675723049901</v>
      </c>
      <c r="P599">
        <v>18.8541666666666</v>
      </c>
      <c r="Q599">
        <v>0.12537853068898</v>
      </c>
    </row>
    <row r="600" spans="1:17" x14ac:dyDescent="0.3">
      <c r="A600" t="s">
        <v>1327</v>
      </c>
      <c r="B600" t="s">
        <v>1328</v>
      </c>
      <c r="C600" t="s">
        <v>3152</v>
      </c>
      <c r="D600" t="s">
        <v>83</v>
      </c>
      <c r="E600">
        <v>8605.3515050549995</v>
      </c>
      <c r="F600">
        <v>291.45</v>
      </c>
      <c r="G600">
        <v>-63.204105654068201</v>
      </c>
      <c r="H600">
        <v>-6.2248652252808503</v>
      </c>
      <c r="I600">
        <v>-12.0437295427918</v>
      </c>
      <c r="J600">
        <v>-2.1271705388967201</v>
      </c>
      <c r="K600">
        <v>290.30689408021698</v>
      </c>
      <c r="L600">
        <v>327.443811265362</v>
      </c>
      <c r="M600">
        <v>62.070590280055299</v>
      </c>
      <c r="N600">
        <v>0.803975077155753</v>
      </c>
      <c r="O600">
        <v>64.607994510207504</v>
      </c>
      <c r="P600">
        <v>11.6666666666666</v>
      </c>
      <c r="Q600">
        <v>-9.7264236996174994E-2</v>
      </c>
    </row>
    <row r="601" spans="1:17" hidden="1" x14ac:dyDescent="0.3">
      <c r="A601" t="s">
        <v>1329</v>
      </c>
      <c r="B601" t="s">
        <v>1330</v>
      </c>
      <c r="C601" t="s">
        <v>3158</v>
      </c>
      <c r="D601" t="s">
        <v>119</v>
      </c>
      <c r="E601">
        <v>8601.6656892499996</v>
      </c>
      <c r="F601">
        <v>356.5</v>
      </c>
      <c r="G601">
        <v>275.906734922022</v>
      </c>
      <c r="H601">
        <v>-1.6065637817878899</v>
      </c>
      <c r="I601">
        <v>61.350618046140497</v>
      </c>
      <c r="J601">
        <v>4.1298538796200104</v>
      </c>
      <c r="K601">
        <v>358.51377871604501</v>
      </c>
      <c r="L601">
        <v>283.01645672554599</v>
      </c>
      <c r="M601">
        <v>43.198716721192802</v>
      </c>
      <c r="N601">
        <v>0.354056902685707</v>
      </c>
      <c r="O601">
        <v>12.0196353436185</v>
      </c>
      <c r="P601">
        <v>352.69841269841203</v>
      </c>
      <c r="Q601">
        <v>0.144900002835891</v>
      </c>
    </row>
    <row r="602" spans="1:17" x14ac:dyDescent="0.3">
      <c r="A602" t="s">
        <v>1331</v>
      </c>
      <c r="B602" t="s">
        <v>1332</v>
      </c>
      <c r="C602" t="s">
        <v>3162</v>
      </c>
      <c r="D602" t="s">
        <v>1333</v>
      </c>
      <c r="E602">
        <v>8564.9825126399992</v>
      </c>
      <c r="F602">
        <v>505.6</v>
      </c>
      <c r="G602">
        <v>0.29543325171361001</v>
      </c>
      <c r="H602">
        <v>10.4495337791877</v>
      </c>
      <c r="I602">
        <v>29.684311231236101</v>
      </c>
      <c r="J602">
        <v>6.6022228229229203</v>
      </c>
      <c r="K602">
        <v>474.94906851721299</v>
      </c>
      <c r="L602">
        <v>441.35189715283099</v>
      </c>
      <c r="M602">
        <v>77.604334422033105</v>
      </c>
      <c r="N602">
        <v>2.0816500027229501</v>
      </c>
      <c r="O602">
        <v>26.3350474683544</v>
      </c>
      <c r="P602">
        <v>58.445628329677199</v>
      </c>
      <c r="Q602">
        <v>8.0485661225977001E-2</v>
      </c>
    </row>
    <row r="603" spans="1:17" hidden="1" x14ac:dyDescent="0.3">
      <c r="A603" t="s">
        <v>1334</v>
      </c>
      <c r="B603" t="s">
        <v>1335</v>
      </c>
      <c r="C603" t="s">
        <v>3154</v>
      </c>
      <c r="D603" t="s">
        <v>272</v>
      </c>
      <c r="E603">
        <v>8546.3165694399995</v>
      </c>
      <c r="F603">
        <v>384.1</v>
      </c>
      <c r="G603">
        <v>-30.343586238338801</v>
      </c>
      <c r="H603">
        <v>-2.95909051206861</v>
      </c>
      <c r="I603">
        <v>-30.346937795810199</v>
      </c>
      <c r="J603">
        <v>6.1968206551757401</v>
      </c>
      <c r="K603">
        <v>388.23063549640602</v>
      </c>
      <c r="M603">
        <v>67.292724594777695</v>
      </c>
      <c r="N603">
        <v>0.749142446012526</v>
      </c>
      <c r="O603">
        <v>40.132777922415997</v>
      </c>
      <c r="P603">
        <v>12.309941520467801</v>
      </c>
    </row>
    <row r="604" spans="1:17" x14ac:dyDescent="0.3">
      <c r="A604" t="s">
        <v>1336</v>
      </c>
      <c r="B604" t="s">
        <v>1337</v>
      </c>
      <c r="C604" t="s">
        <v>3147</v>
      </c>
      <c r="D604" t="s">
        <v>51</v>
      </c>
      <c r="E604">
        <v>8530.7898593800001</v>
      </c>
      <c r="F604">
        <v>872.35</v>
      </c>
      <c r="G604">
        <v>132.502534408288</v>
      </c>
      <c r="H604">
        <v>1.7820933875881499</v>
      </c>
      <c r="I604">
        <v>62.771765256294699</v>
      </c>
      <c r="J604">
        <v>3.3150549061383998</v>
      </c>
      <c r="K604">
        <v>781.28893132174699</v>
      </c>
      <c r="L604">
        <v>599.94613219808502</v>
      </c>
      <c r="M604">
        <v>63.382413059449</v>
      </c>
      <c r="N604">
        <v>0.57937523035910599</v>
      </c>
      <c r="O604">
        <v>9.9902562045050605</v>
      </c>
      <c r="P604">
        <v>193.91846361185901</v>
      </c>
      <c r="Q604">
        <v>2.7218900391405999E-2</v>
      </c>
    </row>
    <row r="605" spans="1:17" x14ac:dyDescent="0.3">
      <c r="A605" t="s">
        <v>1338</v>
      </c>
      <c r="B605" t="s">
        <v>1339</v>
      </c>
      <c r="C605" t="s">
        <v>3160</v>
      </c>
      <c r="D605" t="s">
        <v>1136</v>
      </c>
      <c r="E605">
        <v>8517.97315058399</v>
      </c>
      <c r="F605">
        <v>81.36</v>
      </c>
      <c r="G605">
        <v>-13.322857185583</v>
      </c>
      <c r="H605">
        <v>-15.872025093117401</v>
      </c>
      <c r="I605">
        <v>-18.554977205395701</v>
      </c>
      <c r="J605">
        <v>-4.1629011456406397</v>
      </c>
      <c r="K605">
        <v>85.853533047019894</v>
      </c>
      <c r="L605">
        <v>86.685536075830001</v>
      </c>
      <c r="M605">
        <v>53.8596597247288</v>
      </c>
      <c r="N605">
        <v>0.59637883397746305</v>
      </c>
      <c r="O605">
        <v>66.789577187807197</v>
      </c>
      <c r="P605">
        <v>23.741444866920101</v>
      </c>
      <c r="Q605">
        <v>1.235921830058E-2</v>
      </c>
    </row>
    <row r="606" spans="1:17" x14ac:dyDescent="0.3">
      <c r="A606" t="s">
        <v>1340</v>
      </c>
      <c r="B606" t="s">
        <v>1341</v>
      </c>
      <c r="C606" t="s">
        <v>3157</v>
      </c>
      <c r="D606" t="s">
        <v>398</v>
      </c>
      <c r="E606">
        <v>8511.0815632699996</v>
      </c>
      <c r="F606">
        <v>213.59</v>
      </c>
      <c r="G606">
        <v>-3.36269452770305</v>
      </c>
      <c r="H606">
        <v>-6.6376661975236297</v>
      </c>
      <c r="I606">
        <v>-18.8832568481055</v>
      </c>
      <c r="J606">
        <v>-1.5010209352045101</v>
      </c>
      <c r="K606">
        <v>224.42885715303601</v>
      </c>
      <c r="L606">
        <v>223.99964475543899</v>
      </c>
      <c r="M606">
        <v>43.146113694925901</v>
      </c>
      <c r="N606">
        <v>0.698236142556527</v>
      </c>
      <c r="O606">
        <v>50.873168219485898</v>
      </c>
      <c r="P606">
        <v>23.284271284271199</v>
      </c>
      <c r="Q606">
        <v>4.8813252730040002E-2</v>
      </c>
    </row>
    <row r="607" spans="1:17" hidden="1" x14ac:dyDescent="0.3">
      <c r="A607" t="s">
        <v>1342</v>
      </c>
      <c r="B607" t="s">
        <v>1343</v>
      </c>
      <c r="C607" t="s">
        <v>3158</v>
      </c>
      <c r="D607" t="s">
        <v>97</v>
      </c>
      <c r="E607">
        <v>8498.5648640750005</v>
      </c>
      <c r="F607">
        <v>772.75</v>
      </c>
      <c r="G607">
        <v>-10.518879791713299</v>
      </c>
      <c r="H607">
        <v>-5.26355415537261</v>
      </c>
      <c r="I607">
        <v>-3.8076993865727702</v>
      </c>
      <c r="J607">
        <v>-0.82225900238028204</v>
      </c>
      <c r="K607">
        <v>805.41309125874295</v>
      </c>
      <c r="L607">
        <v>764.13422446265895</v>
      </c>
      <c r="M607">
        <v>37.654218025866903</v>
      </c>
      <c r="N607">
        <v>0.58963228915766297</v>
      </c>
      <c r="O607">
        <v>22.083468133290101</v>
      </c>
      <c r="P607">
        <v>25.446428571428498</v>
      </c>
      <c r="Q607">
        <v>0.12861293599498999</v>
      </c>
    </row>
    <row r="608" spans="1:17" x14ac:dyDescent="0.3">
      <c r="A608" t="s">
        <v>1344</v>
      </c>
      <c r="B608" t="s">
        <v>1345</v>
      </c>
      <c r="C608" t="s">
        <v>3151</v>
      </c>
      <c r="D608" t="s">
        <v>80</v>
      </c>
      <c r="E608">
        <v>8427.5658748669994</v>
      </c>
      <c r="F608">
        <v>208.51</v>
      </c>
      <c r="G608">
        <v>-0.249886045906073</v>
      </c>
      <c r="H608">
        <v>-3.2951155255676001</v>
      </c>
      <c r="I608">
        <v>-17.718170742241298</v>
      </c>
      <c r="J608">
        <v>-0.94619685670160503</v>
      </c>
      <c r="K608">
        <v>212.07859603295199</v>
      </c>
      <c r="L608">
        <v>203.555777205715</v>
      </c>
      <c r="M608">
        <v>46.304755038431502</v>
      </c>
      <c r="N608">
        <v>0.85767556325426197</v>
      </c>
      <c r="O608">
        <v>22.775886048630699</v>
      </c>
      <c r="P608">
        <v>41.843537414965901</v>
      </c>
      <c r="Q608">
        <v>8.3693235155878995E-2</v>
      </c>
    </row>
    <row r="609" spans="1:17" x14ac:dyDescent="0.3">
      <c r="A609" t="s">
        <v>1346</v>
      </c>
      <c r="B609" t="s">
        <v>1347</v>
      </c>
      <c r="C609" t="s">
        <v>3153</v>
      </c>
      <c r="D609" t="s">
        <v>430</v>
      </c>
      <c r="E609">
        <v>8426.8845585020008</v>
      </c>
      <c r="F609">
        <v>191.26</v>
      </c>
      <c r="G609">
        <v>-42.215752362361698</v>
      </c>
      <c r="H609">
        <v>-11.4233243722688</v>
      </c>
      <c r="I609">
        <v>-0.204191600572697</v>
      </c>
      <c r="J609">
        <v>-3.0751851856799601</v>
      </c>
      <c r="K609">
        <v>196.05888338103</v>
      </c>
      <c r="L609">
        <v>193.44965953538099</v>
      </c>
      <c r="M609">
        <v>38.003089505027901</v>
      </c>
      <c r="N609">
        <v>0.36595752757026001</v>
      </c>
      <c r="O609">
        <v>20.8564258078009</v>
      </c>
      <c r="P609">
        <v>31.903448275862001</v>
      </c>
    </row>
    <row r="610" spans="1:17" x14ac:dyDescent="0.3">
      <c r="A610" t="s">
        <v>1348</v>
      </c>
      <c r="B610" t="s">
        <v>1349</v>
      </c>
      <c r="C610" t="s">
        <v>3155</v>
      </c>
      <c r="D610" t="s">
        <v>1350</v>
      </c>
      <c r="E610">
        <v>8391.7292420399899</v>
      </c>
      <c r="F610">
        <v>263.39999999999998</v>
      </c>
      <c r="G610">
        <v>10.043881213263001</v>
      </c>
      <c r="H610">
        <v>4.98928484881041</v>
      </c>
      <c r="I610">
        <v>31.9363403756834</v>
      </c>
      <c r="J610">
        <v>1.4557291838701301</v>
      </c>
      <c r="K610">
        <v>247.49693917259299</v>
      </c>
      <c r="L610">
        <v>217.561867511342</v>
      </c>
      <c r="M610">
        <v>53.870328949462298</v>
      </c>
      <c r="N610">
        <v>1.0258760314831901</v>
      </c>
      <c r="O610">
        <v>3.7775246772969</v>
      </c>
      <c r="P610">
        <v>55.306603773584897</v>
      </c>
      <c r="Q610">
        <v>-5.0145464571250001E-3</v>
      </c>
    </row>
    <row r="611" spans="1:17" hidden="1" x14ac:dyDescent="0.3">
      <c r="A611" t="s">
        <v>1351</v>
      </c>
      <c r="B611" t="s">
        <v>1352</v>
      </c>
      <c r="C611" t="s">
        <v>3158</v>
      </c>
      <c r="D611" t="s">
        <v>114</v>
      </c>
      <c r="E611">
        <v>8387.1926820000008</v>
      </c>
      <c r="F611">
        <v>2613.6</v>
      </c>
      <c r="G611">
        <v>-45.693933488193103</v>
      </c>
      <c r="H611">
        <v>-4.5919733107321603</v>
      </c>
      <c r="I611">
        <v>-15.5630893499095</v>
      </c>
      <c r="J611">
        <v>-1.4496431250753199</v>
      </c>
      <c r="K611">
        <v>2688.1626399113302</v>
      </c>
      <c r="L611">
        <v>2697.2026366917398</v>
      </c>
      <c r="M611">
        <v>46.2837404230972</v>
      </c>
      <c r="N611">
        <v>0.69641718297222199</v>
      </c>
      <c r="O611">
        <v>33.914906642179297</v>
      </c>
      <c r="P611">
        <v>11.2643678160919</v>
      </c>
      <c r="Q611">
        <v>-1.8669440180598001E-2</v>
      </c>
    </row>
    <row r="612" spans="1:17" hidden="1" x14ac:dyDescent="0.3">
      <c r="A612" t="s">
        <v>1353</v>
      </c>
      <c r="B612" t="s">
        <v>1354</v>
      </c>
      <c r="C612" t="s">
        <v>3158</v>
      </c>
      <c r="D612" t="s">
        <v>48</v>
      </c>
      <c r="E612">
        <v>8376.1358165000001</v>
      </c>
      <c r="F612">
        <v>765.35</v>
      </c>
      <c r="G612">
        <v>209.817279361646</v>
      </c>
      <c r="H612">
        <v>-11.467129918181399</v>
      </c>
      <c r="I612">
        <v>232.34122485084501</v>
      </c>
      <c r="J612">
        <v>-2.9933779947782599</v>
      </c>
      <c r="K612">
        <v>694.02544257911802</v>
      </c>
      <c r="L612">
        <v>450.80684465545897</v>
      </c>
      <c r="M612">
        <v>51.218453224670696</v>
      </c>
      <c r="N612">
        <v>0.388796999199502</v>
      </c>
      <c r="O612">
        <v>15.888155745737199</v>
      </c>
      <c r="P612">
        <v>395.21190553218997</v>
      </c>
    </row>
    <row r="613" spans="1:17" hidden="1" x14ac:dyDescent="0.3">
      <c r="A613" t="s">
        <v>1355</v>
      </c>
      <c r="B613" t="s">
        <v>1356</v>
      </c>
      <c r="C613" t="s">
        <v>3158</v>
      </c>
      <c r="D613" t="s">
        <v>745</v>
      </c>
      <c r="E613">
        <v>8375.5088797930002</v>
      </c>
      <c r="F613">
        <v>263.66000000000003</v>
      </c>
      <c r="G613">
        <v>1.49765809434965</v>
      </c>
      <c r="H613">
        <v>0.32921583631610202</v>
      </c>
      <c r="I613">
        <v>2.0625337637197001</v>
      </c>
      <c r="J613">
        <v>-0.75730363447527105</v>
      </c>
      <c r="K613">
        <v>264.16826161525699</v>
      </c>
      <c r="L613">
        <v>245.05785750085201</v>
      </c>
      <c r="M613">
        <v>59.785019392106697</v>
      </c>
      <c r="N613">
        <v>0.64366957645678202</v>
      </c>
      <c r="O613">
        <v>5.1543654706819302</v>
      </c>
      <c r="P613">
        <v>33.905535804977099</v>
      </c>
      <c r="Q613">
        <v>1.1816369177710001E-3</v>
      </c>
    </row>
    <row r="614" spans="1:17" hidden="1" x14ac:dyDescent="0.3">
      <c r="A614" t="s">
        <v>1357</v>
      </c>
      <c r="B614" t="s">
        <v>1358</v>
      </c>
      <c r="C614" t="s">
        <v>3158</v>
      </c>
      <c r="D614" t="s">
        <v>1359</v>
      </c>
      <c r="E614">
        <v>8369.7008711939998</v>
      </c>
      <c r="F614">
        <v>1230.3900000000001</v>
      </c>
      <c r="K614">
        <v>1221.0284065276701</v>
      </c>
      <c r="L614">
        <v>1201.49851616978</v>
      </c>
      <c r="M614">
        <v>68.273684852772604</v>
      </c>
      <c r="N614">
        <v>1</v>
      </c>
      <c r="Q614">
        <v>-6.1080809493942997E-2</v>
      </c>
    </row>
    <row r="615" spans="1:17" x14ac:dyDescent="0.3">
      <c r="A615" t="s">
        <v>1360</v>
      </c>
      <c r="B615" t="s">
        <v>1361</v>
      </c>
      <c r="C615" t="s">
        <v>3142</v>
      </c>
      <c r="D615" t="s">
        <v>21</v>
      </c>
      <c r="E615">
        <v>8365.9032146000009</v>
      </c>
      <c r="F615">
        <v>2709.8</v>
      </c>
      <c r="G615">
        <v>-13.4053562942197</v>
      </c>
      <c r="H615">
        <v>-2.3355836512294799</v>
      </c>
      <c r="I615">
        <v>-6.0794943073890702</v>
      </c>
      <c r="J615">
        <v>2.5195520824740001</v>
      </c>
      <c r="K615">
        <v>2724.8824433556701</v>
      </c>
      <c r="L615">
        <v>2654.78539236705</v>
      </c>
      <c r="M615">
        <v>61.177236859950099</v>
      </c>
      <c r="N615">
        <v>0.69074736448045804</v>
      </c>
      <c r="O615">
        <v>16.060225846925899</v>
      </c>
      <c r="P615">
        <v>28.850954565987401</v>
      </c>
      <c r="Q615">
        <v>-3.4512331658939001E-2</v>
      </c>
    </row>
    <row r="616" spans="1:17" x14ac:dyDescent="0.3">
      <c r="A616" t="s">
        <v>1362</v>
      </c>
      <c r="B616" t="s">
        <v>1363</v>
      </c>
      <c r="C616" t="s">
        <v>3154</v>
      </c>
      <c r="D616" t="s">
        <v>307</v>
      </c>
      <c r="E616">
        <v>8322.1157220599998</v>
      </c>
      <c r="F616">
        <v>216.3</v>
      </c>
      <c r="G616">
        <v>19.69578699449</v>
      </c>
      <c r="H616">
        <v>-0.21598346219159301</v>
      </c>
      <c r="I616">
        <v>-3.0315337959728099</v>
      </c>
      <c r="J616">
        <v>1.01266969140466</v>
      </c>
      <c r="K616">
        <v>216.23220105425699</v>
      </c>
      <c r="L616">
        <v>206.15987599162699</v>
      </c>
      <c r="M616">
        <v>56.155363198912497</v>
      </c>
      <c r="N616">
        <v>0.51141430034262303</v>
      </c>
      <c r="O616">
        <v>21.128062875635599</v>
      </c>
      <c r="P616">
        <v>47.192922762844503</v>
      </c>
    </row>
    <row r="617" spans="1:17" x14ac:dyDescent="0.3">
      <c r="A617" t="s">
        <v>1364</v>
      </c>
      <c r="B617" t="s">
        <v>1365</v>
      </c>
      <c r="C617" t="s">
        <v>3145</v>
      </c>
      <c r="D617" t="s">
        <v>384</v>
      </c>
      <c r="E617">
        <v>8316.4332551999996</v>
      </c>
      <c r="F617">
        <v>610.4</v>
      </c>
      <c r="G617">
        <v>12.246107844862699</v>
      </c>
      <c r="H617">
        <v>-12.683799554145599</v>
      </c>
      <c r="I617">
        <v>7.1083254362350203</v>
      </c>
      <c r="J617">
        <v>-2.02040118120218</v>
      </c>
      <c r="K617">
        <v>646.13228534249595</v>
      </c>
      <c r="L617">
        <v>580.22551226377402</v>
      </c>
      <c r="M617">
        <v>40.799342671989599</v>
      </c>
      <c r="N617">
        <v>0.18255920151555</v>
      </c>
      <c r="O617">
        <v>29.914809960681499</v>
      </c>
      <c r="P617">
        <v>58.175693184762899</v>
      </c>
      <c r="Q617">
        <v>-9.1701422316509996E-3</v>
      </c>
    </row>
    <row r="618" spans="1:17" x14ac:dyDescent="0.3">
      <c r="A618" t="s">
        <v>1366</v>
      </c>
      <c r="B618" t="s">
        <v>1367</v>
      </c>
      <c r="C618" t="s">
        <v>3157</v>
      </c>
      <c r="D618" t="s">
        <v>172</v>
      </c>
      <c r="E618">
        <v>8314.8849974999994</v>
      </c>
      <c r="F618">
        <v>1201.0999999999999</v>
      </c>
      <c r="G618">
        <v>125.397802184067</v>
      </c>
      <c r="H618">
        <v>2.0944262523059902</v>
      </c>
      <c r="I618">
        <v>75.426014035031002</v>
      </c>
      <c r="J618">
        <v>-4.3787984292297901</v>
      </c>
      <c r="K618">
        <v>1010.5319283241899</v>
      </c>
      <c r="L618">
        <v>816.91663906304598</v>
      </c>
      <c r="M618">
        <v>72.762986062722007</v>
      </c>
      <c r="N618">
        <v>1.6599836775371799</v>
      </c>
      <c r="O618">
        <v>1.36541503621681</v>
      </c>
      <c r="P618">
        <v>174.78837794555</v>
      </c>
      <c r="Q618">
        <v>6.7317363407878E-2</v>
      </c>
    </row>
    <row r="619" spans="1:17" x14ac:dyDescent="0.3">
      <c r="A619" t="s">
        <v>1368</v>
      </c>
      <c r="B619" t="s">
        <v>1369</v>
      </c>
      <c r="C619" t="s">
        <v>3143</v>
      </c>
      <c r="D619" t="s">
        <v>24</v>
      </c>
      <c r="E619">
        <v>8302.5311364000008</v>
      </c>
      <c r="F619">
        <v>72.900000000000006</v>
      </c>
      <c r="G619">
        <v>-51.125400198699303</v>
      </c>
      <c r="H619">
        <v>-9.76799660328596</v>
      </c>
      <c r="I619">
        <v>-37.249432323427001</v>
      </c>
      <c r="J619">
        <v>-1.7426477261532101</v>
      </c>
      <c r="K619">
        <v>81.195596555961899</v>
      </c>
      <c r="L619">
        <v>88.828216079677404</v>
      </c>
      <c r="M619">
        <v>23.070118787603899</v>
      </c>
      <c r="N619">
        <v>0.90890839522365896</v>
      </c>
      <c r="O619">
        <v>59.807956104252298</v>
      </c>
      <c r="P619">
        <v>0.55172413793105302</v>
      </c>
      <c r="Q619">
        <v>-5.9911514855019998E-3</v>
      </c>
    </row>
    <row r="620" spans="1:17" x14ac:dyDescent="0.3">
      <c r="A620" t="s">
        <v>1370</v>
      </c>
      <c r="B620" t="s">
        <v>1371</v>
      </c>
      <c r="C620" t="s">
        <v>3157</v>
      </c>
      <c r="D620" t="s">
        <v>258</v>
      </c>
      <c r="E620">
        <v>8296.5952107149897</v>
      </c>
      <c r="F620">
        <v>672.35</v>
      </c>
      <c r="G620">
        <v>-22.6197461084307</v>
      </c>
      <c r="H620">
        <v>-7.5111476204439498</v>
      </c>
      <c r="I620">
        <v>-12.9179235356699</v>
      </c>
      <c r="J620">
        <v>-5.5509299383319401</v>
      </c>
      <c r="K620">
        <v>708.304497645369</v>
      </c>
      <c r="L620">
        <v>676.85034116399902</v>
      </c>
      <c r="M620">
        <v>34.295959731695902</v>
      </c>
      <c r="N620">
        <v>0.58803447965699696</v>
      </c>
      <c r="O620">
        <v>24.5928459879527</v>
      </c>
      <c r="P620">
        <v>31.8204097637486</v>
      </c>
    </row>
    <row r="621" spans="1:17" x14ac:dyDescent="0.3">
      <c r="A621" t="s">
        <v>1372</v>
      </c>
      <c r="B621" t="s">
        <v>1373</v>
      </c>
      <c r="C621" t="s">
        <v>3155</v>
      </c>
      <c r="D621" t="s">
        <v>449</v>
      </c>
      <c r="E621">
        <v>8291.2037175000005</v>
      </c>
      <c r="F621">
        <v>618.75</v>
      </c>
      <c r="G621">
        <v>-30.817530102693599</v>
      </c>
      <c r="H621">
        <v>-6.8509645141575799</v>
      </c>
      <c r="I621">
        <v>-40.727017032587597</v>
      </c>
      <c r="J621">
        <v>-1.1885935656930899</v>
      </c>
      <c r="K621">
        <v>647.272751128707</v>
      </c>
      <c r="L621">
        <v>705.50614448843999</v>
      </c>
      <c r="M621">
        <v>37.1273442133215</v>
      </c>
      <c r="N621">
        <v>0.59169494199166905</v>
      </c>
      <c r="O621">
        <v>77.292929292929301</v>
      </c>
      <c r="P621">
        <v>8.6956521739130306</v>
      </c>
      <c r="Q621">
        <v>0.109334956857326</v>
      </c>
    </row>
    <row r="622" spans="1:17" x14ac:dyDescent="0.3">
      <c r="A622" t="s">
        <v>1374</v>
      </c>
      <c r="B622" t="s">
        <v>1375</v>
      </c>
      <c r="C622" t="s">
        <v>3156</v>
      </c>
      <c r="D622" t="s">
        <v>135</v>
      </c>
      <c r="E622">
        <v>8226.8981829059994</v>
      </c>
      <c r="F622">
        <v>129.38</v>
      </c>
      <c r="G622">
        <v>32.544083773626099</v>
      </c>
      <c r="H622">
        <v>-6.6512701740088902</v>
      </c>
      <c r="I622">
        <v>-14.8960261936975</v>
      </c>
      <c r="J622">
        <v>-1.6762356794913</v>
      </c>
      <c r="K622">
        <v>128.77189566024001</v>
      </c>
      <c r="L622">
        <v>121.587873097401</v>
      </c>
      <c r="M622">
        <v>64.905512969062997</v>
      </c>
      <c r="N622">
        <v>1.0223654451919399</v>
      </c>
      <c r="O622">
        <v>27.036636265265098</v>
      </c>
      <c r="P622">
        <v>87.507246376811594</v>
      </c>
      <c r="Q622">
        <v>-1.3083913268752001E-2</v>
      </c>
    </row>
    <row r="623" spans="1:17" x14ac:dyDescent="0.3">
      <c r="A623" t="s">
        <v>1376</v>
      </c>
      <c r="B623" t="s">
        <v>1377</v>
      </c>
      <c r="C623" t="s">
        <v>3155</v>
      </c>
      <c r="D623" t="s">
        <v>1048</v>
      </c>
      <c r="E623">
        <v>8166.2201380799997</v>
      </c>
      <c r="F623">
        <v>860.1</v>
      </c>
      <c r="G623">
        <v>59.977836548170799</v>
      </c>
      <c r="H623">
        <v>-4.1804363254460597</v>
      </c>
      <c r="I623">
        <v>19.487702326984898</v>
      </c>
      <c r="J623">
        <v>0.10794989548655</v>
      </c>
      <c r="K623">
        <v>869.97729606426697</v>
      </c>
      <c r="L623">
        <v>762.93549485634696</v>
      </c>
      <c r="M623">
        <v>52.161340536894798</v>
      </c>
      <c r="N623">
        <v>0.67128931454091501</v>
      </c>
      <c r="O623">
        <v>23.1252179979072</v>
      </c>
      <c r="P623">
        <v>98.982070561017906</v>
      </c>
      <c r="Q623">
        <v>0.15336747149506699</v>
      </c>
    </row>
    <row r="624" spans="1:17" x14ac:dyDescent="0.3">
      <c r="A624" t="s">
        <v>1378</v>
      </c>
      <c r="B624" t="s">
        <v>1379</v>
      </c>
      <c r="C624" t="s">
        <v>3156</v>
      </c>
      <c r="D624" t="s">
        <v>135</v>
      </c>
      <c r="E624">
        <v>8148.3070568749999</v>
      </c>
      <c r="F624">
        <v>556.25</v>
      </c>
      <c r="G624">
        <v>-7.7719804243987296</v>
      </c>
      <c r="H624">
        <v>-3.4209625285574199</v>
      </c>
      <c r="I624">
        <v>18.012109790137199</v>
      </c>
      <c r="J624">
        <v>-0.63469079780745397</v>
      </c>
      <c r="K624">
        <v>572.05411497503997</v>
      </c>
      <c r="L624">
        <v>516.65543836788299</v>
      </c>
      <c r="M624">
        <v>39.201081384915703</v>
      </c>
      <c r="N624">
        <v>0.371983379398448</v>
      </c>
      <c r="O624">
        <v>25.662921348314601</v>
      </c>
      <c r="P624">
        <v>46.362320747269997</v>
      </c>
      <c r="Q624">
        <v>-4.3202800179100001E-4</v>
      </c>
    </row>
    <row r="625" spans="1:17" hidden="1" x14ac:dyDescent="0.3">
      <c r="A625" t="s">
        <v>1380</v>
      </c>
      <c r="B625" t="s">
        <v>1381</v>
      </c>
      <c r="C625" t="s">
        <v>3158</v>
      </c>
      <c r="D625" t="s">
        <v>280</v>
      </c>
      <c r="E625">
        <v>8140.7169841499999</v>
      </c>
      <c r="F625">
        <v>484.35</v>
      </c>
      <c r="G625">
        <v>98.278191841488507</v>
      </c>
      <c r="H625">
        <v>-8.2724527081520591</v>
      </c>
      <c r="I625">
        <v>63.020736960441702</v>
      </c>
      <c r="J625">
        <v>-1.2008715826844001</v>
      </c>
      <c r="K625">
        <v>488.38655716261297</v>
      </c>
      <c r="L625">
        <v>370.42506458162097</v>
      </c>
      <c r="M625">
        <v>41.4950549729746</v>
      </c>
      <c r="N625">
        <v>0.64033627459217202</v>
      </c>
      <c r="O625">
        <v>20.5739651078765</v>
      </c>
      <c r="P625">
        <v>145.054389071591</v>
      </c>
      <c r="Q625">
        <v>8.5224630706340995E-2</v>
      </c>
    </row>
    <row r="626" spans="1:17" x14ac:dyDescent="0.3">
      <c r="A626" t="s">
        <v>1382</v>
      </c>
      <c r="B626" t="s">
        <v>1383</v>
      </c>
      <c r="C626" t="s">
        <v>3154</v>
      </c>
      <c r="D626" t="s">
        <v>607</v>
      </c>
      <c r="E626">
        <v>8136.95672268</v>
      </c>
      <c r="F626">
        <v>610.79999999999995</v>
      </c>
      <c r="G626">
        <v>58.5776508722697</v>
      </c>
      <c r="H626">
        <v>3.0593034468056901</v>
      </c>
      <c r="I626">
        <v>24.882097580446199</v>
      </c>
      <c r="J626">
        <v>2.84960575285425</v>
      </c>
      <c r="K626">
        <v>558.67056152727503</v>
      </c>
      <c r="L626">
        <v>488.73989037081901</v>
      </c>
      <c r="M626">
        <v>67.428762849339705</v>
      </c>
      <c r="N626">
        <v>0.74485030097760896</v>
      </c>
      <c r="O626">
        <v>1.9810085134250199</v>
      </c>
      <c r="P626">
        <v>104.383469968211</v>
      </c>
      <c r="Q626">
        <v>6.7965290836862993E-2</v>
      </c>
    </row>
    <row r="627" spans="1:17" x14ac:dyDescent="0.3">
      <c r="A627" t="s">
        <v>1384</v>
      </c>
      <c r="B627" t="s">
        <v>1385</v>
      </c>
      <c r="C627" t="s">
        <v>3157</v>
      </c>
      <c r="D627" t="s">
        <v>444</v>
      </c>
      <c r="E627">
        <v>8076.1446086399901</v>
      </c>
      <c r="F627">
        <v>735.3</v>
      </c>
      <c r="G627">
        <v>-42.7604746475346</v>
      </c>
      <c r="H627">
        <v>-4.9916787739991797</v>
      </c>
      <c r="I627">
        <v>-24.811921828404</v>
      </c>
      <c r="J627">
        <v>-2.24243891159171</v>
      </c>
      <c r="K627">
        <v>760.773498385729</v>
      </c>
      <c r="L627">
        <v>819.30490278484297</v>
      </c>
      <c r="M627">
        <v>40.467486692132098</v>
      </c>
      <c r="N627">
        <v>0.69840779330821301</v>
      </c>
      <c r="O627">
        <v>50.455596355229098</v>
      </c>
      <c r="P627">
        <v>2.7314006287111301</v>
      </c>
      <c r="Q627">
        <v>-4.0195534583556999E-2</v>
      </c>
    </row>
    <row r="628" spans="1:17" x14ac:dyDescent="0.3">
      <c r="A628" t="s">
        <v>1386</v>
      </c>
      <c r="B628" t="s">
        <v>1387</v>
      </c>
      <c r="C628" t="s">
        <v>3143</v>
      </c>
      <c r="D628" t="s">
        <v>21</v>
      </c>
      <c r="E628">
        <v>7973.9389149520002</v>
      </c>
      <c r="F628">
        <v>28.79</v>
      </c>
      <c r="G628">
        <v>13.849628999379201</v>
      </c>
      <c r="H628">
        <v>-4.7837995541456104</v>
      </c>
      <c r="I628">
        <v>-24.7367371958753</v>
      </c>
      <c r="J628">
        <v>-10.612055037265501</v>
      </c>
      <c r="K628">
        <v>28.988871300670699</v>
      </c>
      <c r="L628">
        <v>28.0862458725708</v>
      </c>
      <c r="M628">
        <v>49.431127057549503</v>
      </c>
      <c r="N628">
        <v>1.0963472816631801</v>
      </c>
      <c r="O628">
        <v>40.683547398712598</v>
      </c>
      <c r="P628">
        <v>70.195182127246198</v>
      </c>
      <c r="Q628">
        <v>1.8064535720665E-2</v>
      </c>
    </row>
    <row r="629" spans="1:17" x14ac:dyDescent="0.3">
      <c r="A629" t="s">
        <v>1388</v>
      </c>
      <c r="B629" t="s">
        <v>1389</v>
      </c>
      <c r="C629" t="s">
        <v>3154</v>
      </c>
      <c r="D629" t="s">
        <v>125</v>
      </c>
      <c r="E629">
        <v>7966.3959297000001</v>
      </c>
      <c r="F629">
        <v>666.9</v>
      </c>
      <c r="G629">
        <v>-40.0192504698772</v>
      </c>
      <c r="H629">
        <v>-9.2016566970027593</v>
      </c>
      <c r="I629">
        <v>-13.5363889797969</v>
      </c>
      <c r="J629">
        <v>3.1145826374997898</v>
      </c>
      <c r="K629">
        <v>673.58622500080298</v>
      </c>
      <c r="L629">
        <v>696.434458882179</v>
      </c>
      <c r="M629">
        <v>52.036949468256402</v>
      </c>
      <c r="N629">
        <v>0.470842354354083</v>
      </c>
      <c r="O629">
        <v>27.305443094916701</v>
      </c>
      <c r="P629">
        <v>11.409956565319</v>
      </c>
      <c r="Q629">
        <v>-9.9798401478605997E-2</v>
      </c>
    </row>
    <row r="630" spans="1:17" hidden="1" x14ac:dyDescent="0.3">
      <c r="A630" t="s">
        <v>1390</v>
      </c>
      <c r="B630" t="s">
        <v>1391</v>
      </c>
      <c r="C630" t="s">
        <v>3158</v>
      </c>
      <c r="D630" t="s">
        <v>607</v>
      </c>
      <c r="E630">
        <v>7963.8009468149903</v>
      </c>
      <c r="F630">
        <v>4011.35</v>
      </c>
      <c r="G630">
        <v>1.3022734148500901</v>
      </c>
      <c r="H630">
        <v>2.1767099999944999</v>
      </c>
      <c r="I630">
        <v>9.1208079669925493</v>
      </c>
      <c r="J630">
        <v>-0.350704578493856</v>
      </c>
      <c r="K630">
        <v>3888.2005808833801</v>
      </c>
      <c r="L630">
        <v>3641.3685295844002</v>
      </c>
      <c r="M630">
        <v>55.233826436835102</v>
      </c>
      <c r="N630">
        <v>0.81093862965279995</v>
      </c>
      <c r="O630">
        <v>8.0671095765764598</v>
      </c>
      <c r="P630">
        <v>32.538699178933101</v>
      </c>
      <c r="Q630">
        <v>-3.2485104465318999E-2</v>
      </c>
    </row>
    <row r="631" spans="1:17" x14ac:dyDescent="0.3">
      <c r="A631" t="s">
        <v>1392</v>
      </c>
      <c r="B631" t="s">
        <v>1393</v>
      </c>
      <c r="C631" t="s">
        <v>3143</v>
      </c>
      <c r="D631" t="s">
        <v>589</v>
      </c>
      <c r="E631">
        <v>7944.5857817300002</v>
      </c>
      <c r="F631">
        <v>739.7</v>
      </c>
      <c r="G631">
        <v>9.7896848780296608</v>
      </c>
      <c r="H631">
        <v>-4.7487346190806798</v>
      </c>
      <c r="I631">
        <v>13.960329669736799</v>
      </c>
      <c r="J631">
        <v>0.92085481946963399</v>
      </c>
      <c r="K631">
        <v>734.09681058268802</v>
      </c>
      <c r="L631">
        <v>651.11015492809497</v>
      </c>
      <c r="M631">
        <v>51.709215833670399</v>
      </c>
      <c r="N631">
        <v>0.37139398917591698</v>
      </c>
      <c r="O631">
        <v>8.0167635527916605</v>
      </c>
      <c r="P631">
        <v>42.482904748145998</v>
      </c>
    </row>
    <row r="632" spans="1:17" hidden="1" x14ac:dyDescent="0.3">
      <c r="A632" t="s">
        <v>1394</v>
      </c>
      <c r="B632" t="s">
        <v>1395</v>
      </c>
      <c r="C632" t="s">
        <v>3158</v>
      </c>
      <c r="D632" t="s">
        <v>430</v>
      </c>
      <c r="E632">
        <v>7943.2365417999999</v>
      </c>
      <c r="F632">
        <v>1037.75</v>
      </c>
      <c r="G632">
        <v>6.8391668775967398</v>
      </c>
      <c r="H632">
        <v>-8.9988476886560598</v>
      </c>
      <c r="I632">
        <v>12.4023276275753</v>
      </c>
      <c r="J632">
        <v>-3.5721257886517801</v>
      </c>
      <c r="K632">
        <v>1051.4617391904801</v>
      </c>
      <c r="L632">
        <v>944.47215890172595</v>
      </c>
      <c r="M632">
        <v>40.227190414340697</v>
      </c>
      <c r="N632">
        <v>0.378957831033571</v>
      </c>
      <c r="O632">
        <v>19.2965550469766</v>
      </c>
      <c r="P632">
        <v>36.969576981455802</v>
      </c>
      <c r="Q632">
        <v>8.7952844683019005E-2</v>
      </c>
    </row>
    <row r="633" spans="1:17" x14ac:dyDescent="0.3">
      <c r="A633" t="s">
        <v>1396</v>
      </c>
      <c r="B633" t="s">
        <v>1397</v>
      </c>
      <c r="C633" t="s">
        <v>3149</v>
      </c>
      <c r="D633" t="s">
        <v>182</v>
      </c>
      <c r="E633">
        <v>7942.8753539999998</v>
      </c>
      <c r="F633">
        <v>402.9</v>
      </c>
      <c r="G633">
        <v>3.91599258229627</v>
      </c>
      <c r="H633">
        <v>-11.406021776367799</v>
      </c>
      <c r="I633">
        <v>19.048542054657201</v>
      </c>
      <c r="J633">
        <v>-4.0757032923322702</v>
      </c>
      <c r="K633">
        <v>424.51681756000499</v>
      </c>
      <c r="L633">
        <v>350.94570055272499</v>
      </c>
      <c r="M633">
        <v>33.112756944549503</v>
      </c>
      <c r="N633">
        <v>1.72312003389992</v>
      </c>
      <c r="O633">
        <v>20.451724993794901</v>
      </c>
      <c r="P633">
        <v>67.805081216159905</v>
      </c>
    </row>
    <row r="634" spans="1:17" hidden="1" x14ac:dyDescent="0.3">
      <c r="A634" t="s">
        <v>1398</v>
      </c>
      <c r="B634" t="s">
        <v>1399</v>
      </c>
      <c r="C634" t="s">
        <v>3158</v>
      </c>
      <c r="D634" t="s">
        <v>217</v>
      </c>
      <c r="E634">
        <v>7942.7713018499999</v>
      </c>
      <c r="F634">
        <v>1507.25</v>
      </c>
      <c r="G634">
        <v>2739.4844587829398</v>
      </c>
      <c r="H634">
        <v>3.0895817408183999</v>
      </c>
      <c r="I634">
        <v>127.29298531478</v>
      </c>
      <c r="J634">
        <v>4.9823043488587997</v>
      </c>
      <c r="K634">
        <v>1382.7144660680101</v>
      </c>
      <c r="L634">
        <v>908.25752843932901</v>
      </c>
      <c r="M634">
        <v>68.722205012357406</v>
      </c>
      <c r="N634">
        <v>0.67305868198560304</v>
      </c>
      <c r="O634">
        <v>9.1391607231713294</v>
      </c>
    </row>
    <row r="635" spans="1:17" x14ac:dyDescent="0.3">
      <c r="A635" t="s">
        <v>1400</v>
      </c>
      <c r="B635" t="s">
        <v>1401</v>
      </c>
      <c r="C635" t="s">
        <v>3154</v>
      </c>
      <c r="D635" t="s">
        <v>272</v>
      </c>
      <c r="E635">
        <v>7927.91120151</v>
      </c>
      <c r="F635">
        <v>393.3</v>
      </c>
      <c r="G635">
        <v>-36.684377881306098</v>
      </c>
      <c r="H635">
        <v>-8.9111987196532603</v>
      </c>
      <c r="I635">
        <v>-10.609185609180599</v>
      </c>
      <c r="J635">
        <v>1.6048364041776</v>
      </c>
      <c r="K635">
        <v>409.79014872567802</v>
      </c>
      <c r="L635">
        <v>408.23183693937102</v>
      </c>
      <c r="M635">
        <v>46.813285091039802</v>
      </c>
      <c r="N635">
        <v>0.68951522723999104</v>
      </c>
      <c r="O635">
        <v>28.400711924739301</v>
      </c>
      <c r="P635">
        <v>13.098490294751899</v>
      </c>
      <c r="Q635">
        <v>4.8823611428017E-2</v>
      </c>
    </row>
    <row r="636" spans="1:17" x14ac:dyDescent="0.3">
      <c r="A636" t="s">
        <v>1402</v>
      </c>
      <c r="B636" t="s">
        <v>1403</v>
      </c>
      <c r="C636" t="s">
        <v>3157</v>
      </c>
      <c r="D636" t="s">
        <v>449</v>
      </c>
      <c r="E636">
        <v>7907.0597957399996</v>
      </c>
      <c r="F636">
        <v>500.1</v>
      </c>
      <c r="G636">
        <v>-22.8858043894956</v>
      </c>
      <c r="H636">
        <v>-1.0127741914692101</v>
      </c>
      <c r="I636">
        <v>-7.77823666816988</v>
      </c>
      <c r="J636">
        <v>0.62098865670461501</v>
      </c>
      <c r="K636">
        <v>508.89469784892998</v>
      </c>
      <c r="L636">
        <v>498.307924780159</v>
      </c>
      <c r="M636">
        <v>45.965616167178098</v>
      </c>
      <c r="N636">
        <v>0.46210915592540502</v>
      </c>
      <c r="O636">
        <v>26.754649070185899</v>
      </c>
      <c r="P636">
        <v>24.1559086395233</v>
      </c>
      <c r="Q636">
        <v>-6.0061597735549997E-2</v>
      </c>
    </row>
    <row r="637" spans="1:17" x14ac:dyDescent="0.3">
      <c r="A637" t="s">
        <v>1404</v>
      </c>
      <c r="B637" t="s">
        <v>1405</v>
      </c>
      <c r="C637" t="s">
        <v>3142</v>
      </c>
      <c r="D637" t="s">
        <v>21</v>
      </c>
      <c r="E637">
        <v>7887.8150917499997</v>
      </c>
      <c r="F637">
        <v>952.5</v>
      </c>
      <c r="G637">
        <v>77.973458061086006</v>
      </c>
      <c r="H637">
        <v>8.9301975598514893</v>
      </c>
      <c r="I637">
        <v>23.857087999314601</v>
      </c>
      <c r="J637">
        <v>8.88868542925821</v>
      </c>
      <c r="K637">
        <v>859.16181901361597</v>
      </c>
      <c r="L637">
        <v>740.30819398660901</v>
      </c>
      <c r="M637">
        <v>85.132562714386907</v>
      </c>
      <c r="N637">
        <v>1.50188568447496</v>
      </c>
      <c r="O637">
        <v>1.9422572178477699</v>
      </c>
      <c r="P637">
        <v>129.51807228915601</v>
      </c>
      <c r="Q637">
        <v>0.13866166325359799</v>
      </c>
    </row>
    <row r="638" spans="1:17" x14ac:dyDescent="0.3">
      <c r="A638" t="s">
        <v>1406</v>
      </c>
      <c r="B638" t="s">
        <v>1407</v>
      </c>
      <c r="C638" t="s">
        <v>3156</v>
      </c>
      <c r="D638" t="s">
        <v>135</v>
      </c>
      <c r="E638">
        <v>7887.1439200199902</v>
      </c>
      <c r="F638">
        <v>508.15</v>
      </c>
      <c r="G638">
        <v>-29.741958662672101</v>
      </c>
      <c r="H638">
        <v>-11.751831022051899</v>
      </c>
      <c r="I638">
        <v>-31.507638377598401</v>
      </c>
      <c r="J638">
        <v>-5.90218219062203</v>
      </c>
      <c r="K638">
        <v>551.02342992296099</v>
      </c>
      <c r="L638">
        <v>565.50336958173705</v>
      </c>
      <c r="M638">
        <v>41.445541857723597</v>
      </c>
      <c r="N638">
        <v>1.15717163025403</v>
      </c>
      <c r="O638">
        <v>33.582603561940303</v>
      </c>
      <c r="P638">
        <v>6.9789473684210401</v>
      </c>
      <c r="Q638">
        <v>7.1849797010918995E-2</v>
      </c>
    </row>
    <row r="639" spans="1:17" x14ac:dyDescent="0.3">
      <c r="A639" t="s">
        <v>1408</v>
      </c>
      <c r="B639" t="s">
        <v>1409</v>
      </c>
      <c r="C639" t="s">
        <v>3155</v>
      </c>
      <c r="D639" t="s">
        <v>769</v>
      </c>
      <c r="E639">
        <v>7844.3394093739998</v>
      </c>
      <c r="F639">
        <v>196.37</v>
      </c>
      <c r="G639">
        <v>29.1620310315494</v>
      </c>
      <c r="H639">
        <v>-17.2312512237413</v>
      </c>
      <c r="I639">
        <v>5.8991357909950004</v>
      </c>
      <c r="J639">
        <v>-5.5306927836228699</v>
      </c>
      <c r="K639">
        <v>222.24791015192599</v>
      </c>
      <c r="L639">
        <v>202.92741079917801</v>
      </c>
      <c r="M639">
        <v>39.341647091639402</v>
      </c>
      <c r="N639">
        <v>0.63598893666965395</v>
      </c>
      <c r="O639">
        <v>50.985384732902098</v>
      </c>
      <c r="P639">
        <v>77.389340560072199</v>
      </c>
      <c r="Q639">
        <v>0.165693548206955</v>
      </c>
    </row>
    <row r="640" spans="1:17" hidden="1" x14ac:dyDescent="0.3">
      <c r="A640" t="s">
        <v>1410</v>
      </c>
      <c r="B640" t="s">
        <v>1411</v>
      </c>
      <c r="C640" t="s">
        <v>3158</v>
      </c>
      <c r="D640" t="s">
        <v>1412</v>
      </c>
      <c r="E640">
        <v>7837.2598820399899</v>
      </c>
      <c r="F640">
        <v>1933.2</v>
      </c>
      <c r="G640">
        <v>92.925609543616901</v>
      </c>
      <c r="H640">
        <v>-7.2691535793638504</v>
      </c>
      <c r="I640">
        <v>43.683494219674898</v>
      </c>
      <c r="J640">
        <v>0.852714024465975</v>
      </c>
      <c r="K640">
        <v>1888.5170933070899</v>
      </c>
      <c r="L640">
        <v>1474.9707713461801</v>
      </c>
      <c r="M640">
        <v>51.932292785369697</v>
      </c>
      <c r="N640">
        <v>0.34465630258230501</v>
      </c>
      <c r="O640">
        <v>15.094144423753299</v>
      </c>
      <c r="P640">
        <v>149.44516129032201</v>
      </c>
    </row>
    <row r="641" spans="1:17" x14ac:dyDescent="0.3">
      <c r="A641" t="s">
        <v>1413</v>
      </c>
      <c r="B641" t="s">
        <v>1414</v>
      </c>
      <c r="C641" t="s">
        <v>3155</v>
      </c>
      <c r="D641" t="s">
        <v>119</v>
      </c>
      <c r="E641">
        <v>7835.2102228399899</v>
      </c>
      <c r="F641">
        <v>722.15</v>
      </c>
      <c r="G641">
        <v>11.5425431573795</v>
      </c>
      <c r="H641">
        <v>8.0351660967809497</v>
      </c>
      <c r="I641">
        <v>19.332892881881399</v>
      </c>
      <c r="J641">
        <v>-4.76909951940147</v>
      </c>
      <c r="K641">
        <v>673.17043050086795</v>
      </c>
      <c r="L641">
        <v>614.17377615594398</v>
      </c>
      <c r="M641">
        <v>58.583052810537097</v>
      </c>
      <c r="N641">
        <v>1.0320648827657399</v>
      </c>
      <c r="O641">
        <v>16.547808627016501</v>
      </c>
      <c r="P641">
        <v>54.454069083520402</v>
      </c>
      <c r="Q641">
        <v>7.3792549710554003E-2</v>
      </c>
    </row>
    <row r="642" spans="1:17" x14ac:dyDescent="0.3">
      <c r="A642" t="s">
        <v>1415</v>
      </c>
      <c r="B642" t="s">
        <v>1416</v>
      </c>
      <c r="C642" t="s">
        <v>3141</v>
      </c>
      <c r="D642" t="s">
        <v>1417</v>
      </c>
      <c r="E642">
        <v>7812.5145356699904</v>
      </c>
      <c r="F642">
        <v>482.15</v>
      </c>
      <c r="G642">
        <v>44.250888471845798</v>
      </c>
      <c r="H642">
        <v>-4.3724405277764404</v>
      </c>
      <c r="I642">
        <v>-2.1518970664802</v>
      </c>
      <c r="J642">
        <v>-3.00568476206616</v>
      </c>
      <c r="K642">
        <v>498.25187905697101</v>
      </c>
      <c r="L642">
        <v>466.95573882674898</v>
      </c>
      <c r="M642">
        <v>51.616622100246097</v>
      </c>
      <c r="N642">
        <v>0.60568461513023997</v>
      </c>
      <c r="O642">
        <v>31.6602716996785</v>
      </c>
      <c r="P642">
        <v>101.79268973214199</v>
      </c>
    </row>
    <row r="643" spans="1:17" x14ac:dyDescent="0.3">
      <c r="A643" t="s">
        <v>1418</v>
      </c>
      <c r="B643" t="s">
        <v>1419</v>
      </c>
      <c r="C643" t="s">
        <v>3145</v>
      </c>
      <c r="D643" t="s">
        <v>122</v>
      </c>
      <c r="E643">
        <v>7793.7496447100002</v>
      </c>
      <c r="F643">
        <v>1291.9000000000001</v>
      </c>
      <c r="G643">
        <v>64.4937381100344</v>
      </c>
      <c r="H643">
        <v>-9.5516156460996395</v>
      </c>
      <c r="I643">
        <v>35.991105277673498</v>
      </c>
      <c r="J643">
        <v>-0.18613490693347101</v>
      </c>
      <c r="K643">
        <v>1186.82440908751</v>
      </c>
      <c r="L643">
        <v>1034.1654123498099</v>
      </c>
      <c r="M643">
        <v>78.961047929372498</v>
      </c>
      <c r="N643">
        <v>0.79754903116270004</v>
      </c>
      <c r="O643">
        <v>4.1953711587584097</v>
      </c>
      <c r="P643">
        <v>98.372360844529695</v>
      </c>
      <c r="Q643">
        <v>9.4819554283772006E-2</v>
      </c>
    </row>
    <row r="644" spans="1:17" x14ac:dyDescent="0.3">
      <c r="A644" t="s">
        <v>1420</v>
      </c>
      <c r="B644" t="s">
        <v>1421</v>
      </c>
      <c r="C644" t="s">
        <v>3150</v>
      </c>
      <c r="D644" t="s">
        <v>1417</v>
      </c>
      <c r="E644">
        <v>7788.3964510249998</v>
      </c>
      <c r="F644">
        <v>382.75</v>
      </c>
      <c r="G644">
        <v>40.729434694652298</v>
      </c>
      <c r="H644">
        <v>-7.1344168380962296</v>
      </c>
      <c r="I644">
        <v>5.5194399165636501</v>
      </c>
      <c r="J644">
        <v>-3.2200399477212698</v>
      </c>
      <c r="K644">
        <v>407.63507631270102</v>
      </c>
      <c r="L644">
        <v>388.86617697130202</v>
      </c>
      <c r="M644">
        <v>47.358871827441497</v>
      </c>
      <c r="N644">
        <v>0.83193957261047302</v>
      </c>
      <c r="O644">
        <v>53.625081645983002</v>
      </c>
      <c r="P644">
        <v>75.372279495990796</v>
      </c>
      <c r="Q644">
        <v>8.6169404078287007E-2</v>
      </c>
    </row>
    <row r="645" spans="1:17" x14ac:dyDescent="0.3">
      <c r="A645" t="s">
        <v>1422</v>
      </c>
      <c r="B645" t="s">
        <v>1423</v>
      </c>
      <c r="C645" t="s">
        <v>3156</v>
      </c>
      <c r="D645" t="s">
        <v>135</v>
      </c>
      <c r="E645">
        <v>7780.2148722749998</v>
      </c>
      <c r="F645">
        <v>263.64999999999998</v>
      </c>
      <c r="G645">
        <v>156.573227585491</v>
      </c>
      <c r="H645">
        <v>10.4279410950833</v>
      </c>
      <c r="I645">
        <v>58.429491582119098</v>
      </c>
      <c r="J645">
        <v>0.143545730494296</v>
      </c>
      <c r="K645">
        <v>236.091725971735</v>
      </c>
      <c r="L645">
        <v>186.31234173749399</v>
      </c>
      <c r="M645">
        <v>62.018380884424197</v>
      </c>
      <c r="N645">
        <v>0.87468133907061896</v>
      </c>
      <c r="O645">
        <v>2.3895315759529598</v>
      </c>
      <c r="P645">
        <v>213.30956625074199</v>
      </c>
      <c r="Q645">
        <v>0.180732918080589</v>
      </c>
    </row>
    <row r="646" spans="1:17" x14ac:dyDescent="0.3">
      <c r="A646" t="s">
        <v>1424</v>
      </c>
      <c r="B646" t="s">
        <v>1425</v>
      </c>
      <c r="C646" t="s">
        <v>3161</v>
      </c>
      <c r="D646" t="s">
        <v>1426</v>
      </c>
      <c r="E646">
        <v>7779.0388759999996</v>
      </c>
      <c r="F646">
        <v>632.79999999999995</v>
      </c>
      <c r="G646">
        <v>-4.4811264448957502</v>
      </c>
      <c r="H646">
        <v>-6.4044912305817103</v>
      </c>
      <c r="I646">
        <v>2.7631406567508399</v>
      </c>
      <c r="J646">
        <v>2.7491552176538301</v>
      </c>
      <c r="K646">
        <v>650.45526298342804</v>
      </c>
      <c r="L646">
        <v>588.85173328188898</v>
      </c>
      <c r="M646">
        <v>43.980242934689301</v>
      </c>
      <c r="N646">
        <v>0.55428047871048602</v>
      </c>
      <c r="O646">
        <v>21.428571428571399</v>
      </c>
      <c r="P646">
        <v>55.498218454355502</v>
      </c>
      <c r="Q646">
        <v>0.13051280667381299</v>
      </c>
    </row>
    <row r="647" spans="1:17" x14ac:dyDescent="0.3">
      <c r="A647" t="s">
        <v>1427</v>
      </c>
      <c r="B647" t="s">
        <v>1428</v>
      </c>
      <c r="C647" t="s">
        <v>3152</v>
      </c>
      <c r="D647" t="s">
        <v>452</v>
      </c>
      <c r="E647">
        <v>7773.6800172949997</v>
      </c>
      <c r="F647">
        <v>547.45000000000005</v>
      </c>
      <c r="G647">
        <v>-43.748380244287603</v>
      </c>
      <c r="H647">
        <v>10.340437784189801</v>
      </c>
      <c r="I647">
        <v>-7.10944943004609</v>
      </c>
      <c r="J647">
        <v>4.9547212084173404</v>
      </c>
      <c r="K647">
        <v>511.17938566094301</v>
      </c>
      <c r="L647">
        <v>522.36130026572403</v>
      </c>
      <c r="M647">
        <v>53.030403489628299</v>
      </c>
      <c r="N647">
        <v>1.6571375222673801</v>
      </c>
      <c r="O647">
        <v>27.390629281212799</v>
      </c>
      <c r="P647">
        <v>27.759626604434001</v>
      </c>
      <c r="Q647">
        <v>-3.1487644013488997E-2</v>
      </c>
    </row>
    <row r="648" spans="1:17" x14ac:dyDescent="0.3">
      <c r="A648" t="s">
        <v>1429</v>
      </c>
      <c r="B648" t="s">
        <v>1430</v>
      </c>
      <c r="C648" t="s">
        <v>3143</v>
      </c>
      <c r="D648" t="s">
        <v>24</v>
      </c>
      <c r="E648">
        <v>7766.8645806949999</v>
      </c>
      <c r="F648">
        <v>40.15</v>
      </c>
      <c r="G648">
        <v>-57.259837795001303</v>
      </c>
      <c r="H648">
        <v>-5.3889578190928598</v>
      </c>
      <c r="I648">
        <v>-35.155680996661502</v>
      </c>
      <c r="J648">
        <v>0.62353779133671305</v>
      </c>
      <c r="K648">
        <v>42.533229093792002</v>
      </c>
      <c r="L648">
        <v>46.400997322749298</v>
      </c>
      <c r="M648">
        <v>39.468686525320898</v>
      </c>
      <c r="N648">
        <v>0.96613163880517305</v>
      </c>
      <c r="O648">
        <v>56.911581569115803</v>
      </c>
      <c r="P648">
        <v>2.9487179487179298</v>
      </c>
      <c r="Q648">
        <v>6.2706555656512994E-2</v>
      </c>
    </row>
    <row r="649" spans="1:17" x14ac:dyDescent="0.3">
      <c r="A649" t="s">
        <v>1431</v>
      </c>
      <c r="B649" t="s">
        <v>1432</v>
      </c>
      <c r="C649" t="s">
        <v>3157</v>
      </c>
      <c r="D649" t="s">
        <v>444</v>
      </c>
      <c r="E649">
        <v>7699.5418435199999</v>
      </c>
      <c r="F649">
        <v>278.39999999999998</v>
      </c>
      <c r="G649">
        <v>-33.885416881698902</v>
      </c>
      <c r="H649">
        <v>-11.4980674084978</v>
      </c>
      <c r="I649">
        <v>-2.30723366353459</v>
      </c>
      <c r="J649">
        <v>-0.93112173013608701</v>
      </c>
      <c r="K649">
        <v>283.69837719948299</v>
      </c>
      <c r="L649">
        <v>270.55359871290199</v>
      </c>
      <c r="M649">
        <v>44.145010227052801</v>
      </c>
      <c r="N649">
        <v>0.44070671719796001</v>
      </c>
      <c r="O649">
        <v>16.918103448275801</v>
      </c>
      <c r="P649">
        <v>26.545454545454501</v>
      </c>
      <c r="Q649">
        <v>-0.109956571287775</v>
      </c>
    </row>
    <row r="650" spans="1:17" hidden="1" x14ac:dyDescent="0.3">
      <c r="A650" t="s">
        <v>1433</v>
      </c>
      <c r="B650" t="s">
        <v>1434</v>
      </c>
      <c r="C650" t="s">
        <v>3158</v>
      </c>
      <c r="D650" t="s">
        <v>410</v>
      </c>
      <c r="E650">
        <v>7656.9033194100002</v>
      </c>
      <c r="F650">
        <v>346.95</v>
      </c>
      <c r="G650">
        <v>158.72549252916701</v>
      </c>
      <c r="H650">
        <v>-14.620061616106</v>
      </c>
      <c r="I650">
        <v>28.954423677259399</v>
      </c>
      <c r="J650">
        <v>-1.1310747963891901</v>
      </c>
      <c r="K650">
        <v>343.32653683235401</v>
      </c>
      <c r="L650">
        <v>266.99996730009201</v>
      </c>
      <c r="M650">
        <v>47.929319761379801</v>
      </c>
      <c r="N650">
        <v>0.63019977030741303</v>
      </c>
      <c r="O650">
        <v>24.8018446462026</v>
      </c>
      <c r="P650">
        <v>196.91912708600699</v>
      </c>
      <c r="Q650">
        <v>0.16830743469540199</v>
      </c>
    </row>
    <row r="651" spans="1:17" x14ac:dyDescent="0.3">
      <c r="A651" t="s">
        <v>1435</v>
      </c>
      <c r="B651" t="s">
        <v>1436</v>
      </c>
      <c r="C651" t="s">
        <v>3146</v>
      </c>
      <c r="D651" t="s">
        <v>48</v>
      </c>
      <c r="E651">
        <v>7608.5972003500001</v>
      </c>
      <c r="F651">
        <v>557.35</v>
      </c>
      <c r="G651">
        <v>69.757636739596407</v>
      </c>
      <c r="H651">
        <v>-5.1337910781327203</v>
      </c>
      <c r="I651">
        <v>61.988994172434403</v>
      </c>
      <c r="J651">
        <v>0.326282451048589</v>
      </c>
      <c r="K651">
        <v>552.41151745502304</v>
      </c>
      <c r="L651">
        <v>447.30420397712697</v>
      </c>
      <c r="M651">
        <v>49.805374956679898</v>
      </c>
      <c r="N651">
        <v>0.90613850684227604</v>
      </c>
      <c r="O651">
        <v>11.0612720911456</v>
      </c>
      <c r="P651">
        <v>131.02590673575099</v>
      </c>
      <c r="Q651">
        <v>0.204311173219199</v>
      </c>
    </row>
    <row r="652" spans="1:17" x14ac:dyDescent="0.3">
      <c r="A652" t="s">
        <v>1437</v>
      </c>
      <c r="B652" t="s">
        <v>1438</v>
      </c>
      <c r="C652" t="s">
        <v>3152</v>
      </c>
      <c r="D652" t="s">
        <v>83</v>
      </c>
      <c r="E652">
        <v>7571.4338132550001</v>
      </c>
      <c r="F652">
        <v>3092.85</v>
      </c>
      <c r="G652">
        <v>52.262685116981999</v>
      </c>
      <c r="H652">
        <v>-8.77966976063529</v>
      </c>
      <c r="I652">
        <v>16.328638739963498</v>
      </c>
      <c r="J652">
        <v>-6.0508921197100598</v>
      </c>
      <c r="K652">
        <v>3197.32485458667</v>
      </c>
      <c r="L652">
        <v>2715.5877585338499</v>
      </c>
      <c r="M652">
        <v>25.335542977392301</v>
      </c>
      <c r="N652">
        <v>0.71462350751077097</v>
      </c>
      <c r="O652">
        <v>13.9709329582747</v>
      </c>
      <c r="P652">
        <v>99.4036297991683</v>
      </c>
      <c r="Q652">
        <v>0.177450426616996</v>
      </c>
    </row>
    <row r="653" spans="1:17" x14ac:dyDescent="0.3">
      <c r="A653" t="s">
        <v>1439</v>
      </c>
      <c r="B653" t="s">
        <v>1440</v>
      </c>
      <c r="C653" t="s">
        <v>3160</v>
      </c>
      <c r="D653" t="s">
        <v>624</v>
      </c>
      <c r="E653">
        <v>7517.4693016000001</v>
      </c>
      <c r="F653">
        <v>43.85</v>
      </c>
      <c r="G653">
        <v>-29.952882701901601</v>
      </c>
      <c r="H653">
        <v>-14.6932801806913</v>
      </c>
      <c r="I653">
        <v>-17.008509992717801</v>
      </c>
      <c r="J653">
        <v>-4.2887014310605602</v>
      </c>
      <c r="K653">
        <v>45.4570638805031</v>
      </c>
      <c r="L653">
        <v>46.341331682925798</v>
      </c>
      <c r="M653">
        <v>52.109830826638202</v>
      </c>
      <c r="N653">
        <v>0.63419232350185295</v>
      </c>
      <c r="O653">
        <v>56.670467502850599</v>
      </c>
      <c r="P653">
        <v>13.4540750323415</v>
      </c>
      <c r="Q653">
        <v>-1.7764128194989999E-3</v>
      </c>
    </row>
    <row r="654" spans="1:17" x14ac:dyDescent="0.3">
      <c r="A654" t="s">
        <v>1441</v>
      </c>
      <c r="B654" t="s">
        <v>1442</v>
      </c>
      <c r="C654" t="s">
        <v>3157</v>
      </c>
      <c r="D654" t="s">
        <v>398</v>
      </c>
      <c r="E654">
        <v>7486.0742840189996</v>
      </c>
      <c r="F654">
        <v>91.83</v>
      </c>
      <c r="G654">
        <v>11.1522234447297</v>
      </c>
      <c r="H654">
        <v>1.2620110105173901</v>
      </c>
      <c r="I654">
        <v>19.2600780301815</v>
      </c>
      <c r="J654">
        <v>3.76939030785935</v>
      </c>
      <c r="K654">
        <v>85.245458758473106</v>
      </c>
      <c r="L654">
        <v>78.515294717675005</v>
      </c>
      <c r="M654">
        <v>68.841737441038603</v>
      </c>
      <c r="N654">
        <v>0.822506671272485</v>
      </c>
      <c r="O654">
        <v>7.1000762278122496</v>
      </c>
      <c r="P654">
        <v>56.572890025575397</v>
      </c>
      <c r="Q654">
        <v>7.6780824052180993E-2</v>
      </c>
    </row>
    <row r="655" spans="1:17" x14ac:dyDescent="0.3">
      <c r="A655" t="s">
        <v>1443</v>
      </c>
      <c r="B655" t="s">
        <v>1444</v>
      </c>
      <c r="C655" t="s">
        <v>3146</v>
      </c>
      <c r="D655" t="s">
        <v>48</v>
      </c>
      <c r="E655">
        <v>7475.9714672299997</v>
      </c>
      <c r="F655">
        <v>511.3</v>
      </c>
      <c r="G655">
        <v>34.372847274007398</v>
      </c>
      <c r="H655">
        <v>-9.1802784273850602</v>
      </c>
      <c r="I655">
        <v>2.0571372654882101</v>
      </c>
      <c r="J655">
        <v>-0.28004215426524098</v>
      </c>
      <c r="K655">
        <v>526.58557056840095</v>
      </c>
      <c r="L655">
        <v>470.31665967504699</v>
      </c>
      <c r="M655">
        <v>44.713226626100898</v>
      </c>
      <c r="N655">
        <v>0.55196902511629498</v>
      </c>
      <c r="O655">
        <v>15.0009778994719</v>
      </c>
      <c r="P655">
        <v>78.620087336244495</v>
      </c>
      <c r="Q655">
        <v>-3.9137238719334999E-2</v>
      </c>
    </row>
    <row r="656" spans="1:17" x14ac:dyDescent="0.3">
      <c r="A656" t="s">
        <v>1445</v>
      </c>
      <c r="B656" t="s">
        <v>1446</v>
      </c>
      <c r="C656" t="s">
        <v>3156</v>
      </c>
      <c r="D656" t="s">
        <v>135</v>
      </c>
      <c r="E656">
        <v>7426.0372999499996</v>
      </c>
      <c r="F656">
        <v>890.55</v>
      </c>
      <c r="G656">
        <v>76.249985053056704</v>
      </c>
      <c r="H656">
        <v>5.5048232003453901</v>
      </c>
      <c r="I656">
        <v>5.6266359657112703</v>
      </c>
      <c r="J656">
        <v>9.5569206170956704</v>
      </c>
      <c r="K656">
        <v>850.276696009224</v>
      </c>
      <c r="L656">
        <v>776.08618516115303</v>
      </c>
      <c r="M656">
        <v>68.5534020943728</v>
      </c>
      <c r="N656">
        <v>1.76154648900547</v>
      </c>
      <c r="O656">
        <v>24.6420751221155</v>
      </c>
      <c r="P656">
        <v>146.144278606965</v>
      </c>
      <c r="Q656">
        <v>0.12715051199155</v>
      </c>
    </row>
    <row r="657" spans="1:17" x14ac:dyDescent="0.3">
      <c r="A657" t="s">
        <v>1447</v>
      </c>
      <c r="B657" t="s">
        <v>1448</v>
      </c>
      <c r="C657" t="s">
        <v>3155</v>
      </c>
      <c r="D657" t="s">
        <v>138</v>
      </c>
      <c r="E657">
        <v>7402.6341014850004</v>
      </c>
      <c r="F657">
        <v>416.85</v>
      </c>
      <c r="G657">
        <v>-59.627164015241803</v>
      </c>
      <c r="H657">
        <v>-2.3997019122449101</v>
      </c>
      <c r="I657">
        <v>-24.355779598637199</v>
      </c>
      <c r="J657">
        <v>-2.7848449884059101</v>
      </c>
      <c r="K657">
        <v>437.87315235964701</v>
      </c>
      <c r="L657">
        <v>468.74184350601701</v>
      </c>
      <c r="M657">
        <v>41.504049710258997</v>
      </c>
      <c r="N657">
        <v>0.62559872403482997</v>
      </c>
      <c r="O657">
        <v>69.173563632001901</v>
      </c>
      <c r="P657">
        <v>7.9642579642579703</v>
      </c>
      <c r="Q657">
        <v>2.2201097980223999E-2</v>
      </c>
    </row>
    <row r="658" spans="1:17" x14ac:dyDescent="0.3">
      <c r="A658" t="s">
        <v>1449</v>
      </c>
      <c r="B658" t="s">
        <v>1450</v>
      </c>
      <c r="C658" t="s">
        <v>3152</v>
      </c>
      <c r="D658" t="s">
        <v>1451</v>
      </c>
      <c r="E658">
        <v>7334.4010454399904</v>
      </c>
      <c r="F658">
        <v>275.10000000000002</v>
      </c>
      <c r="G658">
        <v>-39.062935140134002</v>
      </c>
      <c r="H658">
        <v>-2.2667587927880999</v>
      </c>
      <c r="I658">
        <v>-16.6024393447615</v>
      </c>
      <c r="J658">
        <v>2.31738731996243</v>
      </c>
      <c r="K658">
        <v>277.672388433744</v>
      </c>
      <c r="L658">
        <v>282.66470040677501</v>
      </c>
      <c r="M658">
        <v>54.790239649179</v>
      </c>
      <c r="N658">
        <v>0.79348026501388602</v>
      </c>
      <c r="O658">
        <v>30.770628862231799</v>
      </c>
      <c r="P658">
        <v>10.017996400719801</v>
      </c>
      <c r="Q658">
        <v>7.8506374417997002E-2</v>
      </c>
    </row>
    <row r="659" spans="1:17" hidden="1" x14ac:dyDescent="0.3">
      <c r="A659" t="s">
        <v>1452</v>
      </c>
      <c r="B659" t="s">
        <v>1453</v>
      </c>
      <c r="C659" t="s">
        <v>3158</v>
      </c>
      <c r="D659" t="s">
        <v>607</v>
      </c>
      <c r="E659">
        <v>7308.1921256300002</v>
      </c>
      <c r="F659">
        <v>520.29999999999995</v>
      </c>
      <c r="G659">
        <v>-25.643325449322301</v>
      </c>
      <c r="H659">
        <v>-4.7167665871126498</v>
      </c>
      <c r="I659">
        <v>-0.28147249380455702</v>
      </c>
      <c r="J659">
        <v>1.89867782710946</v>
      </c>
      <c r="K659">
        <v>533.28124853629402</v>
      </c>
      <c r="L659">
        <v>512.57035584184598</v>
      </c>
      <c r="M659">
        <v>50.610326430276302</v>
      </c>
      <c r="N659">
        <v>0.45809671824474701</v>
      </c>
      <c r="O659">
        <v>28.003075148952501</v>
      </c>
      <c r="P659">
        <v>31.821636686090699</v>
      </c>
      <c r="Q659">
        <v>7.5535874774227005E-2</v>
      </c>
    </row>
    <row r="660" spans="1:17" x14ac:dyDescent="0.3">
      <c r="A660" t="s">
        <v>1454</v>
      </c>
      <c r="B660" t="s">
        <v>1455</v>
      </c>
      <c r="C660" t="s">
        <v>3152</v>
      </c>
      <c r="D660" t="s">
        <v>182</v>
      </c>
      <c r="E660">
        <v>7291.3573402000002</v>
      </c>
      <c r="F660">
        <v>1799.5</v>
      </c>
      <c r="G660">
        <v>76.044956725546498</v>
      </c>
      <c r="H660">
        <v>-5.0204730589586104</v>
      </c>
      <c r="I660">
        <v>17.082145851267601</v>
      </c>
      <c r="J660">
        <v>0.15432112508173601</v>
      </c>
      <c r="K660">
        <v>1844.9193061936601</v>
      </c>
      <c r="L660">
        <v>1568.09248782693</v>
      </c>
      <c r="M660">
        <v>44.163527043873998</v>
      </c>
      <c r="N660">
        <v>0.31740006039283097</v>
      </c>
      <c r="O660">
        <v>20.700194498471799</v>
      </c>
      <c r="P660">
        <v>111.705882352941</v>
      </c>
      <c r="Q660">
        <v>4.1542410555815E-2</v>
      </c>
    </row>
    <row r="661" spans="1:17" hidden="1" x14ac:dyDescent="0.3">
      <c r="A661" t="s">
        <v>1456</v>
      </c>
      <c r="B661" t="s">
        <v>1457</v>
      </c>
      <c r="C661" t="s">
        <v>3158</v>
      </c>
      <c r="D661" t="s">
        <v>1458</v>
      </c>
      <c r="E661">
        <v>7237.8700799999997</v>
      </c>
      <c r="F661">
        <v>3474.4</v>
      </c>
      <c r="G661">
        <v>686.24030831838195</v>
      </c>
      <c r="H661">
        <v>-4.6369624727672001</v>
      </c>
      <c r="I661">
        <v>97.5575438656724</v>
      </c>
      <c r="J661">
        <v>3.29546068269735</v>
      </c>
      <c r="K661">
        <v>3415.2467556123902</v>
      </c>
      <c r="L661">
        <v>2436.6572685866499</v>
      </c>
      <c r="M661">
        <v>49.496695654622101</v>
      </c>
      <c r="N661">
        <v>1.1603697612431201</v>
      </c>
      <c r="O661">
        <v>13.6886944508404</v>
      </c>
      <c r="P661">
        <v>727.23809523809496</v>
      </c>
      <c r="Q661">
        <v>0.36930592087157499</v>
      </c>
    </row>
    <row r="662" spans="1:17" x14ac:dyDescent="0.3">
      <c r="A662" t="s">
        <v>1459</v>
      </c>
      <c r="B662" t="s">
        <v>1460</v>
      </c>
      <c r="C662" t="s">
        <v>3146</v>
      </c>
      <c r="D662" t="s">
        <v>48</v>
      </c>
      <c r="E662">
        <v>7229.9673507999996</v>
      </c>
      <c r="F662">
        <v>1079.3</v>
      </c>
      <c r="G662">
        <v>29.587365405459899</v>
      </c>
      <c r="H662">
        <v>-11.3884160484952</v>
      </c>
      <c r="I662">
        <v>-8.6565886364850702</v>
      </c>
      <c r="J662">
        <v>-4.1829380393865301E-2</v>
      </c>
      <c r="K662">
        <v>1201.58908365613</v>
      </c>
      <c r="L662">
        <v>1122.38656399518</v>
      </c>
      <c r="M662">
        <v>34.977079642140801</v>
      </c>
      <c r="N662">
        <v>0.99869799977270302</v>
      </c>
      <c r="O662">
        <v>42.912072639673802</v>
      </c>
      <c r="P662">
        <v>66.0461538461538</v>
      </c>
      <c r="Q662">
        <v>0.12939500771583701</v>
      </c>
    </row>
    <row r="663" spans="1:17" x14ac:dyDescent="0.3">
      <c r="A663" t="s">
        <v>1461</v>
      </c>
      <c r="B663" t="s">
        <v>1462</v>
      </c>
      <c r="C663" t="s">
        <v>3155</v>
      </c>
      <c r="D663" t="s">
        <v>283</v>
      </c>
      <c r="E663">
        <v>7223.8935347699999</v>
      </c>
      <c r="F663">
        <v>3186.15</v>
      </c>
      <c r="G663">
        <v>25.744109479414501</v>
      </c>
      <c r="H663">
        <v>-12.071231451301299</v>
      </c>
      <c r="I663">
        <v>37.836705399060499</v>
      </c>
      <c r="J663">
        <v>-2.8113725889312602</v>
      </c>
      <c r="K663">
        <v>3229.0672059633598</v>
      </c>
      <c r="L663">
        <v>2745.4239249612901</v>
      </c>
      <c r="M663">
        <v>51.853241986661402</v>
      </c>
      <c r="N663">
        <v>0.47255252263961101</v>
      </c>
      <c r="O663">
        <v>23.440515983239901</v>
      </c>
      <c r="P663">
        <v>107.90538336052199</v>
      </c>
      <c r="Q663">
        <v>0.13155404363163001</v>
      </c>
    </row>
    <row r="664" spans="1:17" x14ac:dyDescent="0.3">
      <c r="A664" t="s">
        <v>1463</v>
      </c>
      <c r="B664" t="s">
        <v>1464</v>
      </c>
      <c r="C664" t="s">
        <v>3157</v>
      </c>
      <c r="D664" t="s">
        <v>444</v>
      </c>
      <c r="E664">
        <v>7213.2726249999996</v>
      </c>
      <c r="F664">
        <v>2226.25</v>
      </c>
      <c r="G664">
        <v>-26.258515991972398</v>
      </c>
      <c r="H664">
        <v>-4.5667782775498704</v>
      </c>
      <c r="I664">
        <v>-11.605216837198</v>
      </c>
      <c r="J664">
        <v>-0.45965169868946798</v>
      </c>
      <c r="K664">
        <v>2262.7446734712298</v>
      </c>
      <c r="L664">
        <v>2261.97060030375</v>
      </c>
      <c r="M664">
        <v>42.457695601446702</v>
      </c>
      <c r="N664">
        <v>0.58882684567535803</v>
      </c>
      <c r="O664">
        <v>22.852330151600199</v>
      </c>
      <c r="P664">
        <v>13.584183673469299</v>
      </c>
      <c r="Q664">
        <v>-0.102858230644267</v>
      </c>
    </row>
    <row r="665" spans="1:17" x14ac:dyDescent="0.3">
      <c r="A665" t="s">
        <v>1465</v>
      </c>
      <c r="B665" t="s">
        <v>1466</v>
      </c>
      <c r="C665" t="s">
        <v>3145</v>
      </c>
      <c r="D665" t="s">
        <v>122</v>
      </c>
      <c r="E665">
        <v>7202.6538363449999</v>
      </c>
      <c r="F665">
        <v>628.65</v>
      </c>
      <c r="G665">
        <v>-9.5284592513660193</v>
      </c>
      <c r="H665">
        <v>4.6993390101281598</v>
      </c>
      <c r="I665">
        <v>11.1912152613976</v>
      </c>
      <c r="J665">
        <v>-0.86170967493566997</v>
      </c>
      <c r="K665">
        <v>603.862742983712</v>
      </c>
      <c r="L665">
        <v>558.07159895832899</v>
      </c>
      <c r="M665">
        <v>47.677226979655799</v>
      </c>
      <c r="N665">
        <v>0.72065404819453505</v>
      </c>
      <c r="O665">
        <v>9.1863517060367403</v>
      </c>
      <c r="P665">
        <v>34.614561027837198</v>
      </c>
      <c r="Q665">
        <v>4.5680829924338001E-2</v>
      </c>
    </row>
    <row r="666" spans="1:17" x14ac:dyDescent="0.3">
      <c r="A666" t="s">
        <v>1467</v>
      </c>
      <c r="B666" t="s">
        <v>1468</v>
      </c>
      <c r="C666" t="s">
        <v>607</v>
      </c>
      <c r="D666" t="s">
        <v>607</v>
      </c>
      <c r="E666">
        <v>7159.6643910000003</v>
      </c>
      <c r="F666">
        <v>361.5</v>
      </c>
      <c r="G666">
        <v>26.553994237072899</v>
      </c>
      <c r="H666">
        <v>-13.004312374658401</v>
      </c>
      <c r="I666">
        <v>-15.254228214918999</v>
      </c>
      <c r="J666">
        <v>-4.5479171220570702</v>
      </c>
      <c r="K666">
        <v>387.66597506021799</v>
      </c>
      <c r="L666">
        <v>355.03037863526498</v>
      </c>
      <c r="M666">
        <v>37.816377252435601</v>
      </c>
      <c r="N666">
        <v>0.94080430603935805</v>
      </c>
      <c r="O666">
        <v>24.6611341632088</v>
      </c>
      <c r="P666">
        <v>67.983271375464696</v>
      </c>
      <c r="Q666">
        <v>2.0804532446237999E-2</v>
      </c>
    </row>
    <row r="667" spans="1:17" hidden="1" x14ac:dyDescent="0.3">
      <c r="A667" t="s">
        <v>1469</v>
      </c>
      <c r="B667" t="s">
        <v>1470</v>
      </c>
      <c r="C667" t="s">
        <v>3158</v>
      </c>
      <c r="D667" t="s">
        <v>24</v>
      </c>
      <c r="E667">
        <v>7156.6939635299996</v>
      </c>
      <c r="F667">
        <v>451.95</v>
      </c>
      <c r="G667">
        <v>-43.747369647931798</v>
      </c>
      <c r="H667">
        <v>-7.3222610926071603</v>
      </c>
      <c r="I667">
        <v>-17.536382861682299</v>
      </c>
      <c r="J667">
        <v>-2.23406237653762</v>
      </c>
      <c r="K667">
        <v>466.742309846436</v>
      </c>
      <c r="L667">
        <v>476.38416954225499</v>
      </c>
      <c r="M667">
        <v>38.268466893158802</v>
      </c>
      <c r="N667">
        <v>0.91379671842391197</v>
      </c>
      <c r="O667">
        <v>32.758048456687597</v>
      </c>
      <c r="P667">
        <v>3.1731537495719602</v>
      </c>
      <c r="Q667">
        <v>-0.12493235991085699</v>
      </c>
    </row>
    <row r="668" spans="1:17" hidden="1" x14ac:dyDescent="0.3">
      <c r="A668" t="s">
        <v>1471</v>
      </c>
      <c r="B668" t="s">
        <v>1472</v>
      </c>
      <c r="C668" t="s">
        <v>3158</v>
      </c>
      <c r="D668" t="s">
        <v>83</v>
      </c>
      <c r="E668">
        <v>7130.9184945119996</v>
      </c>
      <c r="F668">
        <v>153.22</v>
      </c>
      <c r="G668">
        <v>429.13508974122999</v>
      </c>
      <c r="H668">
        <v>19.239277368931301</v>
      </c>
      <c r="I668">
        <v>167.10559379807299</v>
      </c>
      <c r="J668">
        <v>-6.1618056068525098</v>
      </c>
      <c r="K668">
        <v>129.27052797688401</v>
      </c>
      <c r="L668">
        <v>82.609808151435004</v>
      </c>
      <c r="M668">
        <v>47.093901101439201</v>
      </c>
      <c r="N668">
        <v>1.11054808189247</v>
      </c>
      <c r="O668">
        <v>22.092416133663999</v>
      </c>
      <c r="P668">
        <v>467.48148148148101</v>
      </c>
      <c r="Q668">
        <v>0.129355491279149</v>
      </c>
    </row>
    <row r="669" spans="1:17" x14ac:dyDescent="0.3">
      <c r="A669" t="s">
        <v>1473</v>
      </c>
      <c r="B669" t="s">
        <v>1474</v>
      </c>
      <c r="C669" t="s">
        <v>3146</v>
      </c>
      <c r="D669" t="s">
        <v>48</v>
      </c>
      <c r="E669">
        <v>7099.1761931839901</v>
      </c>
      <c r="F669">
        <v>42.26</v>
      </c>
      <c r="G669">
        <v>22.583730599493801</v>
      </c>
      <c r="H669">
        <v>-15.151402145938199</v>
      </c>
      <c r="I669">
        <v>2.23237879660766</v>
      </c>
      <c r="J669">
        <v>-6.72543149694196</v>
      </c>
      <c r="K669">
        <v>44.364603361589801</v>
      </c>
      <c r="L669">
        <v>40.5392822569465</v>
      </c>
      <c r="M669">
        <v>53.814073690044701</v>
      </c>
      <c r="N669">
        <v>0.56753773482904002</v>
      </c>
      <c r="O669">
        <v>36.0624704212021</v>
      </c>
      <c r="P669">
        <v>86.535359808614601</v>
      </c>
      <c r="Q669">
        <v>0.12712184908585</v>
      </c>
    </row>
    <row r="670" spans="1:17" x14ac:dyDescent="0.3">
      <c r="A670" t="s">
        <v>1475</v>
      </c>
      <c r="B670" t="s">
        <v>1476</v>
      </c>
      <c r="C670" t="s">
        <v>3160</v>
      </c>
      <c r="D670" t="s">
        <v>1477</v>
      </c>
      <c r="E670">
        <v>7067.8550376000003</v>
      </c>
      <c r="F670">
        <v>923.4</v>
      </c>
      <c r="G670">
        <v>-17.971929757093299</v>
      </c>
      <c r="H670">
        <v>-3.4466861520837599</v>
      </c>
      <c r="I670">
        <v>31.434854496162799</v>
      </c>
      <c r="J670">
        <v>-4.7277955631358104</v>
      </c>
      <c r="K670">
        <v>955.54031815423002</v>
      </c>
      <c r="L670">
        <v>851.72080176081295</v>
      </c>
      <c r="M670">
        <v>37.085028897711503</v>
      </c>
      <c r="N670">
        <v>0.52292331326547703</v>
      </c>
      <c r="O670">
        <v>20.965995235000999</v>
      </c>
      <c r="P670">
        <v>56.1115807269653</v>
      </c>
      <c r="Q670">
        <v>-5.3339492236476001E-2</v>
      </c>
    </row>
    <row r="671" spans="1:17" x14ac:dyDescent="0.3">
      <c r="A671" t="s">
        <v>1478</v>
      </c>
      <c r="B671" t="s">
        <v>1479</v>
      </c>
      <c r="C671" t="s">
        <v>3146</v>
      </c>
      <c r="D671" t="s">
        <v>48</v>
      </c>
      <c r="E671">
        <v>7064.1190325879998</v>
      </c>
      <c r="F671">
        <v>251.64</v>
      </c>
      <c r="G671">
        <v>64.050585165723703</v>
      </c>
      <c r="H671">
        <v>-5.53983430437831</v>
      </c>
      <c r="I671">
        <v>37.314280927305099</v>
      </c>
      <c r="J671">
        <v>-0.82082259863708396</v>
      </c>
      <c r="K671">
        <v>238.954266173223</v>
      </c>
      <c r="L671">
        <v>202.68191850125999</v>
      </c>
      <c r="M671">
        <v>63.292714081735099</v>
      </c>
      <c r="N671">
        <v>1.11861169637932</v>
      </c>
      <c r="O671">
        <v>13.1537116515657</v>
      </c>
      <c r="P671">
        <v>108.39751552795001</v>
      </c>
      <c r="Q671">
        <v>8.3790228905285993E-2</v>
      </c>
    </row>
    <row r="672" spans="1:17" x14ac:dyDescent="0.3">
      <c r="A672" t="s">
        <v>1480</v>
      </c>
      <c r="B672" t="s">
        <v>1481</v>
      </c>
      <c r="C672" t="s">
        <v>3147</v>
      </c>
      <c r="D672" t="s">
        <v>51</v>
      </c>
      <c r="E672">
        <v>7060.099416</v>
      </c>
      <c r="F672">
        <v>1392</v>
      </c>
      <c r="G672">
        <v>151.30862021874501</v>
      </c>
      <c r="H672">
        <v>-8.8178414061805501</v>
      </c>
      <c r="I672">
        <v>18.120789179769702</v>
      </c>
      <c r="J672">
        <v>7.3303396380655803</v>
      </c>
      <c r="K672">
        <v>1367.9363993700499</v>
      </c>
      <c r="L672">
        <v>1134.82352229351</v>
      </c>
      <c r="M672">
        <v>57.1041974426347</v>
      </c>
      <c r="N672">
        <v>0.814248123197027</v>
      </c>
      <c r="O672">
        <v>14.2241379310344</v>
      </c>
      <c r="P672">
        <v>222.18493229950201</v>
      </c>
      <c r="Q672">
        <v>0.117117049644091</v>
      </c>
    </row>
    <row r="673" spans="1:17" x14ac:dyDescent="0.3">
      <c r="A673" t="s">
        <v>1482</v>
      </c>
      <c r="B673" t="s">
        <v>1483</v>
      </c>
      <c r="C673" t="s">
        <v>3152</v>
      </c>
      <c r="D673" t="s">
        <v>106</v>
      </c>
      <c r="E673">
        <v>7058.9872303299999</v>
      </c>
      <c r="F673">
        <v>1481.9</v>
      </c>
      <c r="G673">
        <v>-23.477491569304199</v>
      </c>
      <c r="H673">
        <v>-3.62584045098302</v>
      </c>
      <c r="I673">
        <v>0.23490633965305599</v>
      </c>
      <c r="J673">
        <v>-0.799796152160271</v>
      </c>
      <c r="K673">
        <v>1466.67645766239</v>
      </c>
      <c r="L673">
        <v>1435.7630460385301</v>
      </c>
      <c r="M673">
        <v>54.310243925149599</v>
      </c>
      <c r="N673">
        <v>0.38966851662250002</v>
      </c>
      <c r="O673">
        <v>7.1597273770159697</v>
      </c>
      <c r="P673">
        <v>18.552</v>
      </c>
      <c r="Q673">
        <v>-0.119849432421212</v>
      </c>
    </row>
    <row r="674" spans="1:17" x14ac:dyDescent="0.3">
      <c r="A674" t="s">
        <v>1484</v>
      </c>
      <c r="B674" t="s">
        <v>1485</v>
      </c>
      <c r="C674" t="s">
        <v>3155</v>
      </c>
      <c r="D674" t="s">
        <v>146</v>
      </c>
      <c r="E674">
        <v>7057.0977999999996</v>
      </c>
      <c r="F674">
        <v>376.7</v>
      </c>
      <c r="G674">
        <v>-43.562912866132798</v>
      </c>
      <c r="H674">
        <v>-6.7653563216220496</v>
      </c>
      <c r="I674">
        <v>-20.754905564979001</v>
      </c>
      <c r="J674">
        <v>-3.45460403751078</v>
      </c>
      <c r="K674">
        <v>407.70554173580899</v>
      </c>
      <c r="L674">
        <v>416.23749979680599</v>
      </c>
      <c r="M674">
        <v>39.8887955696256</v>
      </c>
      <c r="N674">
        <v>0.75740995120188004</v>
      </c>
      <c r="O674">
        <v>45.341120254844697</v>
      </c>
      <c r="P674">
        <v>9.1884057971014492</v>
      </c>
      <c r="Q674">
        <v>6.7134814070522006E-2</v>
      </c>
    </row>
    <row r="675" spans="1:17" hidden="1" x14ac:dyDescent="0.3">
      <c r="A675" t="s">
        <v>1486</v>
      </c>
      <c r="B675" t="s">
        <v>1487</v>
      </c>
      <c r="C675" t="s">
        <v>3158</v>
      </c>
      <c r="D675" t="s">
        <v>283</v>
      </c>
      <c r="E675">
        <v>7041.0588576</v>
      </c>
      <c r="F675">
        <v>3203.65</v>
      </c>
      <c r="G675">
        <v>-3.6280213495806599</v>
      </c>
      <c r="H675">
        <v>-5.0665030979959997</v>
      </c>
      <c r="I675">
        <v>21.806183281953299</v>
      </c>
      <c r="J675">
        <v>6.7180181648645796</v>
      </c>
      <c r="K675">
        <v>3168.8910402871802</v>
      </c>
      <c r="L675">
        <v>2961.5564972761199</v>
      </c>
      <c r="M675">
        <v>59.076898413726298</v>
      </c>
      <c r="N675">
        <v>0.90901718339485005</v>
      </c>
      <c r="O675">
        <v>21.424000749145499</v>
      </c>
      <c r="P675">
        <v>52.627441638875602</v>
      </c>
      <c r="Q675">
        <v>9.4488421037709006E-2</v>
      </c>
    </row>
    <row r="676" spans="1:17" x14ac:dyDescent="0.3">
      <c r="A676" t="s">
        <v>1488</v>
      </c>
      <c r="B676" t="s">
        <v>1489</v>
      </c>
      <c r="C676" t="s">
        <v>3146</v>
      </c>
      <c r="D676" t="s">
        <v>48</v>
      </c>
      <c r="E676">
        <v>7019.0966037349999</v>
      </c>
      <c r="F676">
        <v>188.59</v>
      </c>
      <c r="G676">
        <v>-7.3624644071435297</v>
      </c>
      <c r="H676">
        <v>-3.82545643141207</v>
      </c>
      <c r="I676">
        <v>-22.140923866391201</v>
      </c>
      <c r="J676">
        <v>-1.29203417384699</v>
      </c>
      <c r="K676">
        <v>192.38685470900799</v>
      </c>
      <c r="L676">
        <v>190.39484019019201</v>
      </c>
      <c r="M676">
        <v>45.163935844094297</v>
      </c>
      <c r="N676">
        <v>1.06052902993956</v>
      </c>
      <c r="O676">
        <v>32.191526592077999</v>
      </c>
      <c r="P676">
        <v>37.456268221574298</v>
      </c>
      <c r="Q676">
        <v>0.106390353838046</v>
      </c>
    </row>
    <row r="677" spans="1:17" x14ac:dyDescent="0.3">
      <c r="A677" t="s">
        <v>1490</v>
      </c>
      <c r="B677" t="s">
        <v>1491</v>
      </c>
      <c r="C677" t="s">
        <v>3161</v>
      </c>
      <c r="D677" t="s">
        <v>159</v>
      </c>
      <c r="E677">
        <v>6994.97298155099</v>
      </c>
      <c r="F677">
        <v>190.59</v>
      </c>
      <c r="G677">
        <v>162.98182255374701</v>
      </c>
      <c r="H677">
        <v>-5.7515651219111898</v>
      </c>
      <c r="I677">
        <v>20.915927811854399</v>
      </c>
      <c r="J677">
        <v>-2.3882686598386198</v>
      </c>
      <c r="K677">
        <v>194.992075703095</v>
      </c>
      <c r="L677">
        <v>154.77847462273201</v>
      </c>
      <c r="M677">
        <v>36.004084420846503</v>
      </c>
      <c r="N677">
        <v>0.432818734853958</v>
      </c>
      <c r="O677">
        <v>17.870822183745201</v>
      </c>
      <c r="P677">
        <v>215.54635761589401</v>
      </c>
    </row>
    <row r="678" spans="1:17" x14ac:dyDescent="0.3">
      <c r="A678" t="s">
        <v>1492</v>
      </c>
      <c r="B678" t="s">
        <v>1493</v>
      </c>
      <c r="C678" t="s">
        <v>3152</v>
      </c>
      <c r="D678" t="s">
        <v>307</v>
      </c>
      <c r="E678">
        <v>6963.1775291399899</v>
      </c>
      <c r="F678">
        <v>2560.85</v>
      </c>
      <c r="G678">
        <v>85.9021155336427</v>
      </c>
      <c r="H678">
        <v>16.631848052176</v>
      </c>
      <c r="I678">
        <v>109.564375926103</v>
      </c>
      <c r="J678">
        <v>3.30213645674195</v>
      </c>
      <c r="K678">
        <v>2145.3260196549099</v>
      </c>
      <c r="L678">
        <v>1712.67918528926</v>
      </c>
      <c r="M678">
        <v>69.922488780113497</v>
      </c>
      <c r="N678">
        <v>1.2369200739273101</v>
      </c>
      <c r="O678">
        <v>1.5287892691879501</v>
      </c>
      <c r="P678">
        <v>169.18063804067901</v>
      </c>
      <c r="Q678">
        <v>9.2168052746659998E-3</v>
      </c>
    </row>
    <row r="679" spans="1:17" hidden="1" x14ac:dyDescent="0.3">
      <c r="A679" t="s">
        <v>1494</v>
      </c>
      <c r="B679" t="s">
        <v>1495</v>
      </c>
      <c r="C679" t="s">
        <v>3158</v>
      </c>
      <c r="D679" t="s">
        <v>83</v>
      </c>
      <c r="E679">
        <v>6951.5750035800002</v>
      </c>
      <c r="F679">
        <v>2533.4499999999998</v>
      </c>
      <c r="G679">
        <v>47.853525619883797</v>
      </c>
      <c r="H679">
        <v>17.402254653596302</v>
      </c>
      <c r="I679">
        <v>86.4639248265335</v>
      </c>
      <c r="J679">
        <v>2.54408163968955</v>
      </c>
      <c r="K679">
        <v>2152.89496378067</v>
      </c>
      <c r="L679">
        <v>1671.5501675882799</v>
      </c>
      <c r="M679">
        <v>62.712886590615099</v>
      </c>
      <c r="N679">
        <v>0.97909043958998299</v>
      </c>
      <c r="O679">
        <v>4.6004460320906402</v>
      </c>
      <c r="P679">
        <v>122.23245614035</v>
      </c>
      <c r="Q679">
        <v>0.127011397286416</v>
      </c>
    </row>
    <row r="680" spans="1:17" x14ac:dyDescent="0.3">
      <c r="A680" t="s">
        <v>1496</v>
      </c>
      <c r="B680" t="s">
        <v>1497</v>
      </c>
      <c r="C680" t="s">
        <v>3149</v>
      </c>
      <c r="D680" t="s">
        <v>182</v>
      </c>
      <c r="E680">
        <v>6927.4867179000003</v>
      </c>
      <c r="F680">
        <v>505.4</v>
      </c>
      <c r="G680">
        <v>4.0300438465784696</v>
      </c>
      <c r="H680">
        <v>-8.6392164468929504</v>
      </c>
      <c r="I680">
        <v>8.1354230540434092</v>
      </c>
      <c r="J680">
        <v>-1.03774193919532</v>
      </c>
      <c r="K680">
        <v>520.46829067519695</v>
      </c>
      <c r="L680">
        <v>473.65845799920299</v>
      </c>
      <c r="M680">
        <v>33.760266346552903</v>
      </c>
      <c r="N680">
        <v>0.24581708900938201</v>
      </c>
      <c r="O680">
        <v>26.553225168183602</v>
      </c>
      <c r="P680">
        <v>42.869257950529999</v>
      </c>
      <c r="Q680">
        <v>2.1739421917057002E-2</v>
      </c>
    </row>
    <row r="681" spans="1:17" x14ac:dyDescent="0.3">
      <c r="A681" t="s">
        <v>1498</v>
      </c>
      <c r="B681" t="s">
        <v>1499</v>
      </c>
      <c r="C681" t="s">
        <v>3147</v>
      </c>
      <c r="D681" t="s">
        <v>51</v>
      </c>
      <c r="E681">
        <v>6918.1512129839903</v>
      </c>
      <c r="F681">
        <v>213.18</v>
      </c>
      <c r="G681">
        <v>-31.661530647402301</v>
      </c>
      <c r="H681">
        <v>-11.119206769526899</v>
      </c>
      <c r="I681">
        <v>-57.496637396722697</v>
      </c>
      <c r="J681">
        <v>-1.28497800295381</v>
      </c>
      <c r="K681">
        <v>220.01177587581401</v>
      </c>
      <c r="L681">
        <v>249.55449183973599</v>
      </c>
      <c r="M681">
        <v>53.3593680877404</v>
      </c>
      <c r="N681">
        <v>0.92527708667462405</v>
      </c>
      <c r="O681">
        <v>121.784407542921</v>
      </c>
      <c r="P681">
        <v>8.7098419173890793</v>
      </c>
      <c r="Q681">
        <v>-2.8021272206392001E-2</v>
      </c>
    </row>
    <row r="682" spans="1:17" hidden="1" x14ac:dyDescent="0.3">
      <c r="A682" t="s">
        <v>1500</v>
      </c>
      <c r="B682" t="s">
        <v>1501</v>
      </c>
      <c r="C682" t="s">
        <v>3158</v>
      </c>
      <c r="D682" t="s">
        <v>109</v>
      </c>
      <c r="E682">
        <v>6857.6885570149998</v>
      </c>
      <c r="F682">
        <v>643.15</v>
      </c>
      <c r="G682">
        <v>32031.490162204998</v>
      </c>
      <c r="H682">
        <v>40.499987303847099</v>
      </c>
      <c r="I682">
        <v>2856.8443995194598</v>
      </c>
      <c r="J682">
        <v>10.442969115429699</v>
      </c>
      <c r="K682">
        <v>285.332767079321</v>
      </c>
      <c r="L682">
        <v>100.23516926763</v>
      </c>
      <c r="M682">
        <v>99.999963623555999</v>
      </c>
      <c r="N682">
        <v>0.48516270749799101</v>
      </c>
      <c r="O682">
        <v>0</v>
      </c>
      <c r="P682">
        <v>39116.463414634098</v>
      </c>
      <c r="Q682">
        <v>0.14056176991326999</v>
      </c>
    </row>
    <row r="683" spans="1:17" x14ac:dyDescent="0.3">
      <c r="A683" t="s">
        <v>1502</v>
      </c>
      <c r="B683" t="s">
        <v>1503</v>
      </c>
      <c r="C683" t="s">
        <v>3154</v>
      </c>
      <c r="D683" t="s">
        <v>1504</v>
      </c>
      <c r="E683">
        <v>6844.2771414400004</v>
      </c>
      <c r="F683">
        <v>502.4</v>
      </c>
      <c r="G683">
        <v>-5.2115689803824496</v>
      </c>
      <c r="H683">
        <v>-1.63901979049682</v>
      </c>
      <c r="I683">
        <v>-9.3049278701825404</v>
      </c>
      <c r="J683">
        <v>2.5028134253971599</v>
      </c>
      <c r="K683">
        <v>495.05607064935901</v>
      </c>
      <c r="L683">
        <v>465.42602352134901</v>
      </c>
      <c r="M683">
        <v>50.532645441207499</v>
      </c>
      <c r="N683">
        <v>0.68482865886064703</v>
      </c>
      <c r="O683">
        <v>14.8288216560509</v>
      </c>
      <c r="P683">
        <v>46.7718375693835</v>
      </c>
    </row>
    <row r="684" spans="1:17" x14ac:dyDescent="0.3">
      <c r="A684" t="s">
        <v>1505</v>
      </c>
      <c r="B684" t="s">
        <v>1506</v>
      </c>
      <c r="C684" t="s">
        <v>3143</v>
      </c>
      <c r="D684" t="s">
        <v>547</v>
      </c>
      <c r="E684">
        <v>6843.3671264000004</v>
      </c>
      <c r="F684">
        <v>313.60000000000002</v>
      </c>
      <c r="G684">
        <v>-14.364709808957</v>
      </c>
      <c r="H684">
        <v>0.85664347320796996</v>
      </c>
      <c r="I684">
        <v>-17.679658386197001</v>
      </c>
      <c r="J684">
        <v>-5.1884095665504004</v>
      </c>
      <c r="K684">
        <v>306.61674234953898</v>
      </c>
      <c r="L684">
        <v>311.886832978744</v>
      </c>
      <c r="M684">
        <v>53.203929372096297</v>
      </c>
      <c r="N684">
        <v>0.79948310725529304</v>
      </c>
      <c r="O684">
        <v>29.234693877550999</v>
      </c>
      <c r="P684">
        <v>16.342051567427202</v>
      </c>
      <c r="Q684">
        <v>7.5177182482731003E-2</v>
      </c>
    </row>
    <row r="685" spans="1:17" x14ac:dyDescent="0.3">
      <c r="A685" t="s">
        <v>1507</v>
      </c>
      <c r="B685" t="s">
        <v>1508</v>
      </c>
      <c r="C685" t="s">
        <v>3154</v>
      </c>
      <c r="D685" t="s">
        <v>452</v>
      </c>
      <c r="E685">
        <v>6824.0351283999998</v>
      </c>
      <c r="F685">
        <v>1263.5</v>
      </c>
      <c r="G685">
        <v>-28.765167587966701</v>
      </c>
      <c r="H685">
        <v>3.93657849261279</v>
      </c>
      <c r="I685">
        <v>-0.42006038671553497</v>
      </c>
      <c r="J685">
        <v>-6.3572533177100103</v>
      </c>
      <c r="K685">
        <v>1227.5891011041899</v>
      </c>
      <c r="L685">
        <v>1156.7974442065299</v>
      </c>
      <c r="M685">
        <v>38.147341008711699</v>
      </c>
      <c r="N685">
        <v>1.1984537161558599</v>
      </c>
      <c r="O685">
        <v>11.420656905421399</v>
      </c>
      <c r="P685">
        <v>35.379834994106901</v>
      </c>
      <c r="Q685">
        <v>-3.5681606289177999E-2</v>
      </c>
    </row>
    <row r="686" spans="1:17" x14ac:dyDescent="0.3">
      <c r="A686" t="s">
        <v>1509</v>
      </c>
      <c r="B686" t="s">
        <v>1510</v>
      </c>
      <c r="C686" t="s">
        <v>3147</v>
      </c>
      <c r="D686" t="s">
        <v>51</v>
      </c>
      <c r="E686">
        <v>6809.5192801800004</v>
      </c>
      <c r="F686">
        <v>1663.8</v>
      </c>
      <c r="G686">
        <v>10.3268474339558</v>
      </c>
      <c r="H686">
        <v>17.574600390489099</v>
      </c>
      <c r="I686">
        <v>26.573039138756499</v>
      </c>
      <c r="J686">
        <v>2.8712878815681</v>
      </c>
      <c r="K686">
        <v>1513.9165956162699</v>
      </c>
      <c r="L686">
        <v>1318.14351683581</v>
      </c>
      <c r="M686">
        <v>51.775861403729699</v>
      </c>
      <c r="N686">
        <v>0.94805961859682397</v>
      </c>
      <c r="O686">
        <v>9.5684577473253896</v>
      </c>
      <c r="P686">
        <v>65.642889143312203</v>
      </c>
      <c r="Q686">
        <v>1.4238684809218E-2</v>
      </c>
    </row>
    <row r="687" spans="1:17" hidden="1" x14ac:dyDescent="0.3">
      <c r="A687" t="s">
        <v>1511</v>
      </c>
      <c r="B687" t="s">
        <v>1512</v>
      </c>
      <c r="C687" t="s">
        <v>3158</v>
      </c>
      <c r="D687" t="s">
        <v>1057</v>
      </c>
      <c r="E687">
        <v>6746.8437323999997</v>
      </c>
      <c r="F687">
        <v>131.5</v>
      </c>
      <c r="G687">
        <v>-15.505636114329</v>
      </c>
      <c r="H687">
        <v>-0.18379955414561999</v>
      </c>
      <c r="I687">
        <v>-5.7620719009815202</v>
      </c>
      <c r="K687">
        <v>123.40259093004499</v>
      </c>
      <c r="M687">
        <v>1.05563603616817</v>
      </c>
      <c r="N687">
        <v>0.25</v>
      </c>
      <c r="O687">
        <v>0.65399239543726395</v>
      </c>
      <c r="P687">
        <v>10.970464135021</v>
      </c>
    </row>
    <row r="688" spans="1:17" x14ac:dyDescent="0.3">
      <c r="A688" t="s">
        <v>1513</v>
      </c>
      <c r="B688" t="s">
        <v>1514</v>
      </c>
      <c r="C688" t="s">
        <v>3157</v>
      </c>
      <c r="D688" t="s">
        <v>398</v>
      </c>
      <c r="E688">
        <v>6731.7715145399998</v>
      </c>
      <c r="F688">
        <v>1493.35</v>
      </c>
      <c r="G688">
        <v>50.7912040566531</v>
      </c>
      <c r="H688">
        <v>-9.4955036172141405</v>
      </c>
      <c r="I688">
        <v>14.975376880880299</v>
      </c>
      <c r="J688">
        <v>-3.1934203913286701</v>
      </c>
      <c r="K688">
        <v>1599.82257221386</v>
      </c>
      <c r="L688">
        <v>1410.2499492258901</v>
      </c>
      <c r="M688">
        <v>41.224213417037603</v>
      </c>
      <c r="N688">
        <v>0.29539390907792801</v>
      </c>
      <c r="O688">
        <v>28.958382160913398</v>
      </c>
      <c r="P688">
        <v>95.311273868689497</v>
      </c>
      <c r="Q688">
        <v>6.4688517087696004E-2</v>
      </c>
    </row>
    <row r="689" spans="1:17" x14ac:dyDescent="0.3">
      <c r="A689" t="s">
        <v>1515</v>
      </c>
      <c r="B689" t="s">
        <v>1516</v>
      </c>
      <c r="C689" t="s">
        <v>3151</v>
      </c>
      <c r="D689" t="s">
        <v>403</v>
      </c>
      <c r="E689">
        <v>6728.3536132540003</v>
      </c>
      <c r="F689">
        <v>216.58</v>
      </c>
      <c r="G689">
        <v>113.96800154017799</v>
      </c>
      <c r="H689">
        <v>-0.35425148209513102</v>
      </c>
      <c r="I689">
        <v>16.829326209221598</v>
      </c>
      <c r="J689">
        <v>-2.1245085883456398</v>
      </c>
      <c r="K689">
        <v>214.770197748398</v>
      </c>
      <c r="L689">
        <v>185.250549363354</v>
      </c>
      <c r="M689">
        <v>42.5907415468346</v>
      </c>
      <c r="N689">
        <v>0.69189120299574502</v>
      </c>
      <c r="O689">
        <v>6.0393388124480403</v>
      </c>
      <c r="P689">
        <v>203.758765778401</v>
      </c>
      <c r="Q689">
        <v>0.12942708222197299</v>
      </c>
    </row>
    <row r="690" spans="1:17" hidden="1" x14ac:dyDescent="0.3">
      <c r="A690" t="s">
        <v>1517</v>
      </c>
      <c r="B690" t="s">
        <v>1518</v>
      </c>
      <c r="C690" t="s">
        <v>3158</v>
      </c>
      <c r="D690" t="s">
        <v>1001</v>
      </c>
      <c r="E690">
        <v>6705.1643260000001</v>
      </c>
      <c r="F690">
        <v>710.75</v>
      </c>
      <c r="G690">
        <v>163.56033943050201</v>
      </c>
      <c r="H690">
        <v>-7.4227029484014997</v>
      </c>
      <c r="I690">
        <v>72.388869049478103</v>
      </c>
      <c r="J690">
        <v>0.27874723978096899</v>
      </c>
      <c r="K690">
        <v>751.266274138433</v>
      </c>
      <c r="L690">
        <v>603.29931894040101</v>
      </c>
      <c r="M690">
        <v>34.368815922939397</v>
      </c>
      <c r="N690">
        <v>0.39595814537035801</v>
      </c>
      <c r="O690">
        <v>28.132254660569799</v>
      </c>
      <c r="P690">
        <v>238.45238095238</v>
      </c>
      <c r="Q690">
        <v>0.22335120668268901</v>
      </c>
    </row>
    <row r="691" spans="1:17" x14ac:dyDescent="0.3">
      <c r="A691" t="s">
        <v>1519</v>
      </c>
      <c r="B691" t="s">
        <v>1520</v>
      </c>
      <c r="C691" t="s">
        <v>3155</v>
      </c>
      <c r="D691" t="s">
        <v>1350</v>
      </c>
      <c r="E691">
        <v>6690.032682305</v>
      </c>
      <c r="F691">
        <v>1034.05</v>
      </c>
      <c r="G691">
        <v>-12.108862964357501</v>
      </c>
      <c r="H691">
        <v>-0.85958224777319803</v>
      </c>
      <c r="I691">
        <v>17.209380041123701</v>
      </c>
      <c r="J691">
        <v>-0.975373534663457</v>
      </c>
      <c r="K691">
        <v>898.53286506005395</v>
      </c>
      <c r="L691">
        <v>815.43640502344795</v>
      </c>
      <c r="M691">
        <v>77.382549681921304</v>
      </c>
      <c r="N691">
        <v>1.2880408801782199</v>
      </c>
      <c r="O691">
        <v>5.3140563802524099</v>
      </c>
      <c r="P691">
        <v>69.405307994757493</v>
      </c>
      <c r="Q691">
        <v>0.138048710730312</v>
      </c>
    </row>
    <row r="692" spans="1:17" x14ac:dyDescent="0.3">
      <c r="A692" t="s">
        <v>1521</v>
      </c>
      <c r="B692" t="s">
        <v>1522</v>
      </c>
      <c r="C692" t="s">
        <v>3153</v>
      </c>
      <c r="D692" t="s">
        <v>135</v>
      </c>
      <c r="E692">
        <v>6667.6260148000001</v>
      </c>
      <c r="F692">
        <v>946.3</v>
      </c>
      <c r="G692">
        <v>14.3491061385495</v>
      </c>
      <c r="H692">
        <v>-6.4670901440055397</v>
      </c>
      <c r="I692">
        <v>4.6902431701267204</v>
      </c>
      <c r="J692">
        <v>2.91479596456209</v>
      </c>
      <c r="K692">
        <v>937.80864780314903</v>
      </c>
      <c r="L692">
        <v>878.00530867029795</v>
      </c>
      <c r="M692">
        <v>54.652862079504601</v>
      </c>
      <c r="N692">
        <v>0.73178337913807401</v>
      </c>
      <c r="O692">
        <v>8.8344076931205802</v>
      </c>
      <c r="P692">
        <v>53.607661715769801</v>
      </c>
      <c r="Q692">
        <v>2.6320903676253001E-2</v>
      </c>
    </row>
    <row r="693" spans="1:17" x14ac:dyDescent="0.3">
      <c r="A693" t="s">
        <v>1523</v>
      </c>
      <c r="B693" t="s">
        <v>1524</v>
      </c>
      <c r="C693" t="s">
        <v>607</v>
      </c>
      <c r="D693" t="s">
        <v>452</v>
      </c>
      <c r="E693">
        <v>6656.3086515199902</v>
      </c>
      <c r="F693">
        <v>932.15</v>
      </c>
      <c r="G693">
        <v>-13.891723770464401</v>
      </c>
      <c r="H693">
        <v>7.6518250507558103E-2</v>
      </c>
      <c r="I693">
        <v>7.97363618428178</v>
      </c>
      <c r="J693">
        <v>0.2445748370002</v>
      </c>
      <c r="K693">
        <v>934.731626608704</v>
      </c>
      <c r="L693">
        <v>866.94693083496895</v>
      </c>
      <c r="M693">
        <v>48.825173480995197</v>
      </c>
      <c r="N693">
        <v>0.374095627829927</v>
      </c>
      <c r="O693">
        <v>21.010566968835398</v>
      </c>
      <c r="P693">
        <v>35.743410514052698</v>
      </c>
      <c r="Q693">
        <v>0.147843251824924</v>
      </c>
    </row>
    <row r="694" spans="1:17" hidden="1" x14ac:dyDescent="0.3">
      <c r="A694" t="s">
        <v>1525</v>
      </c>
      <c r="B694" t="s">
        <v>1526</v>
      </c>
      <c r="C694" t="s">
        <v>3158</v>
      </c>
      <c r="D694" t="s">
        <v>395</v>
      </c>
      <c r="E694">
        <v>6648.8990862350001</v>
      </c>
      <c r="F694">
        <v>6911.35</v>
      </c>
      <c r="G694">
        <v>0.86328632729440702</v>
      </c>
      <c r="H694">
        <v>6.7346619843159097</v>
      </c>
      <c r="I694">
        <v>17.101447297651902</v>
      </c>
      <c r="J694">
        <v>-1.77825224898879</v>
      </c>
      <c r="K694">
        <v>6568.2123956569003</v>
      </c>
      <c r="L694">
        <v>5906.1321229309297</v>
      </c>
      <c r="M694">
        <v>41.742228973999602</v>
      </c>
      <c r="N694">
        <v>1.0575158593986</v>
      </c>
      <c r="O694">
        <v>7.5766673659994002</v>
      </c>
      <c r="P694">
        <v>38.687442308464099</v>
      </c>
      <c r="Q694">
        <v>9.1578335494455002E-2</v>
      </c>
    </row>
    <row r="695" spans="1:17" hidden="1" x14ac:dyDescent="0.3">
      <c r="A695" t="s">
        <v>1527</v>
      </c>
      <c r="B695" t="s">
        <v>1528</v>
      </c>
      <c r="C695" t="s">
        <v>3158</v>
      </c>
      <c r="D695" t="s">
        <v>119</v>
      </c>
      <c r="E695">
        <v>6645.0173826399996</v>
      </c>
      <c r="F695">
        <v>424.45</v>
      </c>
      <c r="G695">
        <v>-4.8595595018659301</v>
      </c>
      <c r="H695">
        <v>-0.67002321703053902</v>
      </c>
      <c r="I695">
        <v>11.4356372221934</v>
      </c>
      <c r="J695">
        <v>0.52807983666950398</v>
      </c>
      <c r="K695">
        <v>402.01813101775798</v>
      </c>
      <c r="M695">
        <v>46.068989618523297</v>
      </c>
      <c r="N695">
        <v>0.40902605711383599</v>
      </c>
      <c r="O695">
        <v>10.4134762633997</v>
      </c>
      <c r="P695">
        <v>30.5598277453091</v>
      </c>
    </row>
    <row r="696" spans="1:17" hidden="1" x14ac:dyDescent="0.3">
      <c r="A696" t="s">
        <v>1529</v>
      </c>
      <c r="B696" t="s">
        <v>1530</v>
      </c>
      <c r="C696" t="s">
        <v>3158</v>
      </c>
      <c r="D696" t="s">
        <v>1359</v>
      </c>
      <c r="E696">
        <v>6636.6662775300001</v>
      </c>
      <c r="F696">
        <v>1425.72</v>
      </c>
      <c r="G696">
        <v>-15.8603419090354</v>
      </c>
      <c r="H696">
        <v>0.726775321652813</v>
      </c>
      <c r="I696">
        <v>-4.6752988377176896</v>
      </c>
      <c r="J696">
        <v>-4.77739409311135E-2</v>
      </c>
      <c r="K696">
        <v>1407.5391718529199</v>
      </c>
      <c r="L696">
        <v>1370.3080968014899</v>
      </c>
      <c r="M696">
        <v>77.088001342421407</v>
      </c>
      <c r="N696">
        <v>1.1208922334317699</v>
      </c>
      <c r="O696">
        <v>2.7200291782397601</v>
      </c>
      <c r="P696">
        <v>13.3007509834306</v>
      </c>
      <c r="Q696">
        <v>-5.5078309021881003E-2</v>
      </c>
    </row>
    <row r="697" spans="1:17" hidden="1" x14ac:dyDescent="0.3">
      <c r="A697" t="s">
        <v>1531</v>
      </c>
      <c r="B697" t="s">
        <v>1532</v>
      </c>
      <c r="C697" t="s">
        <v>3158</v>
      </c>
      <c r="D697" t="s">
        <v>48</v>
      </c>
      <c r="E697">
        <v>6619.4109290750002</v>
      </c>
      <c r="F697">
        <v>612.85</v>
      </c>
      <c r="G697">
        <v>1392.5178301891799</v>
      </c>
      <c r="H697">
        <v>1.3119987651820999</v>
      </c>
      <c r="I697">
        <v>149.76965057102501</v>
      </c>
      <c r="J697">
        <v>10.0012824510485</v>
      </c>
      <c r="K697">
        <v>591.47300682385105</v>
      </c>
      <c r="L697">
        <v>398.90552631665003</v>
      </c>
      <c r="M697">
        <v>61.7692157030964</v>
      </c>
      <c r="N697">
        <v>1.3865933310415901</v>
      </c>
      <c r="O697">
        <v>23.028473525332402</v>
      </c>
      <c r="P697">
        <v>1432.125</v>
      </c>
    </row>
    <row r="698" spans="1:17" hidden="1" x14ac:dyDescent="0.3">
      <c r="A698" t="s">
        <v>1533</v>
      </c>
      <c r="B698" t="s">
        <v>1534</v>
      </c>
      <c r="C698" t="s">
        <v>3158</v>
      </c>
      <c r="D698" t="s">
        <v>48</v>
      </c>
      <c r="E698">
        <v>6617.1716450849999</v>
      </c>
      <c r="F698">
        <v>379.85</v>
      </c>
      <c r="G698">
        <v>-27.793936049687801</v>
      </c>
      <c r="H698">
        <v>4.6958885759794002</v>
      </c>
      <c r="I698">
        <v>-11.498739325628399</v>
      </c>
      <c r="J698">
        <v>-0.15631652724004499</v>
      </c>
      <c r="M698">
        <v>43.1402171328848</v>
      </c>
      <c r="O698">
        <v>11.833618533631601</v>
      </c>
      <c r="P698">
        <v>3.2481652622995401</v>
      </c>
    </row>
    <row r="699" spans="1:17" x14ac:dyDescent="0.3">
      <c r="A699" t="s">
        <v>1535</v>
      </c>
      <c r="B699" t="s">
        <v>1536</v>
      </c>
      <c r="C699" t="s">
        <v>3149</v>
      </c>
      <c r="D699" t="s">
        <v>182</v>
      </c>
      <c r="E699">
        <v>6583.9199898999996</v>
      </c>
      <c r="F699">
        <v>458.35</v>
      </c>
      <c r="G699">
        <v>6.76826185737408</v>
      </c>
      <c r="H699">
        <v>-10.3325724149434</v>
      </c>
      <c r="I699">
        <v>17.817356703125899</v>
      </c>
      <c r="J699">
        <v>-5.8431091462562099</v>
      </c>
      <c r="K699">
        <v>500.56397361019202</v>
      </c>
      <c r="L699">
        <v>430.88824853048601</v>
      </c>
      <c r="M699">
        <v>22.3670572370815</v>
      </c>
      <c r="N699">
        <v>0.80734181770904001</v>
      </c>
      <c r="O699">
        <v>22.079197120104698</v>
      </c>
      <c r="P699">
        <v>68.790278033511299</v>
      </c>
      <c r="Q699">
        <v>0.12867308886873399</v>
      </c>
    </row>
    <row r="700" spans="1:17" x14ac:dyDescent="0.3">
      <c r="A700" t="s">
        <v>1537</v>
      </c>
      <c r="B700" t="s">
        <v>1538</v>
      </c>
      <c r="C700" t="s">
        <v>3145</v>
      </c>
      <c r="D700" t="s">
        <v>384</v>
      </c>
      <c r="E700">
        <v>6566.8510014800004</v>
      </c>
      <c r="F700">
        <v>286.89999999999998</v>
      </c>
      <c r="G700">
        <v>-52.209194708184597</v>
      </c>
      <c r="H700">
        <v>-7.4450081311436698</v>
      </c>
      <c r="I700">
        <v>-14.4306822532734</v>
      </c>
      <c r="J700">
        <v>-2.3755093578251398</v>
      </c>
      <c r="K700">
        <v>298.60059381583397</v>
      </c>
      <c r="L700">
        <v>312.27475060810502</v>
      </c>
      <c r="M700">
        <v>36.396030846235398</v>
      </c>
      <c r="N700">
        <v>0.71743049997314201</v>
      </c>
      <c r="O700">
        <v>37.678633670268397</v>
      </c>
      <c r="P700">
        <v>11.1369358899864</v>
      </c>
      <c r="Q700">
        <v>-3.0501306696776E-2</v>
      </c>
    </row>
    <row r="701" spans="1:17" hidden="1" x14ac:dyDescent="0.3">
      <c r="A701" t="s">
        <v>1539</v>
      </c>
      <c r="B701" t="s">
        <v>1540</v>
      </c>
      <c r="C701" t="s">
        <v>3158</v>
      </c>
      <c r="D701" t="s">
        <v>1359</v>
      </c>
      <c r="E701">
        <v>6496.9056107910001</v>
      </c>
      <c r="F701">
        <v>1199.95</v>
      </c>
      <c r="G701">
        <v>-15.148687932197699</v>
      </c>
      <c r="H701">
        <v>1.56399237377068</v>
      </c>
      <c r="I701">
        <v>-4.3329238043063603</v>
      </c>
      <c r="J701">
        <v>0.128788492211827</v>
      </c>
      <c r="K701">
        <v>1182.0677736093301</v>
      </c>
      <c r="L701">
        <v>1148.90910728417</v>
      </c>
      <c r="M701">
        <v>63.340787818078198</v>
      </c>
      <c r="N701">
        <v>1.7569939864789099</v>
      </c>
      <c r="O701">
        <v>10.4529355389807</v>
      </c>
      <c r="P701">
        <v>38.592762846351903</v>
      </c>
    </row>
    <row r="702" spans="1:17" hidden="1" x14ac:dyDescent="0.3">
      <c r="A702" t="s">
        <v>1541</v>
      </c>
      <c r="B702" t="s">
        <v>1542</v>
      </c>
      <c r="C702" t="s">
        <v>3158</v>
      </c>
      <c r="D702" t="s">
        <v>1543</v>
      </c>
      <c r="E702">
        <v>6495.4226236650002</v>
      </c>
      <c r="F702">
        <v>509.15</v>
      </c>
      <c r="G702">
        <v>-0.66517999096393798</v>
      </c>
      <c r="H702">
        <v>-8.4881435020539104</v>
      </c>
      <c r="I702">
        <v>-17.835186049738301</v>
      </c>
      <c r="J702">
        <v>3.05270816390501</v>
      </c>
      <c r="K702">
        <v>540.57493692647699</v>
      </c>
      <c r="L702">
        <v>541.85610197039102</v>
      </c>
      <c r="M702">
        <v>44.694624999317902</v>
      </c>
      <c r="N702">
        <v>0.81835584294145103</v>
      </c>
      <c r="O702">
        <v>30.020622606304599</v>
      </c>
      <c r="P702">
        <v>26.9225975320952</v>
      </c>
      <c r="Q702">
        <v>5.9037395546168998E-2</v>
      </c>
    </row>
    <row r="703" spans="1:17" hidden="1" x14ac:dyDescent="0.3">
      <c r="A703" t="s">
        <v>1544</v>
      </c>
      <c r="B703" t="s">
        <v>1545</v>
      </c>
      <c r="C703" t="s">
        <v>3158</v>
      </c>
      <c r="D703" t="s">
        <v>1546</v>
      </c>
      <c r="E703">
        <v>6475.1245008899996</v>
      </c>
      <c r="F703">
        <v>50.9</v>
      </c>
      <c r="G703">
        <v>2.36342828318275</v>
      </c>
      <c r="H703">
        <v>27.433574284669302</v>
      </c>
      <c r="I703">
        <v>40.079355397568897</v>
      </c>
      <c r="J703">
        <v>1.3957877267802099</v>
      </c>
      <c r="K703">
        <v>43.251322984505101</v>
      </c>
      <c r="L703">
        <v>36.959135530557198</v>
      </c>
      <c r="M703">
        <v>72.158435252373593</v>
      </c>
      <c r="N703">
        <v>1.1857944616467699</v>
      </c>
      <c r="O703">
        <v>1.6895874263261199</v>
      </c>
      <c r="P703">
        <v>86.446886446886396</v>
      </c>
      <c r="Q703">
        <v>0.208375444609319</v>
      </c>
    </row>
    <row r="704" spans="1:17" x14ac:dyDescent="0.3">
      <c r="A704" t="s">
        <v>1547</v>
      </c>
      <c r="B704" t="s">
        <v>1548</v>
      </c>
      <c r="C704" t="s">
        <v>3141</v>
      </c>
      <c r="D704" t="s">
        <v>258</v>
      </c>
      <c r="E704">
        <v>6467.5330073449904</v>
      </c>
      <c r="F704">
        <v>1313.45</v>
      </c>
      <c r="G704">
        <v>115.277936614845</v>
      </c>
      <c r="H704">
        <v>-7.0726884430345001</v>
      </c>
      <c r="I704">
        <v>13.974030178704799</v>
      </c>
      <c r="J704">
        <v>-4.5190549778896099</v>
      </c>
      <c r="K704">
        <v>1326.1558630403299</v>
      </c>
      <c r="L704">
        <v>1088.2807620895101</v>
      </c>
      <c r="M704">
        <v>42.040955959397301</v>
      </c>
      <c r="N704">
        <v>0.49747585655861498</v>
      </c>
      <c r="O704">
        <v>15.234687273973099</v>
      </c>
      <c r="P704">
        <v>148.75946969696901</v>
      </c>
      <c r="Q704">
        <v>9.1523345553069999E-2</v>
      </c>
    </row>
    <row r="705" spans="1:17" x14ac:dyDescent="0.3">
      <c r="A705" t="s">
        <v>1549</v>
      </c>
      <c r="B705" t="s">
        <v>1550</v>
      </c>
      <c r="C705" t="s">
        <v>3145</v>
      </c>
      <c r="D705" t="s">
        <v>40</v>
      </c>
      <c r="E705">
        <v>6446.0499532000003</v>
      </c>
      <c r="F705">
        <v>380.2</v>
      </c>
      <c r="G705">
        <v>-2.4150626900897199</v>
      </c>
      <c r="H705">
        <v>-14.935637789439699</v>
      </c>
      <c r="I705">
        <v>3.21554376170951</v>
      </c>
      <c r="J705">
        <v>2.3347993127140998</v>
      </c>
      <c r="K705">
        <v>394.13228039747298</v>
      </c>
      <c r="L705">
        <v>367.72320148526302</v>
      </c>
      <c r="M705">
        <v>51.631710472699901</v>
      </c>
      <c r="N705">
        <v>0.37263224867946698</v>
      </c>
      <c r="O705">
        <v>27.8669121514992</v>
      </c>
      <c r="P705">
        <v>32.389996834441199</v>
      </c>
      <c r="Q705">
        <v>-1.5132398266141E-2</v>
      </c>
    </row>
    <row r="706" spans="1:17" x14ac:dyDescent="0.3">
      <c r="A706" t="s">
        <v>1551</v>
      </c>
      <c r="B706" t="s">
        <v>1552</v>
      </c>
      <c r="C706" t="s">
        <v>3145</v>
      </c>
      <c r="D706" t="s">
        <v>1004</v>
      </c>
      <c r="E706">
        <v>6437.9013837599996</v>
      </c>
      <c r="F706">
        <v>140.36000000000001</v>
      </c>
      <c r="G706">
        <v>-50.129313399812801</v>
      </c>
      <c r="H706">
        <v>-1.7923974749098901</v>
      </c>
      <c r="I706">
        <v>-26.315948260484401</v>
      </c>
      <c r="J706">
        <v>9.7165287372096305</v>
      </c>
      <c r="K706">
        <v>135.008797198416</v>
      </c>
      <c r="L706">
        <v>147.55249660359399</v>
      </c>
      <c r="M706">
        <v>66.252399532324105</v>
      </c>
      <c r="N706">
        <v>1.7739838110768</v>
      </c>
      <c r="O706">
        <v>50.042747221430503</v>
      </c>
      <c r="P706">
        <v>16.9374323085895</v>
      </c>
      <c r="Q706">
        <v>4.6804791760467999E-2</v>
      </c>
    </row>
    <row r="707" spans="1:17" x14ac:dyDescent="0.3">
      <c r="A707" t="s">
        <v>1553</v>
      </c>
      <c r="B707" t="s">
        <v>1554</v>
      </c>
      <c r="C707" t="s">
        <v>3157</v>
      </c>
      <c r="D707" t="s">
        <v>258</v>
      </c>
      <c r="E707">
        <v>6427.9343078399997</v>
      </c>
      <c r="F707">
        <v>875.3</v>
      </c>
      <c r="G707">
        <v>-6.8727750483020298</v>
      </c>
      <c r="H707">
        <v>0.17043353122455299</v>
      </c>
      <c r="I707">
        <v>-2.1310619165663902</v>
      </c>
      <c r="J707">
        <v>3.6331919070544099</v>
      </c>
      <c r="K707">
        <v>803.34303374516503</v>
      </c>
      <c r="L707">
        <v>775.57248684620697</v>
      </c>
      <c r="M707">
        <v>76.295936513755606</v>
      </c>
      <c r="N707">
        <v>1.9348643218753401</v>
      </c>
      <c r="O707">
        <v>2.8218896378384701</v>
      </c>
      <c r="P707">
        <v>35.705426356589101</v>
      </c>
      <c r="Q707">
        <v>-8.7773919155999995E-4</v>
      </c>
    </row>
    <row r="708" spans="1:17" x14ac:dyDescent="0.3">
      <c r="A708" t="s">
        <v>1555</v>
      </c>
      <c r="B708" t="s">
        <v>1556</v>
      </c>
      <c r="C708" t="s">
        <v>3155</v>
      </c>
      <c r="D708" t="s">
        <v>607</v>
      </c>
      <c r="E708">
        <v>6380.4840932249999</v>
      </c>
      <c r="F708">
        <v>363.55</v>
      </c>
      <c r="G708">
        <v>25.944185193504399</v>
      </c>
      <c r="H708">
        <v>-2.7529975669206399</v>
      </c>
      <c r="I708">
        <v>10.606391528760099</v>
      </c>
      <c r="J708">
        <v>-2.5473715585858701</v>
      </c>
      <c r="K708">
        <v>360.09504412651</v>
      </c>
      <c r="L708">
        <v>334.74789740685401</v>
      </c>
      <c r="M708">
        <v>57.314383855050103</v>
      </c>
      <c r="N708">
        <v>0.73072625914463296</v>
      </c>
      <c r="O708">
        <v>20.561133269151401</v>
      </c>
      <c r="P708">
        <v>54.340904266610004</v>
      </c>
      <c r="Q708">
        <v>0.103174195224862</v>
      </c>
    </row>
    <row r="709" spans="1:17" x14ac:dyDescent="0.3">
      <c r="A709" t="s">
        <v>1557</v>
      </c>
      <c r="B709" t="s">
        <v>1558</v>
      </c>
      <c r="C709" t="s">
        <v>3149</v>
      </c>
      <c r="D709" t="s">
        <v>283</v>
      </c>
      <c r="E709">
        <v>6379.5395025600001</v>
      </c>
      <c r="F709">
        <v>2342.5500000000002</v>
      </c>
      <c r="G709">
        <v>-21.268053757442601</v>
      </c>
      <c r="H709">
        <v>-5.7246330882337899</v>
      </c>
      <c r="I709">
        <v>13.8473495928763</v>
      </c>
      <c r="J709">
        <v>-3.6152305602558101</v>
      </c>
      <c r="K709">
        <v>2424.39444094604</v>
      </c>
      <c r="L709">
        <v>2306.9732470582499</v>
      </c>
      <c r="M709">
        <v>40.066645892719201</v>
      </c>
      <c r="N709">
        <v>0.99952799798984904</v>
      </c>
      <c r="O709">
        <v>19.2717337943693</v>
      </c>
      <c r="P709">
        <v>36.1947674418604</v>
      </c>
      <c r="Q709">
        <v>0.100376580953365</v>
      </c>
    </row>
    <row r="710" spans="1:17" hidden="1" x14ac:dyDescent="0.3">
      <c r="A710" t="s">
        <v>1559</v>
      </c>
      <c r="B710" t="s">
        <v>1560</v>
      </c>
      <c r="C710" t="s">
        <v>3158</v>
      </c>
      <c r="D710" t="s">
        <v>48</v>
      </c>
      <c r="E710">
        <v>6347.84</v>
      </c>
      <c r="F710">
        <v>90</v>
      </c>
      <c r="G710">
        <v>-29.2356442466142</v>
      </c>
      <c r="H710">
        <v>-0.18379955414561999</v>
      </c>
      <c r="I710">
        <v>-11.8885541144202</v>
      </c>
      <c r="J710">
        <v>2.47400972377585</v>
      </c>
      <c r="K710">
        <v>89.696770838443499</v>
      </c>
      <c r="L710">
        <v>91.551736387970394</v>
      </c>
      <c r="M710">
        <v>53.081674366169402</v>
      </c>
      <c r="N710">
        <v>0.67777777777777704</v>
      </c>
      <c r="O710">
        <v>9.44444444444445</v>
      </c>
      <c r="P710">
        <v>5.8823529411764701</v>
      </c>
    </row>
    <row r="711" spans="1:17" x14ac:dyDescent="0.3">
      <c r="A711" t="s">
        <v>1561</v>
      </c>
      <c r="B711" t="s">
        <v>1562</v>
      </c>
      <c r="C711" t="s">
        <v>3144</v>
      </c>
      <c r="D711" t="s">
        <v>1007</v>
      </c>
      <c r="E711">
        <v>6319.9478295099998</v>
      </c>
      <c r="F711">
        <v>736.1</v>
      </c>
      <c r="G711">
        <v>113.801206348996</v>
      </c>
      <c r="H711">
        <v>28.8268840209434</v>
      </c>
      <c r="I711">
        <v>153.78992309587301</v>
      </c>
      <c r="J711">
        <v>0.87228692441172795</v>
      </c>
      <c r="K711">
        <v>621.51051717648704</v>
      </c>
      <c r="L711">
        <v>432.49588423819199</v>
      </c>
      <c r="M711">
        <v>53.9913493005999</v>
      </c>
      <c r="N711">
        <v>0.46299145686237297</v>
      </c>
      <c r="O711">
        <v>18.706697459584198</v>
      </c>
      <c r="P711">
        <v>241.102873030583</v>
      </c>
      <c r="Q711">
        <v>7.2242132511489004E-2</v>
      </c>
    </row>
    <row r="712" spans="1:17" x14ac:dyDescent="0.3">
      <c r="A712" t="s">
        <v>1563</v>
      </c>
      <c r="B712" t="s">
        <v>1564</v>
      </c>
      <c r="C712" t="s">
        <v>607</v>
      </c>
      <c r="D712" t="s">
        <v>607</v>
      </c>
      <c r="E712">
        <v>6294.3353559999996</v>
      </c>
      <c r="F712">
        <v>313.89999999999998</v>
      </c>
      <c r="G712">
        <v>-39.165184315958598</v>
      </c>
      <c r="H712">
        <v>-11.4912688348304</v>
      </c>
      <c r="I712">
        <v>-17.917594719136101</v>
      </c>
      <c r="J712">
        <v>-5.3281293136572998</v>
      </c>
      <c r="K712">
        <v>348.99154506719702</v>
      </c>
      <c r="L712">
        <v>347.92922031257098</v>
      </c>
      <c r="M712">
        <v>25.875654586881598</v>
      </c>
      <c r="N712">
        <v>0.51031887141925003</v>
      </c>
      <c r="O712">
        <v>39.200382287352603</v>
      </c>
      <c r="P712">
        <v>17.2362278244631</v>
      </c>
      <c r="Q712">
        <v>9.7418671970996004E-2</v>
      </c>
    </row>
    <row r="713" spans="1:17" hidden="1" x14ac:dyDescent="0.3">
      <c r="A713" t="s">
        <v>1565</v>
      </c>
      <c r="B713" t="s">
        <v>1566</v>
      </c>
      <c r="C713" t="s">
        <v>3158</v>
      </c>
      <c r="D713" t="s">
        <v>1567</v>
      </c>
      <c r="E713">
        <v>6288.4065687499997</v>
      </c>
      <c r="F713">
        <v>488.75</v>
      </c>
      <c r="G713">
        <v>50.814025738581499</v>
      </c>
      <c r="H713">
        <v>-8.1762948637140997</v>
      </c>
      <c r="I713">
        <v>35.846308388509399</v>
      </c>
      <c r="J713">
        <v>2.9997312509647198</v>
      </c>
      <c r="K713">
        <v>483.45582605041102</v>
      </c>
      <c r="L713">
        <v>403.65344974554</v>
      </c>
      <c r="M713">
        <v>45.635349827748897</v>
      </c>
      <c r="N713">
        <v>0.55596805646146097</v>
      </c>
      <c r="O713">
        <v>17.6368286445012</v>
      </c>
      <c r="P713">
        <v>115.213562307353</v>
      </c>
      <c r="Q713">
        <v>0.171701426207203</v>
      </c>
    </row>
    <row r="714" spans="1:17" x14ac:dyDescent="0.3">
      <c r="A714" t="s">
        <v>1568</v>
      </c>
      <c r="B714" t="s">
        <v>1569</v>
      </c>
      <c r="C714" t="s">
        <v>3155</v>
      </c>
      <c r="D714" t="s">
        <v>283</v>
      </c>
      <c r="E714">
        <v>6288.3917069999998</v>
      </c>
      <c r="F714">
        <v>1398.75</v>
      </c>
      <c r="G714">
        <v>-50.371065319673498</v>
      </c>
      <c r="H714">
        <v>-2.3587751162179602</v>
      </c>
      <c r="I714">
        <v>-10.677575187839301</v>
      </c>
      <c r="J714">
        <v>-0.66548327455815404</v>
      </c>
      <c r="K714">
        <v>1401.7381590697</v>
      </c>
      <c r="L714">
        <v>1416.1896232044901</v>
      </c>
      <c r="M714">
        <v>43.9238445078783</v>
      </c>
      <c r="N714">
        <v>0.40203470473985597</v>
      </c>
      <c r="O714">
        <v>33.687220732797101</v>
      </c>
      <c r="P714">
        <v>22.364622517714999</v>
      </c>
      <c r="Q714">
        <v>-4.7238443060371997E-2</v>
      </c>
    </row>
    <row r="715" spans="1:17" hidden="1" x14ac:dyDescent="0.3">
      <c r="A715" t="s">
        <v>1570</v>
      </c>
      <c r="B715" t="s">
        <v>1571</v>
      </c>
      <c r="C715" t="s">
        <v>3158</v>
      </c>
      <c r="D715" t="s">
        <v>444</v>
      </c>
      <c r="E715">
        <v>6286.1659630499998</v>
      </c>
      <c r="F715">
        <v>1609.25</v>
      </c>
      <c r="G715">
        <v>5.3682338843193902</v>
      </c>
      <c r="H715">
        <v>6.2830615541717902</v>
      </c>
      <c r="I715">
        <v>33.705883861102002</v>
      </c>
      <c r="J715">
        <v>6.4153292737910599</v>
      </c>
      <c r="K715">
        <v>1487.5950132805599</v>
      </c>
      <c r="L715">
        <v>1351.21817170073</v>
      </c>
      <c r="M715">
        <v>81.888871976362594</v>
      </c>
      <c r="N715">
        <v>1.1783912239805701</v>
      </c>
      <c r="O715">
        <v>6.8820879291595398</v>
      </c>
      <c r="P715">
        <v>65.051282051282001</v>
      </c>
      <c r="Q715">
        <v>-3.2630140053327997E-2</v>
      </c>
    </row>
    <row r="716" spans="1:17" hidden="1" x14ac:dyDescent="0.3">
      <c r="A716" t="s">
        <v>1572</v>
      </c>
      <c r="B716" t="s">
        <v>1573</v>
      </c>
      <c r="C716" t="s">
        <v>3158</v>
      </c>
      <c r="D716" t="s">
        <v>1057</v>
      </c>
      <c r="E716">
        <v>6266.1528877000001</v>
      </c>
      <c r="F716">
        <v>113</v>
      </c>
      <c r="G716">
        <v>-27.748968229783902</v>
      </c>
      <c r="I716">
        <v>-11.4537715057246</v>
      </c>
      <c r="M716">
        <v>50</v>
      </c>
      <c r="N716">
        <v>0.2</v>
      </c>
      <c r="O716">
        <v>1.76991150442478</v>
      </c>
      <c r="P716">
        <v>0</v>
      </c>
    </row>
    <row r="717" spans="1:17" x14ac:dyDescent="0.3">
      <c r="A717" t="s">
        <v>1574</v>
      </c>
      <c r="B717" t="s">
        <v>1575</v>
      </c>
      <c r="C717" t="s">
        <v>3147</v>
      </c>
      <c r="D717" t="s">
        <v>275</v>
      </c>
      <c r="E717">
        <v>6263.3428473550002</v>
      </c>
      <c r="F717">
        <v>449.35</v>
      </c>
      <c r="G717">
        <v>-1.6324166549902801</v>
      </c>
      <c r="H717">
        <v>8.1294534579025708</v>
      </c>
      <c r="I717">
        <v>11.257225936730601</v>
      </c>
      <c r="J717">
        <v>6.7936466910296103</v>
      </c>
      <c r="K717">
        <v>405.56587620603301</v>
      </c>
      <c r="L717">
        <v>374.18936631735698</v>
      </c>
      <c r="M717">
        <v>72.540793538393601</v>
      </c>
      <c r="N717">
        <v>1.46848902285817</v>
      </c>
      <c r="O717">
        <v>1.03482808501167</v>
      </c>
      <c r="P717">
        <v>43.105095541401198</v>
      </c>
      <c r="Q717">
        <v>6.1501434420308997E-2</v>
      </c>
    </row>
    <row r="718" spans="1:17" x14ac:dyDescent="0.3">
      <c r="A718" t="s">
        <v>1576</v>
      </c>
      <c r="B718" t="s">
        <v>1577</v>
      </c>
      <c r="C718" t="s">
        <v>3143</v>
      </c>
      <c r="D718" t="s">
        <v>24</v>
      </c>
      <c r="E718">
        <v>6242.4389763460003</v>
      </c>
      <c r="F718">
        <v>23.86</v>
      </c>
      <c r="G718">
        <v>-27.9934058701187</v>
      </c>
      <c r="H718">
        <v>-5.4871342267048799</v>
      </c>
      <c r="I718">
        <v>-25.552383575351101</v>
      </c>
      <c r="J718">
        <v>-3.2399301667310101</v>
      </c>
      <c r="K718">
        <v>25.066754008094598</v>
      </c>
      <c r="L718">
        <v>25.742286790673599</v>
      </c>
      <c r="M718">
        <v>41.625772788079502</v>
      </c>
      <c r="N718">
        <v>0.67544484598036603</v>
      </c>
      <c r="O718">
        <v>54.575545127348903</v>
      </c>
      <c r="P718">
        <v>12.6870041652663</v>
      </c>
      <c r="Q718">
        <v>9.8184385673831004E-2</v>
      </c>
    </row>
    <row r="719" spans="1:17" hidden="1" x14ac:dyDescent="0.3">
      <c r="A719" t="s">
        <v>1578</v>
      </c>
      <c r="B719" t="s">
        <v>1579</v>
      </c>
      <c r="C719" t="s">
        <v>3158</v>
      </c>
      <c r="D719" t="s">
        <v>1580</v>
      </c>
      <c r="E719">
        <v>6240.8569447600003</v>
      </c>
      <c r="F719">
        <v>350.3</v>
      </c>
      <c r="G719">
        <v>5.9547506397321204</v>
      </c>
      <c r="H719">
        <v>2.2633963671944999</v>
      </c>
      <c r="I719">
        <v>13.73910342245</v>
      </c>
      <c r="J719">
        <v>5.9606809472891698</v>
      </c>
      <c r="K719">
        <v>339.450781089945</v>
      </c>
      <c r="L719">
        <v>306.975275996177</v>
      </c>
      <c r="M719">
        <v>53.806771345847999</v>
      </c>
      <c r="N719">
        <v>2.63926561495806</v>
      </c>
      <c r="O719">
        <v>15.3011704253496</v>
      </c>
      <c r="P719">
        <v>48.558100084817603</v>
      </c>
      <c r="Q719">
        <v>0.13752223623051901</v>
      </c>
    </row>
    <row r="720" spans="1:17" x14ac:dyDescent="0.3">
      <c r="A720" t="s">
        <v>1581</v>
      </c>
      <c r="B720" t="s">
        <v>1582</v>
      </c>
      <c r="C720" t="s">
        <v>607</v>
      </c>
      <c r="D720" t="s">
        <v>452</v>
      </c>
      <c r="E720">
        <v>6234.3105465150002</v>
      </c>
      <c r="F720">
        <v>2073.15</v>
      </c>
      <c r="G720">
        <v>24.120511976886501</v>
      </c>
      <c r="H720">
        <v>-9.4156011082918099</v>
      </c>
      <c r="I720">
        <v>66.266853772231002</v>
      </c>
      <c r="J720">
        <v>-1.14208891702577</v>
      </c>
      <c r="K720">
        <v>2125.5339324136999</v>
      </c>
      <c r="L720">
        <v>1762.0090935324599</v>
      </c>
      <c r="M720">
        <v>42.281214802916502</v>
      </c>
      <c r="N720">
        <v>0.64384209633950995</v>
      </c>
      <c r="O720">
        <v>20.2517907532016</v>
      </c>
      <c r="P720">
        <v>93.4359692092372</v>
      </c>
      <c r="Q720">
        <v>-7.9453620125536001E-2</v>
      </c>
    </row>
    <row r="721" spans="1:17" x14ac:dyDescent="0.3">
      <c r="A721" t="s">
        <v>1583</v>
      </c>
      <c r="B721" t="s">
        <v>1584</v>
      </c>
      <c r="C721" t="s">
        <v>3157</v>
      </c>
      <c r="D721" t="s">
        <v>398</v>
      </c>
      <c r="E721">
        <v>6169.5255352499998</v>
      </c>
      <c r="F721">
        <v>317.25</v>
      </c>
      <c r="G721">
        <v>20.087330061319101</v>
      </c>
      <c r="H721">
        <v>-9.2574406996745502</v>
      </c>
      <c r="I721">
        <v>3.9135824247600102</v>
      </c>
      <c r="J721">
        <v>-2.2136461987867699</v>
      </c>
      <c r="K721">
        <v>326.86755611477901</v>
      </c>
      <c r="L721">
        <v>297.14451738252001</v>
      </c>
      <c r="M721">
        <v>45.230517544045597</v>
      </c>
      <c r="N721">
        <v>0.38872442329803297</v>
      </c>
      <c r="O721">
        <v>17.6359338061465</v>
      </c>
      <c r="P721">
        <v>54.680643588493403</v>
      </c>
      <c r="Q721">
        <v>-2.2478715227073998E-2</v>
      </c>
    </row>
    <row r="722" spans="1:17" x14ac:dyDescent="0.3">
      <c r="A722" t="s">
        <v>1585</v>
      </c>
      <c r="B722" t="s">
        <v>1586</v>
      </c>
      <c r="C722" t="s">
        <v>3149</v>
      </c>
      <c r="D722" t="s">
        <v>182</v>
      </c>
      <c r="E722">
        <v>6118.6568247449904</v>
      </c>
      <c r="F722">
        <v>2131.65</v>
      </c>
      <c r="G722">
        <v>95.356795986607196</v>
      </c>
      <c r="H722">
        <v>-20.367860275208201</v>
      </c>
      <c r="I722">
        <v>28.951808758298501</v>
      </c>
      <c r="J722">
        <v>-9.6334477798146292</v>
      </c>
      <c r="K722">
        <v>2400.0308665889802</v>
      </c>
      <c r="L722">
        <v>1945.5131395214601</v>
      </c>
      <c r="M722">
        <v>18.205902201046001</v>
      </c>
      <c r="N722">
        <v>1.0665219878398999</v>
      </c>
      <c r="O722">
        <v>38.488963948115298</v>
      </c>
      <c r="P722">
        <v>146.54753643303201</v>
      </c>
      <c r="Q722">
        <v>0.123238086958259</v>
      </c>
    </row>
    <row r="723" spans="1:17" hidden="1" x14ac:dyDescent="0.3">
      <c r="A723" t="s">
        <v>1587</v>
      </c>
      <c r="B723" t="s">
        <v>1588</v>
      </c>
      <c r="C723" t="s">
        <v>3158</v>
      </c>
      <c r="D723" t="s">
        <v>21</v>
      </c>
      <c r="E723">
        <v>6115.1050720499998</v>
      </c>
      <c r="F723">
        <v>516.9</v>
      </c>
      <c r="G723">
        <v>-23.2668443543335</v>
      </c>
      <c r="H723">
        <v>5.3973627705036797</v>
      </c>
      <c r="I723">
        <v>4.9354642856067299</v>
      </c>
      <c r="J723">
        <v>7.2846157843819199</v>
      </c>
      <c r="K723">
        <v>493.51963079598801</v>
      </c>
      <c r="L723">
        <v>476.56800789221597</v>
      </c>
      <c r="M723">
        <v>63.440836569589997</v>
      </c>
      <c r="N723">
        <v>2.63107339104404</v>
      </c>
      <c r="O723">
        <v>15.883149545366599</v>
      </c>
      <c r="P723">
        <v>32.504486029223202</v>
      </c>
      <c r="Q723">
        <v>8.9203716812807005E-2</v>
      </c>
    </row>
    <row r="724" spans="1:17" x14ac:dyDescent="0.3">
      <c r="A724" t="s">
        <v>1589</v>
      </c>
      <c r="B724" t="s">
        <v>1590</v>
      </c>
      <c r="C724" t="s">
        <v>3151</v>
      </c>
      <c r="D724" t="s">
        <v>80</v>
      </c>
      <c r="E724">
        <v>6058.9935770000002</v>
      </c>
      <c r="F724">
        <v>295.75</v>
      </c>
      <c r="G724">
        <v>44.5495624356791</v>
      </c>
      <c r="H724">
        <v>-2.24428476517918</v>
      </c>
      <c r="I724">
        <v>31.5222261687905</v>
      </c>
      <c r="J724">
        <v>-4.1168993671332403</v>
      </c>
      <c r="K724">
        <v>298.617805977692</v>
      </c>
      <c r="L724">
        <v>264.26852204283398</v>
      </c>
      <c r="M724">
        <v>50.328760254869401</v>
      </c>
      <c r="N724">
        <v>0.57185986347778495</v>
      </c>
      <c r="O724">
        <v>24.970414201183399</v>
      </c>
      <c r="P724">
        <v>72.549591598599704</v>
      </c>
      <c r="Q724">
        <v>6.4831998571468E-2</v>
      </c>
    </row>
    <row r="725" spans="1:17" x14ac:dyDescent="0.3">
      <c r="A725" t="s">
        <v>1591</v>
      </c>
      <c r="B725" t="s">
        <v>1592</v>
      </c>
      <c r="C725" t="s">
        <v>3154</v>
      </c>
      <c r="D725" t="s">
        <v>849</v>
      </c>
      <c r="E725">
        <v>6058.6068729419903</v>
      </c>
      <c r="F725">
        <v>34.19</v>
      </c>
      <c r="G725">
        <v>-44.117622226138998</v>
      </c>
      <c r="H725">
        <v>-20.4622218279275</v>
      </c>
      <c r="I725">
        <v>-33.397676785227702</v>
      </c>
      <c r="J725">
        <v>2.4631872129533301</v>
      </c>
      <c r="K725">
        <v>38.301586952922897</v>
      </c>
      <c r="L725">
        <v>41.565631309020901</v>
      </c>
      <c r="M725">
        <v>41.514484870981299</v>
      </c>
      <c r="N725">
        <v>1.13904914918765</v>
      </c>
      <c r="O725">
        <v>57.9409183971921</v>
      </c>
      <c r="P725">
        <v>8.1962025316455396</v>
      </c>
      <c r="Q725">
        <v>-5.9090328183800003E-4</v>
      </c>
    </row>
    <row r="726" spans="1:17" hidden="1" x14ac:dyDescent="0.3">
      <c r="A726" t="s">
        <v>1593</v>
      </c>
      <c r="B726" t="s">
        <v>1594</v>
      </c>
      <c r="C726" t="s">
        <v>3158</v>
      </c>
      <c r="D726" t="s">
        <v>21</v>
      </c>
      <c r="E726">
        <v>6048.4894919999997</v>
      </c>
      <c r="F726">
        <v>103.5</v>
      </c>
      <c r="G726">
        <v>-13.3996756798887</v>
      </c>
      <c r="H726">
        <v>-23.1985054364985</v>
      </c>
      <c r="I726">
        <v>7.76549513791156</v>
      </c>
      <c r="J726">
        <v>3.91599270364887</v>
      </c>
      <c r="K726">
        <v>116.70426354084501</v>
      </c>
      <c r="L726">
        <v>111.017132206817</v>
      </c>
      <c r="M726">
        <v>39.858179285075103</v>
      </c>
      <c r="N726">
        <v>0.72874385021502497</v>
      </c>
      <c r="O726">
        <v>38.357487922705303</v>
      </c>
      <c r="P726">
        <v>28.939828080229201</v>
      </c>
      <c r="Q726">
        <v>0.27297983633857198</v>
      </c>
    </row>
    <row r="727" spans="1:17" x14ac:dyDescent="0.3">
      <c r="A727" t="s">
        <v>1595</v>
      </c>
      <c r="B727" t="s">
        <v>1596</v>
      </c>
      <c r="C727" t="s">
        <v>3155</v>
      </c>
      <c r="D727" t="s">
        <v>449</v>
      </c>
      <c r="E727">
        <v>6047.1382159049999</v>
      </c>
      <c r="F727">
        <v>546.95000000000005</v>
      </c>
      <c r="G727">
        <v>-44.672935423077703</v>
      </c>
      <c r="H727">
        <v>-4.5839041110855803</v>
      </c>
      <c r="I727">
        <v>-20.329120561054701</v>
      </c>
      <c r="J727">
        <v>-1.2448686313191399</v>
      </c>
      <c r="K727">
        <v>583.01429733856401</v>
      </c>
      <c r="L727">
        <v>621.53453571522095</v>
      </c>
      <c r="M727">
        <v>29.084773664815099</v>
      </c>
      <c r="N727">
        <v>0.77515177633464505</v>
      </c>
      <c r="O727">
        <v>41.877685346009599</v>
      </c>
      <c r="P727">
        <v>4.9103289536779497</v>
      </c>
      <c r="Q727">
        <v>-8.4756635713753997E-2</v>
      </c>
    </row>
    <row r="728" spans="1:17" x14ac:dyDescent="0.3">
      <c r="A728" t="s">
        <v>1597</v>
      </c>
      <c r="B728" t="s">
        <v>1598</v>
      </c>
      <c r="C728" t="s">
        <v>3157</v>
      </c>
      <c r="D728" t="s">
        <v>258</v>
      </c>
      <c r="E728">
        <v>6036.8604833700001</v>
      </c>
      <c r="F728">
        <v>630.45000000000005</v>
      </c>
      <c r="G728">
        <v>-25.683612460819202</v>
      </c>
      <c r="H728">
        <v>-6.1594891967688197</v>
      </c>
      <c r="I728">
        <v>15.449146898087101</v>
      </c>
      <c r="J728">
        <v>-2.1643739619209499</v>
      </c>
      <c r="K728">
        <v>641.73705479774605</v>
      </c>
      <c r="L728">
        <v>580.68810352341302</v>
      </c>
      <c r="M728">
        <v>34.565619164582301</v>
      </c>
      <c r="N728">
        <v>0.41637053445434602</v>
      </c>
      <c r="O728">
        <v>15.282734554683101</v>
      </c>
      <c r="P728">
        <v>44.947695137372101</v>
      </c>
      <c r="Q728">
        <v>3.7082444006775003E-2</v>
      </c>
    </row>
    <row r="729" spans="1:17" x14ac:dyDescent="0.3">
      <c r="A729" t="s">
        <v>1599</v>
      </c>
      <c r="B729" t="s">
        <v>1600</v>
      </c>
      <c r="C729" t="s">
        <v>3153</v>
      </c>
      <c r="D729" t="s">
        <v>430</v>
      </c>
      <c r="E729">
        <v>6034.2820694399998</v>
      </c>
      <c r="F729">
        <v>61.4</v>
      </c>
      <c r="G729">
        <v>-33.713708520292599</v>
      </c>
      <c r="H729">
        <v>-14.2311849459863</v>
      </c>
      <c r="I729">
        <v>-25.373981730282601</v>
      </c>
      <c r="J729">
        <v>-3.9419320580195798</v>
      </c>
      <c r="K729">
        <v>65.351939957724895</v>
      </c>
      <c r="L729">
        <v>68.124587986571797</v>
      </c>
      <c r="M729">
        <v>33.936656812078098</v>
      </c>
      <c r="N729">
        <v>0.45032256809902199</v>
      </c>
      <c r="O729">
        <v>59.609120521172599</v>
      </c>
      <c r="P729">
        <v>4.7245437489339803</v>
      </c>
      <c r="Q729">
        <v>9.5491397430399992E-3</v>
      </c>
    </row>
    <row r="730" spans="1:17" x14ac:dyDescent="0.3">
      <c r="A730" t="s">
        <v>1601</v>
      </c>
      <c r="B730" t="s">
        <v>1602</v>
      </c>
      <c r="C730" t="s">
        <v>3155</v>
      </c>
      <c r="D730" t="s">
        <v>1603</v>
      </c>
      <c r="E730">
        <v>6029.9102710500001</v>
      </c>
      <c r="F730">
        <v>461.9</v>
      </c>
      <c r="G730">
        <v>-15.6526522735582</v>
      </c>
      <c r="H730">
        <v>-7.1718711247221503</v>
      </c>
      <c r="I730">
        <v>-24.430298382611099</v>
      </c>
      <c r="J730">
        <v>-2.2385048495457198</v>
      </c>
      <c r="K730">
        <v>495.44562673033698</v>
      </c>
      <c r="L730">
        <v>501.350217399386</v>
      </c>
      <c r="M730">
        <v>32.595338695513199</v>
      </c>
      <c r="N730">
        <v>0.20698478929278399</v>
      </c>
      <c r="O730">
        <v>44.912318683697698</v>
      </c>
      <c r="P730">
        <v>18.117887738140801</v>
      </c>
      <c r="Q730">
        <v>-4.1483655313099997E-3</v>
      </c>
    </row>
    <row r="731" spans="1:17" x14ac:dyDescent="0.3">
      <c r="A731" t="s">
        <v>1604</v>
      </c>
      <c r="B731" t="s">
        <v>1605</v>
      </c>
      <c r="C731" t="s">
        <v>3155</v>
      </c>
      <c r="D731" t="s">
        <v>159</v>
      </c>
      <c r="E731">
        <v>6019.5765430450001</v>
      </c>
      <c r="F731">
        <v>385.45</v>
      </c>
      <c r="G731">
        <v>19.497900974345502</v>
      </c>
      <c r="H731">
        <v>-7.1444670154090204</v>
      </c>
      <c r="I731">
        <v>23.382734619665701</v>
      </c>
      <c r="J731">
        <v>-1.97916867677096</v>
      </c>
      <c r="K731">
        <v>402.20407042537101</v>
      </c>
      <c r="L731">
        <v>350.11747965814999</v>
      </c>
      <c r="M731">
        <v>33.0400156273204</v>
      </c>
      <c r="N731">
        <v>0.60147831357374504</v>
      </c>
      <c r="O731">
        <v>17.006096770009002</v>
      </c>
      <c r="P731">
        <v>70.515372705153695</v>
      </c>
      <c r="Q731">
        <v>0.17671506349675301</v>
      </c>
    </row>
    <row r="732" spans="1:17" hidden="1" x14ac:dyDescent="0.3">
      <c r="A732" t="s">
        <v>1606</v>
      </c>
      <c r="B732" t="s">
        <v>1607</v>
      </c>
      <c r="C732" t="s">
        <v>3158</v>
      </c>
      <c r="D732" t="s">
        <v>227</v>
      </c>
      <c r="E732">
        <v>6006.61807546</v>
      </c>
      <c r="F732">
        <v>548.1</v>
      </c>
      <c r="G732">
        <v>116.647929240403</v>
      </c>
      <c r="H732">
        <v>27.149533779187699</v>
      </c>
      <c r="I732">
        <v>63.679854341902001</v>
      </c>
      <c r="J732">
        <v>11.815599470771</v>
      </c>
      <c r="K732">
        <v>440.94160764188001</v>
      </c>
      <c r="L732">
        <v>352.70852127056401</v>
      </c>
      <c r="M732">
        <v>74.706789707227003</v>
      </c>
      <c r="N732">
        <v>1.59897950297509</v>
      </c>
      <c r="O732">
        <v>2.9739098704615698</v>
      </c>
      <c r="P732">
        <v>178.908653932813</v>
      </c>
      <c r="Q732">
        <v>0.18494542721177301</v>
      </c>
    </row>
    <row r="733" spans="1:17" x14ac:dyDescent="0.3">
      <c r="A733" t="s">
        <v>1608</v>
      </c>
      <c r="B733" t="s">
        <v>1609</v>
      </c>
      <c r="C733" t="s">
        <v>3157</v>
      </c>
      <c r="D733" t="s">
        <v>398</v>
      </c>
      <c r="E733">
        <v>5973.2825984000001</v>
      </c>
      <c r="F733">
        <v>121.76</v>
      </c>
      <c r="G733">
        <v>46.089102134327199</v>
      </c>
      <c r="H733">
        <v>-5.2591609813987601</v>
      </c>
      <c r="I733">
        <v>12.1672408109398</v>
      </c>
      <c r="J733">
        <v>-0.90430960150709405</v>
      </c>
      <c r="K733">
        <v>129.01471752120199</v>
      </c>
      <c r="L733">
        <v>115.768333501651</v>
      </c>
      <c r="M733">
        <v>44.703086014897899</v>
      </c>
      <c r="N733">
        <v>0.35848156029178302</v>
      </c>
      <c r="O733">
        <v>39.577858081471703</v>
      </c>
      <c r="P733">
        <v>87.179093005380494</v>
      </c>
      <c r="Q733">
        <v>7.5500927374431995E-2</v>
      </c>
    </row>
    <row r="734" spans="1:17" hidden="1" x14ac:dyDescent="0.3">
      <c r="A734" t="s">
        <v>1610</v>
      </c>
      <c r="B734" t="s">
        <v>1611</v>
      </c>
      <c r="C734" t="s">
        <v>3158</v>
      </c>
      <c r="D734" t="s">
        <v>275</v>
      </c>
      <c r="E734">
        <v>5962.2197185599998</v>
      </c>
      <c r="F734">
        <v>5448.8</v>
      </c>
      <c r="G734">
        <v>77.269462322516205</v>
      </c>
      <c r="H734">
        <v>1.2760411407385499</v>
      </c>
      <c r="I734">
        <v>26.4968457111341</v>
      </c>
      <c r="J734">
        <v>1.63613486101684</v>
      </c>
      <c r="K734">
        <v>5261.97567799013</v>
      </c>
      <c r="L734">
        <v>4354.0101441186798</v>
      </c>
      <c r="M734">
        <v>48.244154468386199</v>
      </c>
      <c r="N734">
        <v>0.93080251690447402</v>
      </c>
      <c r="O734">
        <v>5.8948759359858904</v>
      </c>
      <c r="P734">
        <v>129.21083627797401</v>
      </c>
      <c r="Q734">
        <v>0.156926515942369</v>
      </c>
    </row>
    <row r="735" spans="1:17" hidden="1" x14ac:dyDescent="0.3">
      <c r="A735" t="s">
        <v>1612</v>
      </c>
      <c r="B735" t="s">
        <v>1613</v>
      </c>
      <c r="C735" t="s">
        <v>3154</v>
      </c>
      <c r="D735" t="s">
        <v>125</v>
      </c>
      <c r="E735">
        <v>5961.8225566900001</v>
      </c>
      <c r="F735">
        <v>153.55000000000001</v>
      </c>
      <c r="G735">
        <v>-33.353550080784601</v>
      </c>
      <c r="H735">
        <v>-7.7702700299721004</v>
      </c>
      <c r="I735">
        <v>-17.058353356725199</v>
      </c>
      <c r="J735">
        <v>-3.94143310891176</v>
      </c>
      <c r="K735">
        <v>155.26349765580301</v>
      </c>
      <c r="M735">
        <v>63.188543513094203</v>
      </c>
      <c r="N735">
        <v>0.44854488013964</v>
      </c>
      <c r="O735">
        <v>28.622598502116499</v>
      </c>
      <c r="P735">
        <v>13.7407407407407</v>
      </c>
    </row>
    <row r="736" spans="1:17" hidden="1" x14ac:dyDescent="0.3">
      <c r="A736" t="s">
        <v>1614</v>
      </c>
      <c r="B736" t="s">
        <v>1615</v>
      </c>
      <c r="C736" t="s">
        <v>3158</v>
      </c>
      <c r="D736" t="s">
        <v>258</v>
      </c>
      <c r="E736">
        <v>5958.882471375</v>
      </c>
      <c r="F736">
        <v>493.65</v>
      </c>
      <c r="G736">
        <v>269.51135441716099</v>
      </c>
      <c r="H736">
        <v>23.4677042987005</v>
      </c>
      <c r="I736">
        <v>245.30154015883099</v>
      </c>
      <c r="J736">
        <v>-10.4417928139056</v>
      </c>
      <c r="K736">
        <v>409.50946681555502</v>
      </c>
      <c r="L736">
        <v>250.93464232317601</v>
      </c>
      <c r="M736">
        <v>44.498855834145097</v>
      </c>
      <c r="N736">
        <v>0.79623685900945596</v>
      </c>
      <c r="O736">
        <v>21.5436037678517</v>
      </c>
      <c r="P736">
        <v>381.985940246045</v>
      </c>
      <c r="Q736">
        <v>0.22719098974659599</v>
      </c>
    </row>
    <row r="737" spans="1:17" x14ac:dyDescent="0.3">
      <c r="A737" t="s">
        <v>1616</v>
      </c>
      <c r="B737" t="s">
        <v>1617</v>
      </c>
      <c r="C737" t="s">
        <v>3145</v>
      </c>
      <c r="D737" t="s">
        <v>238</v>
      </c>
      <c r="E737">
        <v>5896.7467894399997</v>
      </c>
      <c r="F737">
        <v>305.60000000000002</v>
      </c>
      <c r="G737">
        <v>21.231790728246001</v>
      </c>
      <c r="H737">
        <v>-6.1337762513648304</v>
      </c>
      <c r="I737">
        <v>21.2193777808146</v>
      </c>
      <c r="J737">
        <v>6.6920476225525301</v>
      </c>
      <c r="K737">
        <v>284.219275258913</v>
      </c>
      <c r="L737">
        <v>248.43632813689399</v>
      </c>
      <c r="M737">
        <v>58.309674038139299</v>
      </c>
      <c r="N737">
        <v>0.60551804225535699</v>
      </c>
      <c r="O737">
        <v>7.9515706806282598</v>
      </c>
      <c r="P737">
        <v>72.655367231638394</v>
      </c>
      <c r="Q737">
        <v>0.18853708454583801</v>
      </c>
    </row>
    <row r="738" spans="1:17" x14ac:dyDescent="0.3">
      <c r="A738" t="s">
        <v>1618</v>
      </c>
      <c r="B738" t="s">
        <v>1619</v>
      </c>
      <c r="C738" t="s">
        <v>3144</v>
      </c>
      <c r="D738" t="s">
        <v>729</v>
      </c>
      <c r="E738">
        <v>5885.1802786199996</v>
      </c>
      <c r="F738">
        <v>120.66</v>
      </c>
      <c r="G738">
        <v>-49.351642115204598</v>
      </c>
      <c r="H738">
        <v>-8.0752724223626799</v>
      </c>
      <c r="I738">
        <v>-21.7700346569478</v>
      </c>
      <c r="J738">
        <v>-5.1214267122980299</v>
      </c>
      <c r="K738">
        <v>129.414322996024</v>
      </c>
      <c r="L738">
        <v>136.037664103704</v>
      </c>
      <c r="M738">
        <v>40.536508963958902</v>
      </c>
      <c r="N738">
        <v>1.1580186434386099</v>
      </c>
      <c r="O738">
        <v>40.850323222277403</v>
      </c>
      <c r="P738">
        <v>10.191780821917799</v>
      </c>
      <c r="Q738">
        <v>-0.104647068389899</v>
      </c>
    </row>
    <row r="739" spans="1:17" hidden="1" x14ac:dyDescent="0.3">
      <c r="A739" t="s">
        <v>1620</v>
      </c>
      <c r="B739" t="s">
        <v>1621</v>
      </c>
      <c r="C739" t="s">
        <v>3158</v>
      </c>
      <c r="D739" t="s">
        <v>220</v>
      </c>
      <c r="E739">
        <v>5858.0506687500001</v>
      </c>
      <c r="F739">
        <v>5290.75</v>
      </c>
      <c r="G739">
        <v>97.520940860624094</v>
      </c>
      <c r="H739">
        <v>-4.86131423775538</v>
      </c>
      <c r="I739">
        <v>39.636099931175103</v>
      </c>
      <c r="J739">
        <v>-5.01543012930036</v>
      </c>
      <c r="K739">
        <v>5243.1476054694404</v>
      </c>
      <c r="L739">
        <v>4280.2052568027602</v>
      </c>
      <c r="M739">
        <v>47.5114053733936</v>
      </c>
      <c r="N739">
        <v>0.67991362160140101</v>
      </c>
      <c r="O739">
        <v>8.6802438217643996</v>
      </c>
      <c r="P739">
        <v>138.32207207207199</v>
      </c>
      <c r="Q739">
        <v>0.124968700051625</v>
      </c>
    </row>
    <row r="740" spans="1:17" x14ac:dyDescent="0.3">
      <c r="A740" t="s">
        <v>1622</v>
      </c>
      <c r="B740" t="s">
        <v>1623</v>
      </c>
      <c r="C740" t="s">
        <v>3148</v>
      </c>
      <c r="D740" t="s">
        <v>870</v>
      </c>
      <c r="E740">
        <v>5842.6122398979996</v>
      </c>
      <c r="F740">
        <v>197.38</v>
      </c>
      <c r="G740">
        <v>21.014370771106599</v>
      </c>
      <c r="H740">
        <v>-10.8204525782474</v>
      </c>
      <c r="I740">
        <v>-10.8763836848628</v>
      </c>
      <c r="J740">
        <v>-3.8184498924114201</v>
      </c>
      <c r="K740">
        <v>210.76139201250501</v>
      </c>
      <c r="L740">
        <v>200.17795771288601</v>
      </c>
      <c r="M740">
        <v>38.223480163471997</v>
      </c>
      <c r="N740">
        <v>0.64963920970774802</v>
      </c>
      <c r="O740">
        <v>28.9897659337318</v>
      </c>
      <c r="P740">
        <v>57.149681528662398</v>
      </c>
      <c r="Q740">
        <v>3.8949507619396001E-2</v>
      </c>
    </row>
    <row r="741" spans="1:17" hidden="1" x14ac:dyDescent="0.3">
      <c r="A741" t="s">
        <v>1624</v>
      </c>
      <c r="B741" t="s">
        <v>1625</v>
      </c>
      <c r="C741" t="s">
        <v>3143</v>
      </c>
      <c r="D741" t="s">
        <v>24</v>
      </c>
      <c r="E741">
        <v>5819.9258523750004</v>
      </c>
      <c r="F741">
        <v>559.6</v>
      </c>
      <c r="G741">
        <v>25.993421745946598</v>
      </c>
      <c r="H741">
        <v>-2.5609925366017499</v>
      </c>
      <c r="I741">
        <v>16.734347743881099</v>
      </c>
      <c r="J741">
        <v>-1.1373700312209101</v>
      </c>
      <c r="K741">
        <v>585.80505727682703</v>
      </c>
      <c r="M741">
        <v>38.076039543304702</v>
      </c>
      <c r="N741">
        <v>0.80709132053036003</v>
      </c>
      <c r="O741">
        <v>35.972122944960603</v>
      </c>
      <c r="P741">
        <v>53.315068493150598</v>
      </c>
    </row>
    <row r="742" spans="1:17" x14ac:dyDescent="0.3">
      <c r="A742" t="s">
        <v>1626</v>
      </c>
      <c r="B742" t="s">
        <v>1627</v>
      </c>
      <c r="C742" t="s">
        <v>3157</v>
      </c>
      <c r="D742" t="s">
        <v>258</v>
      </c>
      <c r="E742">
        <v>5818.1075553419996</v>
      </c>
      <c r="F742">
        <v>172.98</v>
      </c>
      <c r="G742">
        <v>-23.167982860399601</v>
      </c>
      <c r="H742">
        <v>0.56756264832068404</v>
      </c>
      <c r="I742">
        <v>-12.969674627988899</v>
      </c>
      <c r="J742">
        <v>0.80838439835671505</v>
      </c>
      <c r="K742">
        <v>171.401213621582</v>
      </c>
      <c r="L742">
        <v>167.74554564086699</v>
      </c>
      <c r="M742">
        <v>49.933043414324999</v>
      </c>
      <c r="N742">
        <v>0.91687641439991996</v>
      </c>
      <c r="O742">
        <v>26.951092611862599</v>
      </c>
      <c r="P742">
        <v>33.010380622837303</v>
      </c>
      <c r="Q742">
        <v>-5.4638414620815999E-2</v>
      </c>
    </row>
    <row r="743" spans="1:17" hidden="1" x14ac:dyDescent="0.3">
      <c r="A743" t="s">
        <v>1628</v>
      </c>
      <c r="B743" t="s">
        <v>1629</v>
      </c>
      <c r="C743" t="s">
        <v>3158</v>
      </c>
      <c r="D743" t="s">
        <v>477</v>
      </c>
      <c r="E743">
        <v>5787.9612053999999</v>
      </c>
      <c r="F743">
        <v>401.5</v>
      </c>
      <c r="G743">
        <v>-36.529115708974999</v>
      </c>
      <c r="H743">
        <v>-1.31933068967675</v>
      </c>
      <c r="I743">
        <v>-20.9166757939321</v>
      </c>
      <c r="J743">
        <v>0.66033952300888499</v>
      </c>
      <c r="K743">
        <v>415.63281426243401</v>
      </c>
      <c r="L743">
        <v>430.59277555916401</v>
      </c>
      <c r="M743">
        <v>37.037303077452002</v>
      </c>
      <c r="N743">
        <v>0.40051839179210602</v>
      </c>
      <c r="O743">
        <v>40.610211706102099</v>
      </c>
      <c r="P743">
        <v>2.1758493447003402</v>
      </c>
      <c r="Q743">
        <v>-6.4440137995794997E-2</v>
      </c>
    </row>
    <row r="744" spans="1:17" x14ac:dyDescent="0.3">
      <c r="A744" t="s">
        <v>1630</v>
      </c>
      <c r="B744" t="s">
        <v>1631</v>
      </c>
      <c r="C744" t="s">
        <v>3145</v>
      </c>
      <c r="D744" t="s">
        <v>122</v>
      </c>
      <c r="E744">
        <v>5718.0895200000004</v>
      </c>
      <c r="F744">
        <v>616.20000000000005</v>
      </c>
      <c r="G744">
        <v>134.31969325696301</v>
      </c>
      <c r="H744">
        <v>9.2135803585181204</v>
      </c>
      <c r="I744">
        <v>91.100089253320604</v>
      </c>
      <c r="J744">
        <v>1.6428114435979699</v>
      </c>
      <c r="K744">
        <v>579.95556231562705</v>
      </c>
      <c r="L744">
        <v>461.78473578670997</v>
      </c>
      <c r="M744">
        <v>53.989760680317403</v>
      </c>
      <c r="N744">
        <v>1.0188585763846201</v>
      </c>
      <c r="O744">
        <v>18.037974683544199</v>
      </c>
      <c r="P744">
        <v>194.40993788819799</v>
      </c>
      <c r="Q744">
        <v>9.0350737270408002E-2</v>
      </c>
    </row>
    <row r="745" spans="1:17" hidden="1" x14ac:dyDescent="0.3">
      <c r="A745" t="s">
        <v>1632</v>
      </c>
      <c r="B745" t="s">
        <v>1633</v>
      </c>
      <c r="C745" t="s">
        <v>3158</v>
      </c>
      <c r="D745" t="s">
        <v>159</v>
      </c>
      <c r="E745">
        <v>5712.8594999999996</v>
      </c>
      <c r="F745">
        <v>331.95</v>
      </c>
      <c r="G745">
        <v>5415.7263892500696</v>
      </c>
      <c r="H745">
        <v>81.795367112521006</v>
      </c>
      <c r="I745">
        <v>710.31994390929503</v>
      </c>
      <c r="J745">
        <v>5.1262073759734896</v>
      </c>
      <c r="K745">
        <v>204.23723040514301</v>
      </c>
      <c r="L745">
        <v>97.629693745227996</v>
      </c>
      <c r="M745">
        <v>67.327309677129705</v>
      </c>
      <c r="N745">
        <v>1.3734121785023901</v>
      </c>
      <c r="O745">
        <v>7.2450670281668899</v>
      </c>
      <c r="P745">
        <v>6002.0220588235197</v>
      </c>
      <c r="Q745">
        <v>0.26380591233208101</v>
      </c>
    </row>
    <row r="746" spans="1:17" x14ac:dyDescent="0.3">
      <c r="A746" t="s">
        <v>1634</v>
      </c>
      <c r="B746" t="s">
        <v>1635</v>
      </c>
      <c r="C746" t="s">
        <v>3157</v>
      </c>
      <c r="D746" t="s">
        <v>444</v>
      </c>
      <c r="E746">
        <v>5694.3524245299996</v>
      </c>
      <c r="F746">
        <v>2158.4499999999998</v>
      </c>
      <c r="G746">
        <v>-1.4563307694091701</v>
      </c>
      <c r="H746">
        <v>33.167546642491203</v>
      </c>
      <c r="I746">
        <v>46.8592953114888</v>
      </c>
      <c r="J746">
        <v>-3.5057367841348102</v>
      </c>
      <c r="K746">
        <v>1845.77886766298</v>
      </c>
      <c r="L746">
        <v>1617.4926073208901</v>
      </c>
      <c r="M746">
        <v>62.203366976461403</v>
      </c>
      <c r="N746">
        <v>0.71777559979546102</v>
      </c>
      <c r="O746">
        <v>10.727605457619999</v>
      </c>
      <c r="P746">
        <v>83.5416666666666</v>
      </c>
      <c r="Q746">
        <v>5.2563350742997998E-2</v>
      </c>
    </row>
    <row r="747" spans="1:17" hidden="1" x14ac:dyDescent="0.3">
      <c r="A747" t="s">
        <v>1636</v>
      </c>
      <c r="B747" t="s">
        <v>1637</v>
      </c>
      <c r="C747" t="s">
        <v>3154</v>
      </c>
      <c r="D747" t="s">
        <v>51</v>
      </c>
      <c r="E747">
        <v>5670.9348102949998</v>
      </c>
      <c r="F747">
        <v>1303.8499999999999</v>
      </c>
      <c r="G747">
        <v>-12.5871941518366</v>
      </c>
      <c r="H747">
        <v>-5.8428279029104999</v>
      </c>
      <c r="I747">
        <v>1.67316807860308</v>
      </c>
      <c r="J747">
        <v>-3.4743024670081302</v>
      </c>
      <c r="K747">
        <v>1315.65541366261</v>
      </c>
      <c r="M747">
        <v>39.617439997670402</v>
      </c>
      <c r="N747">
        <v>1.11514232853444</v>
      </c>
      <c r="O747">
        <v>15.8798941596042</v>
      </c>
      <c r="P747">
        <v>34.417525773195798</v>
      </c>
    </row>
    <row r="748" spans="1:17" hidden="1" x14ac:dyDescent="0.3">
      <c r="A748" t="s">
        <v>1638</v>
      </c>
      <c r="B748" t="s">
        <v>1639</v>
      </c>
      <c r="C748" t="s">
        <v>3158</v>
      </c>
      <c r="D748" t="s">
        <v>849</v>
      </c>
      <c r="E748">
        <v>5644.4842140000001</v>
      </c>
      <c r="F748">
        <v>658.1</v>
      </c>
      <c r="G748">
        <v>43.844336937222103</v>
      </c>
      <c r="H748">
        <v>-9.4129516214196194</v>
      </c>
      <c r="I748">
        <v>-10.834016023988299</v>
      </c>
      <c r="J748">
        <v>-1.9663912649635</v>
      </c>
      <c r="K748">
        <v>702.90078705032704</v>
      </c>
      <c r="L748">
        <v>667.249872235363</v>
      </c>
      <c r="M748">
        <v>46.398533372959101</v>
      </c>
      <c r="N748">
        <v>0.31992309205327202</v>
      </c>
      <c r="O748">
        <v>41.437471508889203</v>
      </c>
      <c r="P748">
        <v>72.616393442622893</v>
      </c>
      <c r="Q748">
        <v>4.5119158469206999E-2</v>
      </c>
    </row>
    <row r="749" spans="1:17" x14ac:dyDescent="0.3">
      <c r="A749" t="s">
        <v>1640</v>
      </c>
      <c r="B749" t="s">
        <v>1641</v>
      </c>
      <c r="C749" t="s">
        <v>3149</v>
      </c>
      <c r="D749" t="s">
        <v>182</v>
      </c>
      <c r="E749">
        <v>5608.9865379599996</v>
      </c>
      <c r="F749">
        <v>460.2</v>
      </c>
      <c r="G749">
        <v>14.145484269868399</v>
      </c>
      <c r="H749">
        <v>-4.4240822396579897</v>
      </c>
      <c r="I749">
        <v>6.5562027895936197</v>
      </c>
      <c r="J749">
        <v>-1.47409904505642</v>
      </c>
      <c r="K749">
        <v>482.29915501792999</v>
      </c>
      <c r="L749">
        <v>439.37580239740299</v>
      </c>
      <c r="M749">
        <v>35.130272245206797</v>
      </c>
      <c r="N749">
        <v>1.0424362096590001</v>
      </c>
      <c r="O749">
        <v>17.883528900478002</v>
      </c>
      <c r="P749">
        <v>48.021871984560903</v>
      </c>
      <c r="Q749">
        <v>0.173207383523929</v>
      </c>
    </row>
    <row r="750" spans="1:17" hidden="1" x14ac:dyDescent="0.3">
      <c r="A750" t="s">
        <v>1642</v>
      </c>
      <c r="B750" t="s">
        <v>1643</v>
      </c>
      <c r="C750" t="s">
        <v>3158</v>
      </c>
      <c r="D750" t="s">
        <v>547</v>
      </c>
      <c r="E750">
        <v>5600.7920630750004</v>
      </c>
      <c r="F750">
        <v>5379.55</v>
      </c>
      <c r="G750">
        <v>44.029988990092001</v>
      </c>
      <c r="H750">
        <v>-4.2416657385940697</v>
      </c>
      <c r="I750">
        <v>13.6313412510454</v>
      </c>
      <c r="J750">
        <v>0.68422784980996798</v>
      </c>
      <c r="K750">
        <v>5522.2011821087599</v>
      </c>
      <c r="L750">
        <v>5058.5099768819</v>
      </c>
      <c r="M750">
        <v>52.701567979223903</v>
      </c>
      <c r="N750">
        <v>0.458340416766995</v>
      </c>
      <c r="O750">
        <v>24.5252855722132</v>
      </c>
      <c r="P750">
        <v>88.254129339305706</v>
      </c>
      <c r="Q750">
        <v>0.145076968001772</v>
      </c>
    </row>
    <row r="751" spans="1:17" x14ac:dyDescent="0.3">
      <c r="A751" t="s">
        <v>1644</v>
      </c>
      <c r="B751" t="s">
        <v>1645</v>
      </c>
      <c r="C751" t="s">
        <v>3146</v>
      </c>
      <c r="D751" t="s">
        <v>48</v>
      </c>
      <c r="E751">
        <v>5570.1162241900001</v>
      </c>
      <c r="F751">
        <v>736.15</v>
      </c>
      <c r="G751">
        <v>46.856194845599703</v>
      </c>
      <c r="H751">
        <v>-5.91190546045926</v>
      </c>
      <c r="I751">
        <v>8.7231354554838703</v>
      </c>
      <c r="J751">
        <v>-2.3962055478992701</v>
      </c>
      <c r="K751">
        <v>783.09099999727596</v>
      </c>
      <c r="L751">
        <v>703.52582465763203</v>
      </c>
      <c r="M751">
        <v>38.144130602375299</v>
      </c>
      <c r="N751">
        <v>1.09956840573746</v>
      </c>
      <c r="O751">
        <v>27.2566732323575</v>
      </c>
      <c r="P751">
        <v>87.053741583026195</v>
      </c>
      <c r="Q751">
        <v>0.168863074930902</v>
      </c>
    </row>
    <row r="752" spans="1:17" x14ac:dyDescent="0.3">
      <c r="A752" t="s">
        <v>1646</v>
      </c>
      <c r="B752" t="s">
        <v>1647</v>
      </c>
      <c r="C752" t="s">
        <v>3155</v>
      </c>
      <c r="D752" t="s">
        <v>283</v>
      </c>
      <c r="E752">
        <v>5560.7188609799996</v>
      </c>
      <c r="F752">
        <v>1807.8</v>
      </c>
      <c r="G752">
        <v>-55.021068455489797</v>
      </c>
      <c r="H752">
        <v>-0.58457346238221497</v>
      </c>
      <c r="I752">
        <v>-12.799852961471901</v>
      </c>
      <c r="J752">
        <v>5.5667795270719704</v>
      </c>
      <c r="K752">
        <v>1778.9427565450901</v>
      </c>
      <c r="L752">
        <v>1887.55639415882</v>
      </c>
      <c r="M752">
        <v>65.700793062290799</v>
      </c>
      <c r="N752">
        <v>0.89115074294250896</v>
      </c>
      <c r="O752">
        <v>53.991038831729099</v>
      </c>
      <c r="P752">
        <v>12.987499999999899</v>
      </c>
      <c r="Q752">
        <v>-2.9104236790039998E-3</v>
      </c>
    </row>
    <row r="753" spans="1:17" x14ac:dyDescent="0.3">
      <c r="A753" t="s">
        <v>1648</v>
      </c>
      <c r="B753" t="s">
        <v>1649</v>
      </c>
      <c r="C753" t="s">
        <v>3155</v>
      </c>
      <c r="D753" t="s">
        <v>159</v>
      </c>
      <c r="E753">
        <v>5528.3559919999998</v>
      </c>
      <c r="F753">
        <v>4891</v>
      </c>
      <c r="G753">
        <v>133.64561836723601</v>
      </c>
      <c r="H753">
        <v>-0.44615815799421898</v>
      </c>
      <c r="I753">
        <v>39.519507949622998</v>
      </c>
      <c r="J753">
        <v>6.7592073739662899</v>
      </c>
      <c r="K753">
        <v>4787.9567632293101</v>
      </c>
      <c r="L753">
        <v>3964.30169816629</v>
      </c>
      <c r="M753">
        <v>59.040011704635397</v>
      </c>
      <c r="N753">
        <v>0.64997915511520499</v>
      </c>
      <c r="O753">
        <v>16.3289715804538</v>
      </c>
      <c r="P753">
        <v>185.60583941605799</v>
      </c>
      <c r="Q753">
        <v>0.21346704781600601</v>
      </c>
    </row>
    <row r="754" spans="1:17" x14ac:dyDescent="0.3">
      <c r="A754" t="s">
        <v>1650</v>
      </c>
      <c r="B754" t="s">
        <v>1651</v>
      </c>
      <c r="C754" t="s">
        <v>3155</v>
      </c>
      <c r="D754" t="s">
        <v>283</v>
      </c>
      <c r="E754">
        <v>5508.9999036600002</v>
      </c>
      <c r="F754">
        <v>694.65</v>
      </c>
      <c r="G754">
        <v>-22.808233278584702</v>
      </c>
      <c r="H754">
        <v>-0.53891319050925601</v>
      </c>
      <c r="I754">
        <v>-11.252557442309801</v>
      </c>
      <c r="J754">
        <v>0.39409827622890298</v>
      </c>
      <c r="K754">
        <v>715.16044782556901</v>
      </c>
      <c r="L754">
        <v>702.17432157111</v>
      </c>
      <c r="M754">
        <v>52.471188133540799</v>
      </c>
      <c r="N754">
        <v>1.01053181976771</v>
      </c>
      <c r="O754">
        <v>27.2295400561433</v>
      </c>
      <c r="P754">
        <v>19.643472270065399</v>
      </c>
    </row>
    <row r="755" spans="1:17" x14ac:dyDescent="0.3">
      <c r="A755" t="s">
        <v>1652</v>
      </c>
      <c r="B755" t="s">
        <v>1653</v>
      </c>
      <c r="C755" t="s">
        <v>3147</v>
      </c>
      <c r="D755" t="s">
        <v>167</v>
      </c>
      <c r="E755">
        <v>5496.4673851999996</v>
      </c>
      <c r="F755">
        <v>606.5</v>
      </c>
      <c r="G755">
        <v>17.3877269289612</v>
      </c>
      <c r="H755">
        <v>-10.4698079358822</v>
      </c>
      <c r="I755">
        <v>25.1680454630288</v>
      </c>
      <c r="J755">
        <v>-0.45816556653669099</v>
      </c>
      <c r="K755">
        <v>630.21199719267702</v>
      </c>
      <c r="L755">
        <v>563.97937463837104</v>
      </c>
      <c r="M755">
        <v>40.688534393108597</v>
      </c>
      <c r="N755">
        <v>0.43727176952830799</v>
      </c>
      <c r="O755">
        <v>18.9942291838417</v>
      </c>
      <c r="P755">
        <v>63.433036917272901</v>
      </c>
    </row>
    <row r="756" spans="1:17" x14ac:dyDescent="0.3">
      <c r="A756" t="s">
        <v>1654</v>
      </c>
      <c r="B756" t="s">
        <v>1655</v>
      </c>
      <c r="C756" t="s">
        <v>3150</v>
      </c>
      <c r="D756" t="s">
        <v>132</v>
      </c>
      <c r="E756">
        <v>5471.34</v>
      </c>
      <c r="F756">
        <v>9118.9</v>
      </c>
      <c r="G756">
        <v>11.9337679291386</v>
      </c>
      <c r="H756">
        <v>16.315052128280399</v>
      </c>
      <c r="I756">
        <v>25.116503949166798</v>
      </c>
      <c r="J756">
        <v>2.0059022778050699</v>
      </c>
      <c r="K756">
        <v>8354.8441204928495</v>
      </c>
      <c r="L756">
        <v>7132.9168417644496</v>
      </c>
      <c r="M756">
        <v>54.825365123549702</v>
      </c>
      <c r="N756">
        <v>0.915496674482837</v>
      </c>
      <c r="O756">
        <v>6.60331838269967</v>
      </c>
      <c r="P756">
        <v>92.623652052682104</v>
      </c>
      <c r="Q756">
        <v>0.12519188351444699</v>
      </c>
    </row>
    <row r="757" spans="1:17" hidden="1" x14ac:dyDescent="0.3">
      <c r="A757" t="s">
        <v>1656</v>
      </c>
      <c r="B757" t="s">
        <v>1657</v>
      </c>
      <c r="C757" t="s">
        <v>3158</v>
      </c>
      <c r="D757" t="s">
        <v>607</v>
      </c>
      <c r="E757">
        <v>5470.9744879899999</v>
      </c>
      <c r="F757">
        <v>2735.15</v>
      </c>
      <c r="G757">
        <v>138.41553984850299</v>
      </c>
      <c r="H757">
        <v>19.9083057090122</v>
      </c>
      <c r="I757">
        <v>52.528882890548701</v>
      </c>
      <c r="J757">
        <v>6.3641655714564598</v>
      </c>
      <c r="K757">
        <v>2251.85187251968</v>
      </c>
      <c r="L757">
        <v>1805.23025307443</v>
      </c>
      <c r="M757">
        <v>76.161605650401896</v>
      </c>
      <c r="N757">
        <v>2.44753987872169</v>
      </c>
      <c r="O757">
        <v>5.7711642871506097</v>
      </c>
      <c r="P757">
        <v>182.70284237726</v>
      </c>
      <c r="Q757">
        <v>0.20824114978172201</v>
      </c>
    </row>
    <row r="758" spans="1:17" x14ac:dyDescent="0.3">
      <c r="A758" t="s">
        <v>1658</v>
      </c>
      <c r="B758" t="s">
        <v>1659</v>
      </c>
      <c r="C758" t="s">
        <v>3147</v>
      </c>
      <c r="D758" t="s">
        <v>444</v>
      </c>
      <c r="E758">
        <v>5425.6521217500003</v>
      </c>
      <c r="F758">
        <v>484.95</v>
      </c>
      <c r="G758">
        <v>20.015455791267801</v>
      </c>
      <c r="H758">
        <v>4.2627878239750201</v>
      </c>
      <c r="I758">
        <v>23.843607345472201</v>
      </c>
      <c r="J758">
        <v>-2.22113997137384</v>
      </c>
      <c r="K758">
        <v>473.39740825760998</v>
      </c>
      <c r="L758">
        <v>408.344434056566</v>
      </c>
      <c r="M758">
        <v>42.029554981864898</v>
      </c>
      <c r="N758">
        <v>0.42811501727215101</v>
      </c>
      <c r="O758">
        <v>17.744097329621599</v>
      </c>
      <c r="P758">
        <v>66.592236344898595</v>
      </c>
      <c r="Q758">
        <v>5.9142778638599999E-3</v>
      </c>
    </row>
    <row r="759" spans="1:17" x14ac:dyDescent="0.3">
      <c r="A759" t="s">
        <v>1660</v>
      </c>
      <c r="B759" t="s">
        <v>1661</v>
      </c>
      <c r="C759" t="s">
        <v>3147</v>
      </c>
      <c r="D759" t="s">
        <v>275</v>
      </c>
      <c r="E759">
        <v>5393.5408882250003</v>
      </c>
      <c r="F759">
        <v>628.25</v>
      </c>
      <c r="G759">
        <v>24.595460059487401</v>
      </c>
      <c r="H759">
        <v>11.4322668233765</v>
      </c>
      <c r="I759">
        <v>23.530321813469399</v>
      </c>
      <c r="J759">
        <v>7.3131174130463998</v>
      </c>
      <c r="K759">
        <v>528.98100221792697</v>
      </c>
      <c r="L759">
        <v>456.582033903293</v>
      </c>
      <c r="M759">
        <v>78.384217562866397</v>
      </c>
      <c r="N759">
        <v>0.98258919333575201</v>
      </c>
      <c r="O759">
        <v>0.62873060087544896</v>
      </c>
      <c r="P759">
        <v>82.577739029351903</v>
      </c>
    </row>
    <row r="760" spans="1:17" x14ac:dyDescent="0.3">
      <c r="A760" t="s">
        <v>1662</v>
      </c>
      <c r="B760" t="s">
        <v>1663</v>
      </c>
      <c r="C760" t="s">
        <v>3152</v>
      </c>
      <c r="D760" t="s">
        <v>1603</v>
      </c>
      <c r="E760">
        <v>5379.0781344300003</v>
      </c>
      <c r="F760">
        <v>450.45</v>
      </c>
      <c r="G760">
        <v>12.8388464155249</v>
      </c>
      <c r="H760">
        <v>-1.62315774197007</v>
      </c>
      <c r="I760">
        <v>13.0070589699243</v>
      </c>
      <c r="J760">
        <v>3.1337615047696201</v>
      </c>
      <c r="K760">
        <v>405.92280135882299</v>
      </c>
      <c r="L760">
        <v>374.62890941711601</v>
      </c>
      <c r="M760">
        <v>77.608960506562696</v>
      </c>
      <c r="N760">
        <v>0.74829698760970598</v>
      </c>
      <c r="O760">
        <v>1.0101010101010099</v>
      </c>
      <c r="P760">
        <v>57.914110429447803</v>
      </c>
      <c r="Q760">
        <v>6.7690269048984994E-2</v>
      </c>
    </row>
    <row r="761" spans="1:17" hidden="1" x14ac:dyDescent="0.3">
      <c r="A761" t="s">
        <v>1664</v>
      </c>
      <c r="B761" t="s">
        <v>1665</v>
      </c>
      <c r="C761" t="s">
        <v>3158</v>
      </c>
      <c r="D761" t="s">
        <v>280</v>
      </c>
      <c r="E761">
        <v>5377.9805470800002</v>
      </c>
      <c r="F761">
        <v>3185.2</v>
      </c>
      <c r="G761">
        <v>537.57349553833205</v>
      </c>
      <c r="H761">
        <v>12.169904149558</v>
      </c>
      <c r="I761">
        <v>209.156116762674</v>
      </c>
      <c r="J761">
        <v>-6.4587175489514097</v>
      </c>
      <c r="K761">
        <v>2623.3403463375198</v>
      </c>
      <c r="L761">
        <v>1685.9808251530701</v>
      </c>
      <c r="M761">
        <v>61.977702041642402</v>
      </c>
      <c r="N761">
        <v>0.87560822042737596</v>
      </c>
      <c r="O761">
        <v>9.4122818033404592</v>
      </c>
      <c r="P761">
        <v>599.65952773201502</v>
      </c>
      <c r="Q761">
        <v>0.29166983114193301</v>
      </c>
    </row>
    <row r="762" spans="1:17" hidden="1" x14ac:dyDescent="0.3">
      <c r="A762" t="s">
        <v>1666</v>
      </c>
      <c r="B762" t="s">
        <v>1667</v>
      </c>
      <c r="C762" t="s">
        <v>3158</v>
      </c>
      <c r="D762" t="s">
        <v>410</v>
      </c>
      <c r="E762">
        <v>5331.1002162599998</v>
      </c>
      <c r="F762">
        <v>293.8</v>
      </c>
      <c r="G762">
        <v>-28.885870852852499</v>
      </c>
      <c r="H762">
        <v>1.98513008789281</v>
      </c>
      <c r="I762">
        <v>-11.024684739064201</v>
      </c>
      <c r="J762">
        <v>2.8953625644835199</v>
      </c>
      <c r="K762">
        <v>288.185734057704</v>
      </c>
      <c r="L762">
        <v>291.15809622447898</v>
      </c>
      <c r="M762">
        <v>60.787125527842697</v>
      </c>
      <c r="N762">
        <v>0.95820936452448902</v>
      </c>
      <c r="O762">
        <v>32.045609257998599</v>
      </c>
      <c r="P762">
        <v>9.0369270736685792</v>
      </c>
      <c r="Q762">
        <v>4.91076155993E-4</v>
      </c>
    </row>
    <row r="763" spans="1:17" x14ac:dyDescent="0.3">
      <c r="A763" t="s">
        <v>1668</v>
      </c>
      <c r="B763" t="s">
        <v>1669</v>
      </c>
      <c r="C763" t="s">
        <v>3154</v>
      </c>
      <c r="D763" t="s">
        <v>527</v>
      </c>
      <c r="E763">
        <v>5328.2522726699999</v>
      </c>
      <c r="F763">
        <v>106.95</v>
      </c>
      <c r="G763">
        <v>-40.278374869149602</v>
      </c>
      <c r="H763">
        <v>-0.73391610426217302</v>
      </c>
      <c r="I763">
        <v>-1.95645467295711</v>
      </c>
      <c r="J763">
        <v>-2.5699117148584398</v>
      </c>
      <c r="K763">
        <v>108.35314932140901</v>
      </c>
      <c r="L763">
        <v>108.659723131798</v>
      </c>
      <c r="M763">
        <v>41.211294649399498</v>
      </c>
      <c r="N763">
        <v>0.816352571369792</v>
      </c>
      <c r="O763">
        <v>25.011687704534801</v>
      </c>
      <c r="P763">
        <v>16.885245901639301</v>
      </c>
      <c r="Q763">
        <v>-8.9147848432355001E-2</v>
      </c>
    </row>
    <row r="764" spans="1:17" hidden="1" x14ac:dyDescent="0.3">
      <c r="A764" t="s">
        <v>1670</v>
      </c>
      <c r="B764" t="s">
        <v>1671</v>
      </c>
      <c r="C764" t="s">
        <v>3158</v>
      </c>
      <c r="D764" t="s">
        <v>384</v>
      </c>
      <c r="E764">
        <v>5315.0432790000004</v>
      </c>
      <c r="F764">
        <v>891.8</v>
      </c>
      <c r="G764">
        <v>67.321761233787996</v>
      </c>
      <c r="H764">
        <v>5.33506837038267</v>
      </c>
      <c r="I764">
        <v>81.412662829615201</v>
      </c>
      <c r="J764">
        <v>8.2102147945816704</v>
      </c>
      <c r="K764">
        <v>798.50503686072705</v>
      </c>
      <c r="L764">
        <v>628.87057689461597</v>
      </c>
      <c r="M764">
        <v>69.260821605114003</v>
      </c>
      <c r="N764">
        <v>1.2203119476609301</v>
      </c>
      <c r="O764">
        <v>2.5790535994617501</v>
      </c>
      <c r="P764">
        <v>195.738683468744</v>
      </c>
      <c r="Q764">
        <v>0.16614019189304399</v>
      </c>
    </row>
    <row r="765" spans="1:17" hidden="1" x14ac:dyDescent="0.3">
      <c r="A765" t="s">
        <v>1672</v>
      </c>
      <c r="B765" t="s">
        <v>1673</v>
      </c>
      <c r="C765" t="s">
        <v>3158</v>
      </c>
      <c r="D765" t="s">
        <v>607</v>
      </c>
      <c r="E765">
        <v>5290.4669605500003</v>
      </c>
      <c r="F765">
        <v>2090.4499999999998</v>
      </c>
      <c r="G765">
        <v>92.097523048026403</v>
      </c>
      <c r="H765">
        <v>11.267918726267199</v>
      </c>
      <c r="I765">
        <v>94.600464241084495</v>
      </c>
      <c r="J765">
        <v>8.9946497979873499</v>
      </c>
      <c r="K765">
        <v>1819.44097130245</v>
      </c>
      <c r="L765">
        <v>1423.3887707896899</v>
      </c>
      <c r="M765">
        <v>68.175724195140006</v>
      </c>
      <c r="N765">
        <v>1.9115421373594099</v>
      </c>
      <c r="O765">
        <v>4.972613552106</v>
      </c>
      <c r="P765">
        <v>157.71435616100501</v>
      </c>
      <c r="Q765">
        <v>0.17809930550316899</v>
      </c>
    </row>
    <row r="766" spans="1:17" hidden="1" x14ac:dyDescent="0.3">
      <c r="A766" t="s">
        <v>1674</v>
      </c>
      <c r="B766" t="s">
        <v>1675</v>
      </c>
      <c r="C766" t="s">
        <v>3145</v>
      </c>
      <c r="D766" t="s">
        <v>122</v>
      </c>
      <c r="E766">
        <v>5281.9792442999997</v>
      </c>
      <c r="F766">
        <v>423.9</v>
      </c>
      <c r="G766">
        <v>-9.1363886634877094</v>
      </c>
      <c r="H766">
        <v>22.5278216797137</v>
      </c>
      <c r="I766">
        <v>19.4640881687349</v>
      </c>
      <c r="J766">
        <v>6.1601526195322096</v>
      </c>
      <c r="K766">
        <v>368.11262492140298</v>
      </c>
      <c r="M766">
        <v>67.400201931678396</v>
      </c>
      <c r="N766">
        <v>1.6987963023573001</v>
      </c>
      <c r="O766">
        <v>3.9749941023826398</v>
      </c>
      <c r="P766">
        <v>40.807174887892302</v>
      </c>
    </row>
    <row r="767" spans="1:17" hidden="1" x14ac:dyDescent="0.3">
      <c r="A767" t="s">
        <v>1676</v>
      </c>
      <c r="B767" t="s">
        <v>1677</v>
      </c>
      <c r="C767" t="s">
        <v>3158</v>
      </c>
      <c r="E767">
        <v>5273.4833491600002</v>
      </c>
      <c r="F767">
        <v>2852.2</v>
      </c>
      <c r="G767">
        <v>7133.3436872749899</v>
      </c>
      <c r="H767">
        <v>113.676808454999</v>
      </c>
      <c r="I767">
        <v>508.44747423031498</v>
      </c>
      <c r="J767">
        <v>-1.68990076756825</v>
      </c>
      <c r="K767">
        <v>1785.3980244721599</v>
      </c>
      <c r="L767">
        <v>914.88453072105301</v>
      </c>
      <c r="M767">
        <v>65.008226794728202</v>
      </c>
      <c r="N767">
        <v>0.82290805464899697</v>
      </c>
      <c r="O767">
        <v>11.1072154827852</v>
      </c>
      <c r="P767">
        <v>7159.3535250699897</v>
      </c>
    </row>
    <row r="768" spans="1:17" x14ac:dyDescent="0.3">
      <c r="A768" t="s">
        <v>1678</v>
      </c>
      <c r="B768" t="s">
        <v>1679</v>
      </c>
      <c r="C768" t="s">
        <v>3153</v>
      </c>
      <c r="D768" t="s">
        <v>135</v>
      </c>
      <c r="E768">
        <v>5271.6450000000004</v>
      </c>
      <c r="F768">
        <v>184.97</v>
      </c>
      <c r="G768">
        <v>27.428569504874201</v>
      </c>
      <c r="H768">
        <v>-6.53268393548435</v>
      </c>
      <c r="I768">
        <v>-20.357153148236598</v>
      </c>
      <c r="J768">
        <v>-3.7612760512915102</v>
      </c>
      <c r="K768">
        <v>196.035020866026</v>
      </c>
      <c r="L768">
        <v>189.01708390965601</v>
      </c>
      <c r="M768">
        <v>39.581588458469298</v>
      </c>
      <c r="N768">
        <v>0.75284160003096501</v>
      </c>
      <c r="O768">
        <v>43.2394442342001</v>
      </c>
      <c r="P768">
        <v>55.306465155331601</v>
      </c>
      <c r="Q768">
        <v>2.3779908087139999E-2</v>
      </c>
    </row>
    <row r="769" spans="1:17" x14ac:dyDescent="0.3">
      <c r="A769" t="s">
        <v>1680</v>
      </c>
      <c r="B769" t="s">
        <v>1681</v>
      </c>
      <c r="C769" t="s">
        <v>3155</v>
      </c>
      <c r="D769" t="s">
        <v>182</v>
      </c>
      <c r="E769">
        <v>5257.5955984499997</v>
      </c>
      <c r="F769">
        <v>7741.5</v>
      </c>
      <c r="G769">
        <v>43.1755416509911</v>
      </c>
      <c r="H769">
        <v>-1.69249520631953</v>
      </c>
      <c r="I769">
        <v>-20.275950735727399</v>
      </c>
      <c r="J769">
        <v>0.82633797628559502</v>
      </c>
      <c r="K769">
        <v>7635.0069098632403</v>
      </c>
      <c r="L769">
        <v>6942.3943385899302</v>
      </c>
      <c r="M769">
        <v>46.962925618133703</v>
      </c>
      <c r="N769">
        <v>1.65746004564351</v>
      </c>
      <c r="O769">
        <v>17.327391332429102</v>
      </c>
      <c r="P769">
        <v>105.070131521436</v>
      </c>
      <c r="Q769">
        <v>0.111848975099271</v>
      </c>
    </row>
    <row r="770" spans="1:17" hidden="1" x14ac:dyDescent="0.3">
      <c r="A770" t="s">
        <v>1682</v>
      </c>
      <c r="B770" t="s">
        <v>1683</v>
      </c>
      <c r="C770" t="s">
        <v>3158</v>
      </c>
      <c r="D770" t="s">
        <v>182</v>
      </c>
      <c r="E770">
        <v>5223.2869318499997</v>
      </c>
      <c r="F770">
        <v>2369.25</v>
      </c>
      <c r="G770">
        <v>30.7125038620186</v>
      </c>
      <c r="H770">
        <v>30.995684830222299</v>
      </c>
      <c r="I770">
        <v>40.823847349174201</v>
      </c>
      <c r="J770">
        <v>2.8345447111765099</v>
      </c>
      <c r="K770">
        <v>2075.0105371741201</v>
      </c>
      <c r="M770">
        <v>58.980178629271698</v>
      </c>
      <c r="N770">
        <v>0.98047352083500705</v>
      </c>
      <c r="O770">
        <v>9.7393689986282599</v>
      </c>
      <c r="P770">
        <v>96.797906802890594</v>
      </c>
    </row>
    <row r="771" spans="1:17" x14ac:dyDescent="0.3">
      <c r="A771" t="s">
        <v>1684</v>
      </c>
      <c r="B771" t="s">
        <v>1685</v>
      </c>
      <c r="C771" t="s">
        <v>3143</v>
      </c>
      <c r="D771" t="s">
        <v>24</v>
      </c>
      <c r="E771">
        <v>5195.9711408499998</v>
      </c>
      <c r="F771">
        <v>307.3</v>
      </c>
      <c r="G771">
        <v>-39.653226863428998</v>
      </c>
      <c r="H771">
        <v>-5.3362385785358502</v>
      </c>
      <c r="I771">
        <v>-30.3397217890099</v>
      </c>
      <c r="J771">
        <v>-1.5979599731938301</v>
      </c>
      <c r="K771">
        <v>324.12999993353299</v>
      </c>
      <c r="L771">
        <v>340.41737703917801</v>
      </c>
      <c r="M771">
        <v>37.221326679341601</v>
      </c>
      <c r="N771">
        <v>0.92971973177157696</v>
      </c>
      <c r="O771">
        <v>37.406443215099202</v>
      </c>
      <c r="P771">
        <v>0.50695012264923001</v>
      </c>
      <c r="Q771">
        <v>-3.3988341885089E-2</v>
      </c>
    </row>
    <row r="772" spans="1:17" hidden="1" x14ac:dyDescent="0.3">
      <c r="A772" t="s">
        <v>1686</v>
      </c>
      <c r="B772" t="s">
        <v>1687</v>
      </c>
      <c r="C772" t="s">
        <v>3158</v>
      </c>
      <c r="D772" t="s">
        <v>1688</v>
      </c>
      <c r="E772">
        <v>5168.879891351</v>
      </c>
      <c r="F772">
        <v>63.54</v>
      </c>
      <c r="G772">
        <v>3.2152994838271902</v>
      </c>
      <c r="H772">
        <v>4.7501938451943104</v>
      </c>
      <c r="I772">
        <v>-7.0817869278310202</v>
      </c>
      <c r="J772">
        <v>-0.439342548951412</v>
      </c>
      <c r="K772">
        <v>61.831122696955397</v>
      </c>
      <c r="L772">
        <v>58.745613092889798</v>
      </c>
      <c r="M772">
        <v>56.425916595309197</v>
      </c>
      <c r="N772">
        <v>0.98354660181604103</v>
      </c>
      <c r="O772">
        <v>3.0059804847340299</v>
      </c>
      <c r="P772">
        <v>30.2049180327868</v>
      </c>
      <c r="Q772">
        <v>-3.0196124243903E-2</v>
      </c>
    </row>
    <row r="773" spans="1:17" hidden="1" x14ac:dyDescent="0.3">
      <c r="A773" t="s">
        <v>1689</v>
      </c>
      <c r="B773" t="s">
        <v>1690</v>
      </c>
      <c r="C773" t="s">
        <v>3158</v>
      </c>
      <c r="D773" t="s">
        <v>398</v>
      </c>
      <c r="E773">
        <v>5146.1770348</v>
      </c>
      <c r="F773">
        <v>570.4</v>
      </c>
      <c r="G773">
        <v>3.12758579567104</v>
      </c>
      <c r="H773">
        <v>0.29404579772231998</v>
      </c>
      <c r="I773">
        <v>41.264713084695799</v>
      </c>
      <c r="J773">
        <v>1.5330970484375199</v>
      </c>
      <c r="K773">
        <v>552.11829147939795</v>
      </c>
      <c r="L773">
        <v>482.54709278780899</v>
      </c>
      <c r="M773">
        <v>53.749918577572501</v>
      </c>
      <c r="N773">
        <v>0.91621716891972005</v>
      </c>
      <c r="O773">
        <v>11.6497194950911</v>
      </c>
      <c r="P773">
        <v>79.342870617827302</v>
      </c>
      <c r="Q773">
        <v>5.7199024835692003E-2</v>
      </c>
    </row>
    <row r="774" spans="1:17" hidden="1" x14ac:dyDescent="0.3">
      <c r="A774" t="s">
        <v>1691</v>
      </c>
      <c r="B774" t="s">
        <v>1692</v>
      </c>
      <c r="C774" t="s">
        <v>3158</v>
      </c>
      <c r="D774" t="s">
        <v>280</v>
      </c>
      <c r="E774">
        <v>5132.9336401350001</v>
      </c>
      <c r="F774">
        <v>418.65</v>
      </c>
      <c r="G774">
        <v>69.483974953072405</v>
      </c>
      <c r="H774">
        <v>16.013670866091001</v>
      </c>
      <c r="I774">
        <v>37.102823421430401</v>
      </c>
      <c r="J774">
        <v>-3.9064616566955199</v>
      </c>
      <c r="K774">
        <v>396.16103051274501</v>
      </c>
      <c r="L774">
        <v>317.956351423711</v>
      </c>
      <c r="M774">
        <v>39.680422330776899</v>
      </c>
      <c r="N774">
        <v>0.52900625662205503</v>
      </c>
      <c r="O774">
        <v>17.8191806998686</v>
      </c>
      <c r="P774">
        <v>123.339557215257</v>
      </c>
    </row>
    <row r="775" spans="1:17" x14ac:dyDescent="0.3">
      <c r="A775" t="s">
        <v>1693</v>
      </c>
      <c r="B775" t="s">
        <v>1694</v>
      </c>
      <c r="C775" t="s">
        <v>3154</v>
      </c>
      <c r="D775" t="s">
        <v>1477</v>
      </c>
      <c r="E775">
        <v>5108.853572295</v>
      </c>
      <c r="F775">
        <v>903.05</v>
      </c>
      <c r="G775">
        <v>-13.1568010541865</v>
      </c>
      <c r="H775">
        <v>3.12902036878529</v>
      </c>
      <c r="I775">
        <v>-21.093443818733899</v>
      </c>
      <c r="J775">
        <v>1.79621486437362</v>
      </c>
      <c r="K775">
        <v>869.671243100232</v>
      </c>
      <c r="L775">
        <v>855.632349599431</v>
      </c>
      <c r="M775">
        <v>57.434169742770401</v>
      </c>
      <c r="N775">
        <v>1.23251810489868</v>
      </c>
      <c r="O775">
        <v>22.462765073916099</v>
      </c>
      <c r="P775">
        <v>18.0457516339869</v>
      </c>
      <c r="Q775">
        <v>0.15454358341325999</v>
      </c>
    </row>
    <row r="776" spans="1:17" x14ac:dyDescent="0.3">
      <c r="A776" t="s">
        <v>1695</v>
      </c>
      <c r="B776" t="s">
        <v>1696</v>
      </c>
      <c r="C776" t="s">
        <v>3151</v>
      </c>
      <c r="D776" t="s">
        <v>80</v>
      </c>
      <c r="E776">
        <v>5084.9717099239997</v>
      </c>
      <c r="F776">
        <v>224.39</v>
      </c>
      <c r="G776">
        <v>-9.5947923994112205</v>
      </c>
      <c r="H776">
        <v>-2.47075607588474</v>
      </c>
      <c r="I776">
        <v>1.2322068895029801</v>
      </c>
      <c r="J776">
        <v>2.00414528851914</v>
      </c>
      <c r="K776">
        <v>225.52121724018099</v>
      </c>
      <c r="L776">
        <v>215.56733748078901</v>
      </c>
      <c r="M776">
        <v>48.726631866951998</v>
      </c>
      <c r="N776">
        <v>3.08926262507075</v>
      </c>
      <c r="O776">
        <v>14.9783858460715</v>
      </c>
      <c r="P776">
        <v>22.283378746594</v>
      </c>
      <c r="Q776">
        <v>-7.1383666942828994E-2</v>
      </c>
    </row>
    <row r="777" spans="1:17" hidden="1" x14ac:dyDescent="0.3">
      <c r="A777" t="s">
        <v>1697</v>
      </c>
      <c r="B777" t="s">
        <v>1698</v>
      </c>
      <c r="C777" t="s">
        <v>3158</v>
      </c>
      <c r="D777" t="s">
        <v>1350</v>
      </c>
      <c r="E777">
        <v>5071.7737192099903</v>
      </c>
      <c r="F777">
        <v>702.35</v>
      </c>
      <c r="G777">
        <v>31.999161080139199</v>
      </c>
      <c r="H777">
        <v>-9.3783036890678009</v>
      </c>
      <c r="I777">
        <v>47.886615520553498</v>
      </c>
      <c r="J777">
        <v>-2.7832729962868901</v>
      </c>
      <c r="K777">
        <v>688.03587414603601</v>
      </c>
      <c r="L777">
        <v>565.78044256406395</v>
      </c>
      <c r="M777">
        <v>51.0256127763612</v>
      </c>
      <c r="N777">
        <v>0.35276757983218598</v>
      </c>
      <c r="O777">
        <v>22.4175980636434</v>
      </c>
      <c r="P777">
        <v>87.293333333333294</v>
      </c>
      <c r="Q777">
        <v>4.0423332597649998E-3</v>
      </c>
    </row>
    <row r="778" spans="1:17" x14ac:dyDescent="0.3">
      <c r="A778" t="s">
        <v>1699</v>
      </c>
      <c r="B778" t="s">
        <v>1700</v>
      </c>
      <c r="C778" t="s">
        <v>3149</v>
      </c>
      <c r="D778" t="s">
        <v>182</v>
      </c>
      <c r="E778">
        <v>5057.7989280000002</v>
      </c>
      <c r="F778">
        <v>707.2</v>
      </c>
      <c r="G778">
        <v>22.110384217774801</v>
      </c>
      <c r="H778">
        <v>5.0762650946936301</v>
      </c>
      <c r="I778">
        <v>6.4578435286473201</v>
      </c>
      <c r="J778">
        <v>-1.4866549717591599</v>
      </c>
      <c r="K778">
        <v>687.95674785991901</v>
      </c>
      <c r="L778">
        <v>631.27094404870195</v>
      </c>
      <c r="M778">
        <v>50.872494676443701</v>
      </c>
      <c r="N778">
        <v>1.33759787109004</v>
      </c>
      <c r="O778">
        <v>13.001979638009001</v>
      </c>
      <c r="P778">
        <v>72.172854534388307</v>
      </c>
      <c r="Q778">
        <v>0.140303549145678</v>
      </c>
    </row>
    <row r="779" spans="1:17" x14ac:dyDescent="0.3">
      <c r="A779" t="s">
        <v>1701</v>
      </c>
      <c r="B779" t="s">
        <v>1702</v>
      </c>
      <c r="C779" t="s">
        <v>3153</v>
      </c>
      <c r="D779" t="s">
        <v>1167</v>
      </c>
      <c r="E779">
        <v>5051.9877329999999</v>
      </c>
      <c r="F779">
        <v>3013.8</v>
      </c>
      <c r="G779">
        <v>-9.4826856307544301</v>
      </c>
      <c r="H779">
        <v>-4.9535568659066698</v>
      </c>
      <c r="I779">
        <v>-20.2060207653332</v>
      </c>
      <c r="J779">
        <v>-0.14060345673990399</v>
      </c>
      <c r="K779">
        <v>3093.1140391651902</v>
      </c>
      <c r="L779">
        <v>3007.7914284902199</v>
      </c>
      <c r="M779">
        <v>42.369382298764201</v>
      </c>
      <c r="N779">
        <v>0.64965282297314997</v>
      </c>
      <c r="O779">
        <v>22.768597783529</v>
      </c>
      <c r="P779">
        <v>31.0347826086956</v>
      </c>
      <c r="Q779">
        <v>-7.9440544573136998E-2</v>
      </c>
    </row>
    <row r="780" spans="1:17" x14ac:dyDescent="0.3">
      <c r="A780" t="s">
        <v>1703</v>
      </c>
      <c r="B780" t="s">
        <v>1704</v>
      </c>
      <c r="C780" t="s">
        <v>3152</v>
      </c>
      <c r="D780" t="s">
        <v>307</v>
      </c>
      <c r="E780">
        <v>5045.2500477539998</v>
      </c>
      <c r="F780">
        <v>236.46</v>
      </c>
      <c r="G780">
        <v>-19.807277723139599</v>
      </c>
      <c r="H780">
        <v>-12.909370501356401</v>
      </c>
      <c r="I780">
        <v>2.32515992408287</v>
      </c>
      <c r="J780">
        <v>-2.66955088228474</v>
      </c>
      <c r="K780">
        <v>251.27492932089501</v>
      </c>
      <c r="L780">
        <v>243.10029074455699</v>
      </c>
      <c r="M780">
        <v>41.333081541502303</v>
      </c>
      <c r="N780">
        <v>0.52599377339949904</v>
      </c>
      <c r="O780">
        <v>25.6449293749471</v>
      </c>
      <c r="P780">
        <v>25.1111111111111</v>
      </c>
      <c r="Q780">
        <v>-9.8346802244043005E-2</v>
      </c>
    </row>
    <row r="781" spans="1:17" hidden="1" x14ac:dyDescent="0.3">
      <c r="A781" t="s">
        <v>1705</v>
      </c>
      <c r="B781" t="s">
        <v>1706</v>
      </c>
      <c r="C781" t="s">
        <v>3158</v>
      </c>
      <c r="D781" t="s">
        <v>430</v>
      </c>
      <c r="E781">
        <v>5032.4998598250004</v>
      </c>
      <c r="F781">
        <v>575.35</v>
      </c>
      <c r="G781">
        <v>-38.656918945840097</v>
      </c>
      <c r="H781">
        <v>-5.3917834521664201</v>
      </c>
      <c r="I781">
        <v>-6.45728285127222</v>
      </c>
      <c r="J781">
        <v>2.4076302220947698</v>
      </c>
      <c r="K781">
        <v>566.22757155342003</v>
      </c>
      <c r="L781">
        <v>589.10683533852102</v>
      </c>
      <c r="M781">
        <v>60.1018274999523</v>
      </c>
      <c r="N781">
        <v>0.45764317877031002</v>
      </c>
      <c r="O781">
        <v>38.871990962023098</v>
      </c>
      <c r="P781">
        <v>12.537897310513401</v>
      </c>
      <c r="Q781">
        <v>3.9137810249267997E-2</v>
      </c>
    </row>
    <row r="782" spans="1:17" hidden="1" x14ac:dyDescent="0.3">
      <c r="A782" t="s">
        <v>1707</v>
      </c>
      <c r="B782" t="s">
        <v>1708</v>
      </c>
      <c r="C782" t="s">
        <v>3158</v>
      </c>
      <c r="D782" t="s">
        <v>51</v>
      </c>
      <c r="E782">
        <v>5003.7366524999998</v>
      </c>
      <c r="F782">
        <v>710.7</v>
      </c>
      <c r="G782">
        <v>42.822565103205001</v>
      </c>
      <c r="H782">
        <v>16.060119834318499</v>
      </c>
      <c r="I782">
        <v>21.277894179265299</v>
      </c>
      <c r="J782">
        <v>2.51015095257763</v>
      </c>
      <c r="K782">
        <v>614.11881890497</v>
      </c>
      <c r="L782">
        <v>542.87127535475497</v>
      </c>
      <c r="M782">
        <v>74.245288757071506</v>
      </c>
      <c r="N782">
        <v>0.91904785351724305</v>
      </c>
      <c r="O782">
        <v>1.50555790066131</v>
      </c>
      <c r="P782">
        <v>78.120300751879697</v>
      </c>
      <c r="Q782">
        <v>0.10429753048283701</v>
      </c>
    </row>
    <row r="783" spans="1:17" x14ac:dyDescent="0.3">
      <c r="A783" t="s">
        <v>1709</v>
      </c>
      <c r="B783" t="s">
        <v>1710</v>
      </c>
      <c r="C783" t="s">
        <v>3143</v>
      </c>
      <c r="D783" t="s">
        <v>410</v>
      </c>
      <c r="E783">
        <v>5001.7539500049998</v>
      </c>
      <c r="F783">
        <v>45.41</v>
      </c>
      <c r="G783">
        <v>-45.709218873692699</v>
      </c>
      <c r="H783">
        <v>-6.6716348629416302</v>
      </c>
      <c r="I783">
        <v>-24.8361363980448</v>
      </c>
      <c r="J783">
        <v>-1.82486133980109</v>
      </c>
      <c r="K783">
        <v>47.6247787454232</v>
      </c>
      <c r="L783">
        <v>50.413909350046602</v>
      </c>
      <c r="M783">
        <v>42.322706056059602</v>
      </c>
      <c r="N783">
        <v>1.05670245220912</v>
      </c>
      <c r="O783">
        <v>50.407399251266199</v>
      </c>
      <c r="P783">
        <v>2.5056433408577798</v>
      </c>
    </row>
    <row r="784" spans="1:17" x14ac:dyDescent="0.3">
      <c r="A784" t="s">
        <v>1711</v>
      </c>
      <c r="B784" t="s">
        <v>1712</v>
      </c>
      <c r="C784" t="s">
        <v>3152</v>
      </c>
      <c r="D784" t="s">
        <v>452</v>
      </c>
      <c r="E784">
        <v>4986.931848745</v>
      </c>
      <c r="F784">
        <v>300.64999999999998</v>
      </c>
      <c r="G784">
        <v>-56.1724394210176</v>
      </c>
      <c r="H784">
        <v>-3.74548734493656</v>
      </c>
      <c r="I784">
        <v>-28.193491396321601</v>
      </c>
      <c r="J784">
        <v>-8.0734801771579406E-2</v>
      </c>
      <c r="K784">
        <v>312.16968649911701</v>
      </c>
      <c r="L784">
        <v>348.43872372517097</v>
      </c>
      <c r="M784">
        <v>44.667105014243603</v>
      </c>
      <c r="N784">
        <v>0.46688116254846201</v>
      </c>
      <c r="O784">
        <v>80.409113587227694</v>
      </c>
      <c r="P784">
        <v>14.4679230915667</v>
      </c>
      <c r="Q784">
        <v>-0.10674434435047001</v>
      </c>
    </row>
    <row r="785" spans="1:17" hidden="1" x14ac:dyDescent="0.3">
      <c r="A785" t="s">
        <v>1713</v>
      </c>
      <c r="B785" t="s">
        <v>1714</v>
      </c>
      <c r="C785" t="s">
        <v>3158</v>
      </c>
      <c r="D785" t="s">
        <v>103</v>
      </c>
      <c r="E785">
        <v>4984.4969848049996</v>
      </c>
      <c r="F785">
        <v>1441.05</v>
      </c>
      <c r="G785">
        <v>717.20256712015305</v>
      </c>
      <c r="H785">
        <v>35.571766528279703</v>
      </c>
      <c r="I785">
        <v>184.948481309182</v>
      </c>
      <c r="J785">
        <v>3.28761338630038</v>
      </c>
      <c r="K785">
        <v>1145.1611095497501</v>
      </c>
      <c r="L785">
        <v>737.854155630572</v>
      </c>
      <c r="M785">
        <v>76.777261024393596</v>
      </c>
      <c r="N785">
        <v>0.94958080206104301</v>
      </c>
      <c r="O785">
        <v>2.35592102980466</v>
      </c>
      <c r="P785">
        <v>763.421210305572</v>
      </c>
      <c r="Q785">
        <v>0.180253460175507</v>
      </c>
    </row>
    <row r="786" spans="1:17" hidden="1" x14ac:dyDescent="0.3">
      <c r="A786" t="s">
        <v>1715</v>
      </c>
      <c r="B786" t="s">
        <v>1716</v>
      </c>
      <c r="C786" t="s">
        <v>3158</v>
      </c>
      <c r="D786" t="s">
        <v>477</v>
      </c>
      <c r="E786">
        <v>4969.9466516699904</v>
      </c>
      <c r="F786">
        <v>707.85</v>
      </c>
      <c r="G786">
        <v>41.8265581741747</v>
      </c>
      <c r="H786">
        <v>-9.6986429609114406</v>
      </c>
      <c r="I786">
        <v>58.121754898234002</v>
      </c>
      <c r="J786">
        <v>7.1999465448588698</v>
      </c>
      <c r="K786">
        <v>692.98486728146099</v>
      </c>
      <c r="M786">
        <v>54.240389021514801</v>
      </c>
      <c r="N786">
        <v>0.52321782045301002</v>
      </c>
      <c r="O786">
        <v>33.644133644133603</v>
      </c>
      <c r="P786">
        <v>90.589660743134104</v>
      </c>
    </row>
    <row r="787" spans="1:17" hidden="1" x14ac:dyDescent="0.3">
      <c r="A787" t="s">
        <v>1717</v>
      </c>
      <c r="B787" t="s">
        <v>1718</v>
      </c>
      <c r="C787" t="s">
        <v>3158</v>
      </c>
      <c r="D787" t="s">
        <v>444</v>
      </c>
      <c r="E787">
        <v>4958.0547525000002</v>
      </c>
      <c r="F787">
        <v>109.35</v>
      </c>
      <c r="G787">
        <v>52.812729662071398</v>
      </c>
      <c r="H787">
        <v>4.7350161096557004</v>
      </c>
      <c r="I787">
        <v>3.5427385251222101</v>
      </c>
      <c r="J787">
        <v>6.4918814684940193E-2</v>
      </c>
      <c r="K787">
        <v>102.61115362027201</v>
      </c>
      <c r="L787">
        <v>89.464475710748602</v>
      </c>
      <c r="M787">
        <v>54.178286284099897</v>
      </c>
      <c r="N787">
        <v>0.753201107770889</v>
      </c>
      <c r="O787">
        <v>8.09327846364884</v>
      </c>
      <c r="P787">
        <v>95.093666369313098</v>
      </c>
      <c r="Q787">
        <v>0.13579032894751</v>
      </c>
    </row>
    <row r="788" spans="1:17" hidden="1" x14ac:dyDescent="0.3">
      <c r="A788" t="s">
        <v>1719</v>
      </c>
      <c r="B788" t="s">
        <v>1720</v>
      </c>
      <c r="C788" t="s">
        <v>3158</v>
      </c>
      <c r="D788" t="s">
        <v>283</v>
      </c>
      <c r="E788">
        <v>4940.6624294200001</v>
      </c>
      <c r="F788">
        <v>401.65</v>
      </c>
      <c r="G788">
        <v>747.52213262692101</v>
      </c>
      <c r="H788">
        <v>7.7500847433750399</v>
      </c>
      <c r="I788">
        <v>254.26360994854099</v>
      </c>
      <c r="J788">
        <v>-2.9743013868360002</v>
      </c>
      <c r="K788">
        <v>331.02871151829999</v>
      </c>
      <c r="L788">
        <v>201.19125978722801</v>
      </c>
      <c r="M788">
        <v>54.6177966257574</v>
      </c>
      <c r="N788">
        <v>0.89617474780550999</v>
      </c>
      <c r="O788">
        <v>10.5191086767085</v>
      </c>
      <c r="P788">
        <v>773.53197042192198</v>
      </c>
      <c r="Q788">
        <v>0.31377677315998898</v>
      </c>
    </row>
    <row r="789" spans="1:17" x14ac:dyDescent="0.3">
      <c r="A789" t="s">
        <v>1721</v>
      </c>
      <c r="B789" t="s">
        <v>1722</v>
      </c>
      <c r="C789" t="s">
        <v>3145</v>
      </c>
      <c r="D789" t="s">
        <v>1001</v>
      </c>
      <c r="E789">
        <v>4937.7699554820001</v>
      </c>
      <c r="F789">
        <v>38.71</v>
      </c>
      <c r="G789">
        <v>26.994114774168601</v>
      </c>
      <c r="H789">
        <v>-1.4243058832595401</v>
      </c>
      <c r="I789">
        <v>9.2100901118537095</v>
      </c>
      <c r="J789">
        <v>-5.5716644088548</v>
      </c>
      <c r="K789">
        <v>39.959085888564097</v>
      </c>
      <c r="L789">
        <v>35.720106906601998</v>
      </c>
      <c r="M789">
        <v>40.0475211712318</v>
      </c>
      <c r="N789">
        <v>1.26985627638653</v>
      </c>
      <c r="O789">
        <v>19.090674244381201</v>
      </c>
      <c r="P789">
        <v>72.044444444444395</v>
      </c>
      <c r="Q789">
        <v>9.4046413312989005E-2</v>
      </c>
    </row>
    <row r="790" spans="1:17" hidden="1" x14ac:dyDescent="0.3">
      <c r="A790" t="s">
        <v>1723</v>
      </c>
      <c r="B790" t="s">
        <v>1724</v>
      </c>
      <c r="C790" t="s">
        <v>3158</v>
      </c>
      <c r="D790" t="s">
        <v>398</v>
      </c>
      <c r="E790">
        <v>4926.3290551999999</v>
      </c>
      <c r="F790">
        <v>11594.8</v>
      </c>
      <c r="G790">
        <v>1.3558602019339001</v>
      </c>
      <c r="H790">
        <v>-15.16310685453</v>
      </c>
      <c r="I790">
        <v>14.625710991513399</v>
      </c>
      <c r="J790">
        <v>1.56794911771524</v>
      </c>
      <c r="K790">
        <v>11934.3341562025</v>
      </c>
      <c r="L790">
        <v>10815.845954959101</v>
      </c>
      <c r="M790">
        <v>48.979691094398298</v>
      </c>
      <c r="N790">
        <v>0.33709481960705701</v>
      </c>
      <c r="O790">
        <v>23.197467830406701</v>
      </c>
      <c r="P790">
        <v>39.1473403138219</v>
      </c>
      <c r="Q790">
        <v>-2.864595449458E-2</v>
      </c>
    </row>
    <row r="791" spans="1:17" x14ac:dyDescent="0.3">
      <c r="A791" t="s">
        <v>1725</v>
      </c>
      <c r="B791" t="s">
        <v>1726</v>
      </c>
      <c r="C791" t="s">
        <v>3152</v>
      </c>
      <c r="D791" t="s">
        <v>806</v>
      </c>
      <c r="E791">
        <v>4891.6067865499999</v>
      </c>
      <c r="F791">
        <v>398.9</v>
      </c>
      <c r="G791">
        <v>-19.166393305915999</v>
      </c>
      <c r="H791">
        <v>-1.86426716252361</v>
      </c>
      <c r="I791">
        <v>14.3407157942422</v>
      </c>
      <c r="J791">
        <v>2.4685402091233102</v>
      </c>
      <c r="K791">
        <v>379.269691261079</v>
      </c>
      <c r="L791">
        <v>354.27539444143298</v>
      </c>
      <c r="M791">
        <v>57.4018385330032</v>
      </c>
      <c r="N791">
        <v>1.0296189297669101</v>
      </c>
      <c r="O791">
        <v>12.7851591877663</v>
      </c>
      <c r="P791">
        <v>48.8710580332151</v>
      </c>
      <c r="Q791">
        <v>2.8842471160749998E-3</v>
      </c>
    </row>
    <row r="792" spans="1:17" hidden="1" x14ac:dyDescent="0.3">
      <c r="A792" t="s">
        <v>1727</v>
      </c>
      <c r="B792" t="s">
        <v>1728</v>
      </c>
      <c r="C792" t="s">
        <v>3158</v>
      </c>
      <c r="D792" t="s">
        <v>138</v>
      </c>
      <c r="E792">
        <v>4873.5633340000004</v>
      </c>
      <c r="F792">
        <v>6390.05</v>
      </c>
      <c r="G792">
        <v>184.47313193436</v>
      </c>
      <c r="H792">
        <v>14.484480883365499</v>
      </c>
      <c r="I792">
        <v>21.457482504958602</v>
      </c>
      <c r="J792">
        <v>15.0342865810539</v>
      </c>
      <c r="K792">
        <v>5872.1419294261405</v>
      </c>
      <c r="L792">
        <v>4941.0070262671697</v>
      </c>
      <c r="M792">
        <v>75.481507754383102</v>
      </c>
      <c r="N792">
        <v>1.1646421332564301</v>
      </c>
      <c r="O792">
        <v>10.3590738726613</v>
      </c>
      <c r="P792">
        <v>245.408108108108</v>
      </c>
      <c r="Q792">
        <v>0.31736972243132999</v>
      </c>
    </row>
    <row r="793" spans="1:17" x14ac:dyDescent="0.3">
      <c r="A793" t="s">
        <v>1729</v>
      </c>
      <c r="B793" t="s">
        <v>1730</v>
      </c>
      <c r="C793" t="s">
        <v>3157</v>
      </c>
      <c r="D793" t="s">
        <v>258</v>
      </c>
      <c r="E793">
        <v>4842.7044722000001</v>
      </c>
      <c r="F793">
        <v>290.14999999999998</v>
      </c>
      <c r="G793">
        <v>2.5742526104938599</v>
      </c>
      <c r="H793">
        <v>-1.59680602333185</v>
      </c>
      <c r="I793">
        <v>-1.7116632187179099</v>
      </c>
      <c r="J793">
        <v>0.37426290425736902</v>
      </c>
      <c r="K793">
        <v>285.99567311967002</v>
      </c>
      <c r="L793">
        <v>273.68135219606597</v>
      </c>
      <c r="M793">
        <v>59.863059615074299</v>
      </c>
      <c r="N793">
        <v>0.59421633409762697</v>
      </c>
      <c r="O793">
        <v>15.8021712907117</v>
      </c>
      <c r="P793">
        <v>37.969567284831101</v>
      </c>
      <c r="Q793">
        <v>-3.3994391897420997E-2</v>
      </c>
    </row>
    <row r="794" spans="1:17" x14ac:dyDescent="0.3">
      <c r="A794" t="s">
        <v>1731</v>
      </c>
      <c r="B794" t="s">
        <v>1732</v>
      </c>
      <c r="C794" t="s">
        <v>3153</v>
      </c>
      <c r="D794" t="s">
        <v>72</v>
      </c>
      <c r="E794">
        <v>4830.4960000000001</v>
      </c>
      <c r="F794">
        <v>686.15</v>
      </c>
      <c r="G794">
        <v>29.139964353104901</v>
      </c>
      <c r="H794">
        <v>-7.2949401201208399</v>
      </c>
      <c r="I794">
        <v>-33.096920117338001</v>
      </c>
      <c r="J794">
        <v>7.3572457538008598</v>
      </c>
      <c r="K794">
        <v>748.20120983003596</v>
      </c>
      <c r="L794">
        <v>767.89738846720195</v>
      </c>
      <c r="M794">
        <v>51.648347553543402</v>
      </c>
      <c r="N794">
        <v>1.06921203786569</v>
      </c>
      <c r="O794">
        <v>69.787947241856699</v>
      </c>
      <c r="P794">
        <v>64.426072369997598</v>
      </c>
      <c r="Q794">
        <v>4.5048151548559998E-2</v>
      </c>
    </row>
    <row r="795" spans="1:17" hidden="1" x14ac:dyDescent="0.3">
      <c r="A795" t="s">
        <v>1733</v>
      </c>
      <c r="B795" t="s">
        <v>1734</v>
      </c>
      <c r="C795" t="s">
        <v>3158</v>
      </c>
      <c r="D795" t="s">
        <v>1735</v>
      </c>
      <c r="E795">
        <v>4820.0458250000001</v>
      </c>
      <c r="F795">
        <v>430.15</v>
      </c>
      <c r="G795">
        <v>1.47695488150996</v>
      </c>
      <c r="H795">
        <v>-7.0251071964924403</v>
      </c>
      <c r="I795">
        <v>-16.1936061758447</v>
      </c>
      <c r="J795">
        <v>-0.60554096988272299</v>
      </c>
      <c r="K795">
        <v>423.64661092245598</v>
      </c>
      <c r="L795">
        <v>412.17032652170502</v>
      </c>
      <c r="M795">
        <v>49.050748246044897</v>
      </c>
      <c r="N795">
        <v>1.3382972132550199</v>
      </c>
      <c r="O795">
        <v>48.436591886551199</v>
      </c>
      <c r="P795">
        <v>27.4867926765113</v>
      </c>
      <c r="Q795">
        <v>0.27732463087109499</v>
      </c>
    </row>
    <row r="796" spans="1:17" x14ac:dyDescent="0.3">
      <c r="A796" t="s">
        <v>1736</v>
      </c>
      <c r="B796" t="s">
        <v>1737</v>
      </c>
      <c r="C796" t="s">
        <v>3147</v>
      </c>
      <c r="D796" t="s">
        <v>51</v>
      </c>
      <c r="E796">
        <v>4801.9993256400003</v>
      </c>
      <c r="F796">
        <v>192.72</v>
      </c>
      <c r="G796">
        <v>77.269195310621299</v>
      </c>
      <c r="H796">
        <v>7.7876194477523297</v>
      </c>
      <c r="I796">
        <v>46.333941925009398</v>
      </c>
      <c r="J796">
        <v>-10.665076995955999</v>
      </c>
      <c r="K796">
        <v>177.027697143696</v>
      </c>
      <c r="L796">
        <v>141.840616815537</v>
      </c>
      <c r="M796">
        <v>43.3051838247749</v>
      </c>
      <c r="N796">
        <v>2.5782792838379298</v>
      </c>
      <c r="O796">
        <v>24.896222498962199</v>
      </c>
      <c r="P796">
        <v>112.48070562293201</v>
      </c>
      <c r="Q796">
        <v>-6.2223103956109997E-3</v>
      </c>
    </row>
    <row r="797" spans="1:17" hidden="1" x14ac:dyDescent="0.3">
      <c r="A797" t="s">
        <v>1738</v>
      </c>
      <c r="B797" t="s">
        <v>1739</v>
      </c>
      <c r="C797" t="s">
        <v>3158</v>
      </c>
      <c r="D797" t="s">
        <v>51</v>
      </c>
      <c r="E797">
        <v>4798.4305421429999</v>
      </c>
      <c r="F797">
        <v>87.57</v>
      </c>
      <c r="G797">
        <v>124.190162204998</v>
      </c>
      <c r="H797">
        <v>-7.7401866240967596</v>
      </c>
      <c r="I797">
        <v>80.448225378569404</v>
      </c>
      <c r="J797">
        <v>4.2368421656350801</v>
      </c>
      <c r="K797">
        <v>79.788777363436495</v>
      </c>
      <c r="L797">
        <v>60.675477393393599</v>
      </c>
      <c r="M797">
        <v>54.230643820645497</v>
      </c>
      <c r="N797">
        <v>0.56153383032343396</v>
      </c>
      <c r="O797">
        <v>15.222108027863399</v>
      </c>
      <c r="P797">
        <v>179.77635782747601</v>
      </c>
      <c r="Q797">
        <v>4.9415234287116E-2</v>
      </c>
    </row>
    <row r="798" spans="1:17" hidden="1" x14ac:dyDescent="0.3">
      <c r="A798" t="s">
        <v>1740</v>
      </c>
      <c r="B798" t="s">
        <v>1741</v>
      </c>
      <c r="C798" t="s">
        <v>3158</v>
      </c>
      <c r="D798" t="s">
        <v>1001</v>
      </c>
      <c r="E798">
        <v>4787.3439675</v>
      </c>
      <c r="F798">
        <v>3817.75</v>
      </c>
      <c r="G798">
        <v>18.857067929096001</v>
      </c>
      <c r="H798">
        <v>14.959235271724999</v>
      </c>
      <c r="I798">
        <v>38.291716873581002</v>
      </c>
      <c r="J798">
        <v>5.2864175861837097</v>
      </c>
      <c r="K798">
        <v>3409.5534940978901</v>
      </c>
      <c r="L798">
        <v>2982.9859612661999</v>
      </c>
      <c r="M798">
        <v>68.994278081608101</v>
      </c>
      <c r="N798">
        <v>0.98245143611500596</v>
      </c>
      <c r="O798">
        <v>3.4378888088533799</v>
      </c>
      <c r="P798">
        <v>74.3901881966015</v>
      </c>
      <c r="Q798">
        <v>4.7890145442929001E-2</v>
      </c>
    </row>
    <row r="799" spans="1:17" x14ac:dyDescent="0.3">
      <c r="A799" t="s">
        <v>1742</v>
      </c>
      <c r="B799" t="s">
        <v>1743</v>
      </c>
      <c r="C799" t="s">
        <v>3145</v>
      </c>
      <c r="D799" t="s">
        <v>1744</v>
      </c>
      <c r="E799">
        <v>4784.6517437399998</v>
      </c>
      <c r="F799">
        <v>935.65</v>
      </c>
      <c r="G799">
        <v>32.346767096256897</v>
      </c>
      <c r="H799">
        <v>-21.979982239898799</v>
      </c>
      <c r="I799">
        <v>27.076294601572599</v>
      </c>
      <c r="J799">
        <v>-3.4619903525622102</v>
      </c>
      <c r="K799">
        <v>1019.69898916696</v>
      </c>
      <c r="L799">
        <v>886.52572265894105</v>
      </c>
      <c r="M799">
        <v>40.109984327284799</v>
      </c>
      <c r="N799">
        <v>0.65317001771115502</v>
      </c>
      <c r="O799">
        <v>28.359963661625599</v>
      </c>
      <c r="P799">
        <v>60.985891259463102</v>
      </c>
      <c r="Q799">
        <v>5.4688047415914001E-2</v>
      </c>
    </row>
    <row r="800" spans="1:17" hidden="1" x14ac:dyDescent="0.3">
      <c r="A800" t="s">
        <v>1745</v>
      </c>
      <c r="B800" t="s">
        <v>1746</v>
      </c>
      <c r="C800" t="s">
        <v>3158</v>
      </c>
      <c r="D800" t="s">
        <v>283</v>
      </c>
      <c r="E800">
        <v>4780.8345208800001</v>
      </c>
      <c r="F800">
        <v>1348.05</v>
      </c>
      <c r="G800">
        <v>81.159364602416701</v>
      </c>
      <c r="H800">
        <v>5.7563368147437703</v>
      </c>
      <c r="I800">
        <v>48.368032631784402</v>
      </c>
      <c r="J800">
        <v>-5.5540392627714203E-3</v>
      </c>
      <c r="K800">
        <v>1280.5587085392899</v>
      </c>
      <c r="L800">
        <v>1017.5273857094001</v>
      </c>
      <c r="M800">
        <v>56.989320945067497</v>
      </c>
      <c r="N800">
        <v>1.1857598412813599</v>
      </c>
      <c r="O800">
        <v>8.1265531693928104</v>
      </c>
      <c r="P800">
        <v>116.380417335473</v>
      </c>
      <c r="Q800">
        <v>0.22025270757116999</v>
      </c>
    </row>
    <row r="801" spans="1:17" x14ac:dyDescent="0.3">
      <c r="A801" t="s">
        <v>1747</v>
      </c>
      <c r="B801" t="s">
        <v>1748</v>
      </c>
      <c r="C801" t="s">
        <v>3149</v>
      </c>
      <c r="D801" t="s">
        <v>182</v>
      </c>
      <c r="E801">
        <v>4725.6502253250001</v>
      </c>
      <c r="F801">
        <v>118.45</v>
      </c>
      <c r="G801">
        <v>-23.144010613064701</v>
      </c>
      <c r="H801">
        <v>-10.221979636869101</v>
      </c>
      <c r="I801">
        <v>-22.3621336963107</v>
      </c>
      <c r="J801">
        <v>-3.5352057607141201</v>
      </c>
      <c r="K801">
        <v>122.868769104687</v>
      </c>
      <c r="L801">
        <v>123.35912479358301</v>
      </c>
      <c r="M801">
        <v>53.123400350224898</v>
      </c>
      <c r="N801">
        <v>0.80163228396410102</v>
      </c>
      <c r="O801">
        <v>26.348670325031598</v>
      </c>
      <c r="P801">
        <v>15.730337078651701</v>
      </c>
      <c r="Q801">
        <v>2.3507089846390001E-3</v>
      </c>
    </row>
    <row r="802" spans="1:17" x14ac:dyDescent="0.3">
      <c r="A802" t="s">
        <v>1749</v>
      </c>
      <c r="B802" t="s">
        <v>1750</v>
      </c>
      <c r="C802" t="s">
        <v>3157</v>
      </c>
      <c r="D802" t="s">
        <v>444</v>
      </c>
      <c r="E802">
        <v>4725.5735650199904</v>
      </c>
      <c r="F802">
        <v>854.7</v>
      </c>
      <c r="G802">
        <v>-23.410954174570399</v>
      </c>
      <c r="H802">
        <v>-6.3218367010848402</v>
      </c>
      <c r="I802">
        <v>8.2075443595215898</v>
      </c>
      <c r="J802">
        <v>-3.6219157471496199</v>
      </c>
      <c r="K802">
        <v>880.80118435659699</v>
      </c>
      <c r="L802">
        <v>818.87924633660396</v>
      </c>
      <c r="M802">
        <v>32.694285966073302</v>
      </c>
      <c r="N802">
        <v>0.34401955059102901</v>
      </c>
      <c r="O802">
        <v>13.8060138060138</v>
      </c>
      <c r="P802">
        <v>30.1012253596164</v>
      </c>
      <c r="Q802">
        <v>-0.14217537179876999</v>
      </c>
    </row>
    <row r="803" spans="1:17" hidden="1" x14ac:dyDescent="0.3">
      <c r="A803" t="s">
        <v>1751</v>
      </c>
      <c r="B803" t="s">
        <v>1752</v>
      </c>
      <c r="C803" t="s">
        <v>3158</v>
      </c>
      <c r="D803" t="s">
        <v>182</v>
      </c>
      <c r="E803">
        <v>4713.4220083199998</v>
      </c>
      <c r="F803">
        <v>614.4</v>
      </c>
      <c r="G803">
        <v>13.294095999353001</v>
      </c>
      <c r="H803">
        <v>-2.3373956532923001</v>
      </c>
      <c r="I803">
        <v>-2.6296737506805599</v>
      </c>
      <c r="J803">
        <v>-3.4710113324541001</v>
      </c>
      <c r="K803">
        <v>609.42865477442604</v>
      </c>
      <c r="L803">
        <v>569.14046919889097</v>
      </c>
      <c r="M803">
        <v>53.704266623301798</v>
      </c>
      <c r="N803">
        <v>0.60173787186734695</v>
      </c>
      <c r="O803">
        <v>14.4205729166666</v>
      </c>
      <c r="P803">
        <v>53.121495327102799</v>
      </c>
      <c r="Q803">
        <v>0.16152676854012199</v>
      </c>
    </row>
    <row r="804" spans="1:17" x14ac:dyDescent="0.3">
      <c r="A804" t="s">
        <v>1753</v>
      </c>
      <c r="B804" t="s">
        <v>1754</v>
      </c>
      <c r="C804" t="s">
        <v>3143</v>
      </c>
      <c r="D804" t="s">
        <v>54</v>
      </c>
      <c r="E804">
        <v>4704.8524112199902</v>
      </c>
      <c r="F804">
        <v>52.39</v>
      </c>
      <c r="G804">
        <v>27.7392451103544</v>
      </c>
      <c r="H804">
        <v>-16.195980993478798</v>
      </c>
      <c r="I804">
        <v>-45.824397168502898</v>
      </c>
      <c r="J804">
        <v>-11.583229333463199</v>
      </c>
      <c r="K804">
        <v>61.36459783443</v>
      </c>
      <c r="L804">
        <v>61.565092750767299</v>
      </c>
      <c r="M804">
        <v>15.723136566829901</v>
      </c>
      <c r="N804">
        <v>0.87718870201982102</v>
      </c>
      <c r="O804">
        <v>90.169879748043499</v>
      </c>
      <c r="P804">
        <v>57.209302325581298</v>
      </c>
      <c r="Q804">
        <v>5.3313192957780003E-3</v>
      </c>
    </row>
    <row r="805" spans="1:17" hidden="1" x14ac:dyDescent="0.3">
      <c r="A805" t="s">
        <v>1755</v>
      </c>
      <c r="B805" t="s">
        <v>1756</v>
      </c>
      <c r="C805" t="s">
        <v>3158</v>
      </c>
      <c r="D805" t="s">
        <v>43</v>
      </c>
      <c r="E805">
        <v>4702.2897438</v>
      </c>
      <c r="F805">
        <v>668.25</v>
      </c>
      <c r="G805">
        <v>17.9785267815985</v>
      </c>
      <c r="H805">
        <v>0.37217912064493203</v>
      </c>
      <c r="I805">
        <v>21.3533200941065</v>
      </c>
      <c r="J805">
        <v>2.5659901576697601</v>
      </c>
      <c r="K805">
        <v>624.333046227213</v>
      </c>
      <c r="M805">
        <v>58.528053683274699</v>
      </c>
      <c r="N805">
        <v>0.55333871004041602</v>
      </c>
      <c r="O805">
        <v>7.1679760568649398</v>
      </c>
      <c r="P805">
        <v>55.208454302636099</v>
      </c>
    </row>
    <row r="806" spans="1:17" hidden="1" x14ac:dyDescent="0.3">
      <c r="A806" t="s">
        <v>1757</v>
      </c>
      <c r="B806" t="s">
        <v>1758</v>
      </c>
      <c r="C806" t="s">
        <v>3158</v>
      </c>
      <c r="D806" t="s">
        <v>280</v>
      </c>
      <c r="E806">
        <v>4694.9014800000004</v>
      </c>
      <c r="F806">
        <v>2421.8000000000002</v>
      </c>
      <c r="G806">
        <v>271.68023829017</v>
      </c>
      <c r="H806">
        <v>-21.3196498284276</v>
      </c>
      <c r="I806">
        <v>89.503883997951107</v>
      </c>
      <c r="J806">
        <v>-3.95558029404945</v>
      </c>
      <c r="K806">
        <v>2711.8741252567302</v>
      </c>
      <c r="L806">
        <v>1919.6100900961501</v>
      </c>
      <c r="M806">
        <v>33.149033660185196</v>
      </c>
      <c r="N806">
        <v>0.64311950561406495</v>
      </c>
      <c r="O806">
        <v>47.700057808241802</v>
      </c>
      <c r="P806">
        <v>359.83544303797402</v>
      </c>
      <c r="Q806">
        <v>0.30850115291240798</v>
      </c>
    </row>
    <row r="807" spans="1:17" x14ac:dyDescent="0.3">
      <c r="A807" t="s">
        <v>1759</v>
      </c>
      <c r="B807" t="s">
        <v>1760</v>
      </c>
      <c r="C807" t="s">
        <v>3152</v>
      </c>
      <c r="D807" t="s">
        <v>806</v>
      </c>
      <c r="E807">
        <v>4683.8199757499997</v>
      </c>
      <c r="F807">
        <v>378.5</v>
      </c>
      <c r="G807">
        <v>102.00221039776901</v>
      </c>
      <c r="H807">
        <v>-5.9673816436978502</v>
      </c>
      <c r="I807">
        <v>31.807138700977902</v>
      </c>
      <c r="J807">
        <v>0.66547343248094204</v>
      </c>
      <c r="K807">
        <v>370.15294164501802</v>
      </c>
      <c r="L807">
        <v>303.716620102212</v>
      </c>
      <c r="M807">
        <v>51.554095995727302</v>
      </c>
      <c r="N807">
        <v>0.32393412760372098</v>
      </c>
      <c r="O807">
        <v>8.8375165125495307</v>
      </c>
      <c r="P807">
        <v>154.282835068861</v>
      </c>
      <c r="Q807">
        <v>7.4418379540439006E-2</v>
      </c>
    </row>
    <row r="808" spans="1:17" x14ac:dyDescent="0.3">
      <c r="A808" t="s">
        <v>1761</v>
      </c>
      <c r="B808" t="s">
        <v>1762</v>
      </c>
      <c r="C808" t="s">
        <v>3147</v>
      </c>
      <c r="D808" t="s">
        <v>51</v>
      </c>
      <c r="E808">
        <v>4653.8572999999997</v>
      </c>
      <c r="F808">
        <v>509.9</v>
      </c>
      <c r="G808">
        <v>-27.383145338521601</v>
      </c>
      <c r="H808">
        <v>-6.5622870725009701</v>
      </c>
      <c r="I808">
        <v>-8.5841373025960994</v>
      </c>
      <c r="J808">
        <v>-1.7121790874129501</v>
      </c>
      <c r="K808">
        <v>526.87473216064598</v>
      </c>
      <c r="L808">
        <v>514.117044491873</v>
      </c>
      <c r="M808">
        <v>36.751065722031697</v>
      </c>
      <c r="N808">
        <v>0.489799271058382</v>
      </c>
      <c r="O808">
        <v>24.534222396548302</v>
      </c>
      <c r="P808">
        <v>18.2925414685071</v>
      </c>
      <c r="Q808">
        <v>-4.2800192212876002E-2</v>
      </c>
    </row>
    <row r="809" spans="1:17" hidden="1" x14ac:dyDescent="0.3">
      <c r="A809" t="s">
        <v>1763</v>
      </c>
      <c r="B809" t="s">
        <v>1764</v>
      </c>
      <c r="C809" t="s">
        <v>3158</v>
      </c>
      <c r="D809" t="s">
        <v>1603</v>
      </c>
      <c r="E809">
        <v>4651.8230508750003</v>
      </c>
      <c r="F809">
        <v>8797.25</v>
      </c>
      <c r="G809">
        <v>-4.0248826870178496</v>
      </c>
      <c r="H809">
        <v>-3.4069618730180702</v>
      </c>
      <c r="I809">
        <v>29.715103201538099</v>
      </c>
      <c r="J809">
        <v>0.243933892098603</v>
      </c>
      <c r="K809">
        <v>8596.85753822072</v>
      </c>
      <c r="L809">
        <v>7771.9965883371397</v>
      </c>
      <c r="M809">
        <v>56.511172611320703</v>
      </c>
      <c r="N809">
        <v>1.0488801905693801</v>
      </c>
      <c r="O809">
        <v>3.4300491630907302</v>
      </c>
      <c r="P809">
        <v>51.414359601036097</v>
      </c>
      <c r="Q809">
        <v>1.9105969618807998E-2</v>
      </c>
    </row>
    <row r="810" spans="1:17" hidden="1" x14ac:dyDescent="0.3">
      <c r="A810" t="s">
        <v>1765</v>
      </c>
      <c r="B810" t="s">
        <v>1766</v>
      </c>
      <c r="C810" t="s">
        <v>3158</v>
      </c>
      <c r="D810" t="s">
        <v>51</v>
      </c>
      <c r="E810">
        <v>4642.3361203499999</v>
      </c>
      <c r="F810">
        <v>2806.9</v>
      </c>
      <c r="G810">
        <v>99.244957165274698</v>
      </c>
      <c r="H810">
        <v>16.4094425781871</v>
      </c>
      <c r="I810">
        <v>76.314453935188496</v>
      </c>
      <c r="J810">
        <v>7.1896770351878496</v>
      </c>
      <c r="K810">
        <v>2263.9895430770798</v>
      </c>
      <c r="L810">
        <v>1792.24693782738</v>
      </c>
      <c r="M810">
        <v>84.076337375027904</v>
      </c>
      <c r="N810">
        <v>1.2259120090014499</v>
      </c>
      <c r="O810">
        <v>5.0981509850724898</v>
      </c>
      <c r="P810">
        <v>127.380614848718</v>
      </c>
      <c r="Q810">
        <v>0.16855812330438399</v>
      </c>
    </row>
    <row r="811" spans="1:17" x14ac:dyDescent="0.3">
      <c r="A811" t="s">
        <v>1767</v>
      </c>
      <c r="B811" t="s">
        <v>1768</v>
      </c>
      <c r="C811" t="s">
        <v>3155</v>
      </c>
      <c r="D811" t="s">
        <v>283</v>
      </c>
      <c r="E811">
        <v>4584.0706867500003</v>
      </c>
      <c r="F811">
        <v>503.5</v>
      </c>
      <c r="G811">
        <v>-4.5821276780352296</v>
      </c>
      <c r="H811">
        <v>-2.5217170394108401</v>
      </c>
      <c r="I811">
        <v>13.480856849292801</v>
      </c>
      <c r="J811">
        <v>-2.0309921088884701</v>
      </c>
      <c r="K811">
        <v>514.44283233783801</v>
      </c>
      <c r="L811">
        <v>482.75831990474597</v>
      </c>
      <c r="M811">
        <v>51.000735115192001</v>
      </c>
      <c r="N811">
        <v>0.59533987866391902</v>
      </c>
      <c r="O811">
        <v>21.916583912611699</v>
      </c>
      <c r="P811">
        <v>39.822271591224599</v>
      </c>
      <c r="Q811">
        <v>-4.2319471298739003E-2</v>
      </c>
    </row>
    <row r="812" spans="1:17" hidden="1" x14ac:dyDescent="0.3">
      <c r="A812" t="s">
        <v>1769</v>
      </c>
      <c r="B812" t="s">
        <v>1770</v>
      </c>
      <c r="C812" t="s">
        <v>3158</v>
      </c>
      <c r="D812" t="s">
        <v>410</v>
      </c>
      <c r="E812">
        <v>4579.9455556800003</v>
      </c>
      <c r="F812">
        <v>283.8</v>
      </c>
      <c r="G812">
        <v>-38.254735754184999</v>
      </c>
      <c r="H812">
        <v>-17.1703363630828</v>
      </c>
      <c r="I812">
        <v>-21.959539030125601</v>
      </c>
      <c r="J812">
        <v>-1.2440499754095</v>
      </c>
      <c r="O812">
        <v>23.326286116983699</v>
      </c>
      <c r="P812">
        <v>5.30612244897958</v>
      </c>
    </row>
    <row r="813" spans="1:17" hidden="1" x14ac:dyDescent="0.3">
      <c r="A813" t="s">
        <v>1771</v>
      </c>
      <c r="B813" t="s">
        <v>1772</v>
      </c>
      <c r="C813" t="s">
        <v>3158</v>
      </c>
      <c r="D813" t="s">
        <v>119</v>
      </c>
      <c r="E813">
        <v>4578.25672046</v>
      </c>
      <c r="F813">
        <v>47.15</v>
      </c>
      <c r="G813">
        <v>-5.8824492599695102</v>
      </c>
      <c r="H813">
        <v>-7.7937645210588196</v>
      </c>
      <c r="I813">
        <v>-18.603529959830801</v>
      </c>
      <c r="J813">
        <v>-2.4243585745924401</v>
      </c>
      <c r="K813">
        <v>48.795898894272099</v>
      </c>
      <c r="L813">
        <v>47.041403436948002</v>
      </c>
      <c r="M813">
        <v>31.1647377351355</v>
      </c>
      <c r="N813">
        <v>0.62752923018431095</v>
      </c>
      <c r="O813">
        <v>38.706256627783603</v>
      </c>
      <c r="P813">
        <v>47.574334898278501</v>
      </c>
      <c r="Q813">
        <v>6.1053539426148003E-2</v>
      </c>
    </row>
    <row r="814" spans="1:17" x14ac:dyDescent="0.3">
      <c r="A814" t="s">
        <v>1773</v>
      </c>
      <c r="B814" t="s">
        <v>1774</v>
      </c>
      <c r="C814" t="s">
        <v>3157</v>
      </c>
      <c r="D814" t="s">
        <v>444</v>
      </c>
      <c r="E814">
        <v>4572.8375169599904</v>
      </c>
      <c r="F814">
        <v>399.2</v>
      </c>
      <c r="G814">
        <v>1.2455017013327201</v>
      </c>
      <c r="H814">
        <v>5.90373360235305</v>
      </c>
      <c r="I814">
        <v>-7.6566070686410796</v>
      </c>
      <c r="J814">
        <v>-4.1168993671332297</v>
      </c>
      <c r="K814">
        <v>388.52765456708499</v>
      </c>
      <c r="L814">
        <v>367.80628900867498</v>
      </c>
      <c r="M814">
        <v>48.734246351583302</v>
      </c>
      <c r="N814">
        <v>1.34487413961044</v>
      </c>
      <c r="O814">
        <v>14.942384769539</v>
      </c>
      <c r="P814">
        <v>41.786538803054498</v>
      </c>
      <c r="Q814">
        <v>0.125631357266237</v>
      </c>
    </row>
    <row r="815" spans="1:17" x14ac:dyDescent="0.3">
      <c r="A815" t="s">
        <v>1775</v>
      </c>
      <c r="B815" t="s">
        <v>1776</v>
      </c>
      <c r="C815" t="s">
        <v>607</v>
      </c>
      <c r="D815" t="s">
        <v>607</v>
      </c>
      <c r="E815">
        <v>4565.0408946999996</v>
      </c>
      <c r="F815">
        <v>221.03</v>
      </c>
      <c r="G815">
        <v>17.190680507557701</v>
      </c>
      <c r="H815">
        <v>3.6979866233603902</v>
      </c>
      <c r="I815">
        <v>23.3958678119245</v>
      </c>
      <c r="J815">
        <v>-3.8339779366445099</v>
      </c>
      <c r="K815">
        <v>215.09624915690699</v>
      </c>
      <c r="L815">
        <v>189.09559212736201</v>
      </c>
      <c r="M815">
        <v>51.395994982628203</v>
      </c>
      <c r="N815">
        <v>1.6919668577192499</v>
      </c>
      <c r="O815">
        <v>10.030312627245101</v>
      </c>
      <c r="P815">
        <v>64.824757643549603</v>
      </c>
      <c r="Q815">
        <v>8.3963302066749998E-2</v>
      </c>
    </row>
    <row r="816" spans="1:17" hidden="1" x14ac:dyDescent="0.3">
      <c r="A816" t="s">
        <v>1777</v>
      </c>
      <c r="B816" t="s">
        <v>1778</v>
      </c>
      <c r="C816" t="s">
        <v>3158</v>
      </c>
      <c r="D816" t="s">
        <v>265</v>
      </c>
      <c r="E816">
        <v>4558.7075394699996</v>
      </c>
      <c r="F816">
        <v>1080.0999999999999</v>
      </c>
      <c r="G816">
        <v>465.987969823524</v>
      </c>
      <c r="H816">
        <v>-1.8366540661161499</v>
      </c>
      <c r="I816">
        <v>71.358284327213894</v>
      </c>
      <c r="J816">
        <v>2.4070240778428298</v>
      </c>
      <c r="K816">
        <v>942.42016707344999</v>
      </c>
      <c r="L816">
        <v>648.56716244469703</v>
      </c>
      <c r="M816">
        <v>60.925724791441098</v>
      </c>
      <c r="N816">
        <v>0.92575339860611705</v>
      </c>
      <c r="O816">
        <v>9.1565595778168696</v>
      </c>
      <c r="P816">
        <v>582.31206569804101</v>
      </c>
      <c r="Q816">
        <v>0.203075838859546</v>
      </c>
    </row>
    <row r="817" spans="1:17" x14ac:dyDescent="0.3">
      <c r="A817" t="s">
        <v>1779</v>
      </c>
      <c r="B817" t="s">
        <v>1780</v>
      </c>
      <c r="C817" t="s">
        <v>3157</v>
      </c>
      <c r="D817" t="s">
        <v>258</v>
      </c>
      <c r="E817">
        <v>4552.8885749999999</v>
      </c>
      <c r="F817">
        <v>1470.5</v>
      </c>
      <c r="G817">
        <v>83.507865417935804</v>
      </c>
      <c r="H817">
        <v>17.385370406328601</v>
      </c>
      <c r="I817">
        <v>66.108877790778493</v>
      </c>
      <c r="J817">
        <v>8.7438309841094402</v>
      </c>
      <c r="K817">
        <v>1261.52638062457</v>
      </c>
      <c r="L817">
        <v>1018.4055405964</v>
      </c>
      <c r="M817">
        <v>67.733133685058206</v>
      </c>
      <c r="N817">
        <v>1.57755049967844</v>
      </c>
      <c r="O817">
        <v>3.7980278816728901</v>
      </c>
      <c r="P817">
        <v>136.62402445892599</v>
      </c>
      <c r="Q817">
        <v>4.6628718724810003E-2</v>
      </c>
    </row>
    <row r="818" spans="1:17" x14ac:dyDescent="0.3">
      <c r="A818" t="s">
        <v>1781</v>
      </c>
      <c r="B818" t="s">
        <v>1782</v>
      </c>
      <c r="C818" t="s">
        <v>3147</v>
      </c>
      <c r="D818" t="s">
        <v>51</v>
      </c>
      <c r="E818">
        <v>4545.6685440000001</v>
      </c>
      <c r="F818">
        <v>564.79999999999995</v>
      </c>
      <c r="G818">
        <v>96.834904757770303</v>
      </c>
      <c r="H818">
        <v>-4.4147886907951301</v>
      </c>
      <c r="I818">
        <v>41.523811198437997</v>
      </c>
      <c r="J818">
        <v>4.2847267475421402</v>
      </c>
      <c r="K818">
        <v>547.82262054482806</v>
      </c>
      <c r="L818">
        <v>430.31772668639502</v>
      </c>
      <c r="M818">
        <v>44.099538979369399</v>
      </c>
      <c r="N818">
        <v>0.51585688097701299</v>
      </c>
      <c r="O818">
        <v>19.5113314447592</v>
      </c>
      <c r="P818">
        <v>140.44274159216599</v>
      </c>
      <c r="Q818">
        <v>3.5898375851369999E-3</v>
      </c>
    </row>
    <row r="819" spans="1:17" hidden="1" x14ac:dyDescent="0.3">
      <c r="A819" t="s">
        <v>1783</v>
      </c>
      <c r="B819" t="s">
        <v>1784</v>
      </c>
      <c r="C819" t="s">
        <v>3158</v>
      </c>
      <c r="D819" t="s">
        <v>444</v>
      </c>
      <c r="E819">
        <v>4530.5128167299999</v>
      </c>
      <c r="F819">
        <v>327.3</v>
      </c>
      <c r="G819">
        <v>93.802116536764899</v>
      </c>
      <c r="H819">
        <v>25.639524738764099</v>
      </c>
      <c r="I819">
        <v>48.363117924469698</v>
      </c>
      <c r="J819">
        <v>14.449303559227999</v>
      </c>
      <c r="K819">
        <v>262.16000524274102</v>
      </c>
      <c r="L819">
        <v>211.77745454863901</v>
      </c>
      <c r="M819">
        <v>75.090717431026903</v>
      </c>
      <c r="N819">
        <v>1.0881712418079199</v>
      </c>
      <c r="O819">
        <v>1.1304613504430101</v>
      </c>
      <c r="P819">
        <v>154.51010886469601</v>
      </c>
      <c r="Q819">
        <v>7.8358796621232005E-2</v>
      </c>
    </row>
    <row r="820" spans="1:17" hidden="1" x14ac:dyDescent="0.3">
      <c r="A820" t="s">
        <v>1785</v>
      </c>
      <c r="B820" t="s">
        <v>1786</v>
      </c>
      <c r="C820" t="s">
        <v>3158</v>
      </c>
      <c r="D820" t="s">
        <v>1787</v>
      </c>
      <c r="E820">
        <v>4523.796825984</v>
      </c>
      <c r="F820">
        <v>150.84</v>
      </c>
      <c r="G820">
        <v>33.609209824046197</v>
      </c>
      <c r="H820">
        <v>3.3851297670580101</v>
      </c>
      <c r="I820">
        <v>35.393584037283098</v>
      </c>
      <c r="J820">
        <v>2.2702479682899601</v>
      </c>
      <c r="K820">
        <v>140.18432283698999</v>
      </c>
      <c r="L820">
        <v>123.277681873082</v>
      </c>
      <c r="M820">
        <v>64.555462561697297</v>
      </c>
      <c r="N820">
        <v>0.79836938542478098</v>
      </c>
      <c r="O820">
        <v>8.7244762662423696</v>
      </c>
      <c r="P820">
        <v>81.9541616405307</v>
      </c>
      <c r="Q820">
        <v>5.8409855648890001E-2</v>
      </c>
    </row>
    <row r="821" spans="1:17" x14ac:dyDescent="0.3">
      <c r="A821" t="s">
        <v>1788</v>
      </c>
      <c r="B821" t="s">
        <v>1789</v>
      </c>
      <c r="C821" t="s">
        <v>3154</v>
      </c>
      <c r="D821" t="s">
        <v>272</v>
      </c>
      <c r="E821">
        <v>4516.8004065360001</v>
      </c>
      <c r="F821">
        <v>205.26</v>
      </c>
      <c r="G821">
        <v>3.4100865429557699</v>
      </c>
      <c r="H821">
        <v>-2.9188259990877299</v>
      </c>
      <c r="I821">
        <v>-6.1264503063697102</v>
      </c>
      <c r="J821">
        <v>3.5582444763650298</v>
      </c>
      <c r="K821">
        <v>201.27114830426299</v>
      </c>
      <c r="L821">
        <v>190.84972085278801</v>
      </c>
      <c r="M821">
        <v>57.571075780288403</v>
      </c>
      <c r="N821">
        <v>0.79568815980751095</v>
      </c>
      <c r="O821">
        <v>15.877423755237199</v>
      </c>
      <c r="P821">
        <v>49.824817518248103</v>
      </c>
    </row>
    <row r="822" spans="1:17" hidden="1" x14ac:dyDescent="0.3">
      <c r="A822" t="s">
        <v>1790</v>
      </c>
      <c r="B822" t="s">
        <v>1791</v>
      </c>
      <c r="C822" t="s">
        <v>3158</v>
      </c>
      <c r="D822" t="s">
        <v>119</v>
      </c>
      <c r="E822">
        <v>4505.9418158999997</v>
      </c>
      <c r="F822">
        <v>430.5</v>
      </c>
      <c r="G822">
        <v>-15.780673795513399</v>
      </c>
      <c r="K822">
        <v>425.76520424318301</v>
      </c>
      <c r="L822">
        <v>384.46648021701702</v>
      </c>
      <c r="M822">
        <v>38.331602171758398</v>
      </c>
      <c r="N822">
        <v>1</v>
      </c>
      <c r="O822">
        <v>7.2938443670151001</v>
      </c>
      <c r="P822">
        <v>18.939079983423099</v>
      </c>
      <c r="Q822">
        <v>9.3594908740256E-2</v>
      </c>
    </row>
    <row r="823" spans="1:17" hidden="1" x14ac:dyDescent="0.3">
      <c r="A823" t="s">
        <v>1792</v>
      </c>
      <c r="B823" t="s">
        <v>1793</v>
      </c>
      <c r="C823" t="s">
        <v>3158</v>
      </c>
      <c r="D823" t="s">
        <v>48</v>
      </c>
      <c r="E823">
        <v>4501.7765238940001</v>
      </c>
      <c r="F823">
        <v>28.79</v>
      </c>
      <c r="G823">
        <v>52.983656844056</v>
      </c>
      <c r="H823">
        <v>-10.962615753522501</v>
      </c>
      <c r="I823">
        <v>40.340243173265797</v>
      </c>
      <c r="J823">
        <v>0.86912076387811099</v>
      </c>
      <c r="K823">
        <v>26.662909409421399</v>
      </c>
      <c r="L823">
        <v>21.601218487788099</v>
      </c>
      <c r="M823">
        <v>50.485227068888101</v>
      </c>
      <c r="N823">
        <v>0.56711226473048204</v>
      </c>
      <c r="O823">
        <v>16.1861757554706</v>
      </c>
      <c r="P823">
        <v>92.718235442052304</v>
      </c>
      <c r="Q823">
        <v>0.119192727590422</v>
      </c>
    </row>
    <row r="824" spans="1:17" hidden="1" x14ac:dyDescent="0.3">
      <c r="A824" t="s">
        <v>1794</v>
      </c>
      <c r="B824" t="s">
        <v>1795</v>
      </c>
      <c r="C824" t="s">
        <v>3158</v>
      </c>
      <c r="D824" t="s">
        <v>452</v>
      </c>
      <c r="E824">
        <v>4478.6306642199997</v>
      </c>
      <c r="F824">
        <v>976.6</v>
      </c>
      <c r="G824">
        <v>39.747365073416297</v>
      </c>
      <c r="H824">
        <v>-1.50755532633648</v>
      </c>
      <c r="I824">
        <v>53.569090746479802</v>
      </c>
      <c r="J824">
        <v>7.0575998196450902</v>
      </c>
      <c r="K824">
        <v>916.77993459311404</v>
      </c>
      <c r="L824">
        <v>752.10405803272295</v>
      </c>
      <c r="M824">
        <v>64.033775662051099</v>
      </c>
      <c r="N824">
        <v>0.61866407724458705</v>
      </c>
      <c r="O824">
        <v>12.123694450133099</v>
      </c>
      <c r="P824">
        <v>87.988450433108696</v>
      </c>
      <c r="Q824">
        <v>0.169370686776946</v>
      </c>
    </row>
    <row r="825" spans="1:17" hidden="1" x14ac:dyDescent="0.3">
      <c r="A825" t="s">
        <v>1796</v>
      </c>
      <c r="B825" t="s">
        <v>1797</v>
      </c>
      <c r="C825" t="s">
        <v>3158</v>
      </c>
      <c r="D825" t="s">
        <v>258</v>
      </c>
      <c r="E825">
        <v>4476.77255625</v>
      </c>
      <c r="F825">
        <v>2545.6999999999998</v>
      </c>
      <c r="G825">
        <v>116.218622169792</v>
      </c>
      <c r="H825">
        <v>-3.16223092669463</v>
      </c>
      <c r="I825">
        <v>55.542264378764202</v>
      </c>
      <c r="J825">
        <v>-3.3576861107460898</v>
      </c>
      <c r="K825">
        <v>2476.44294310851</v>
      </c>
      <c r="L825">
        <v>2040.60263099026</v>
      </c>
      <c r="M825">
        <v>58.996438984821999</v>
      </c>
      <c r="N825">
        <v>0.70787488944279098</v>
      </c>
      <c r="O825">
        <v>13.131947990729399</v>
      </c>
      <c r="P825">
        <v>146.38985675571001</v>
      </c>
      <c r="Q825">
        <v>6.3220961292657002E-2</v>
      </c>
    </row>
    <row r="826" spans="1:17" x14ac:dyDescent="0.3">
      <c r="A826" t="s">
        <v>1798</v>
      </c>
      <c r="B826" t="s">
        <v>1799</v>
      </c>
      <c r="C826" t="s">
        <v>3149</v>
      </c>
      <c r="D826" t="s">
        <v>182</v>
      </c>
      <c r="E826">
        <v>4473.8108179020001</v>
      </c>
      <c r="F826">
        <v>175.94</v>
      </c>
      <c r="G826">
        <v>3.3578092638221699</v>
      </c>
      <c r="H826">
        <v>1.5179548318192899</v>
      </c>
      <c r="I826">
        <v>-7.6612768018004704</v>
      </c>
      <c r="J826">
        <v>2.1414934709782401</v>
      </c>
      <c r="K826">
        <v>176.08362778534399</v>
      </c>
      <c r="L826">
        <v>171.49365806539899</v>
      </c>
      <c r="M826">
        <v>60.658793317786497</v>
      </c>
      <c r="N826">
        <v>0.62161156298993303</v>
      </c>
      <c r="O826">
        <v>28.2823689894282</v>
      </c>
      <c r="P826">
        <v>39.579531931773097</v>
      </c>
      <c r="Q826">
        <v>4.9405941642517E-2</v>
      </c>
    </row>
    <row r="827" spans="1:17" hidden="1" x14ac:dyDescent="0.3">
      <c r="A827" t="s">
        <v>1800</v>
      </c>
      <c r="B827" t="s">
        <v>1801</v>
      </c>
      <c r="C827" t="s">
        <v>3158</v>
      </c>
      <c r="D827" t="s">
        <v>283</v>
      </c>
      <c r="E827">
        <v>4465.6607735999996</v>
      </c>
      <c r="F827">
        <v>973.6</v>
      </c>
      <c r="G827">
        <v>144.336981409174</v>
      </c>
      <c r="H827">
        <v>0.27444891835947099</v>
      </c>
      <c r="I827">
        <v>63.077975842714899</v>
      </c>
      <c r="J827">
        <v>1.49504977828957</v>
      </c>
      <c r="K827">
        <v>956.39461570871197</v>
      </c>
      <c r="L827">
        <v>732.18017988328199</v>
      </c>
      <c r="M827">
        <v>44.833119877168002</v>
      </c>
      <c r="N827">
        <v>0.58228800983645401</v>
      </c>
      <c r="O827">
        <v>12.0583401807723</v>
      </c>
      <c r="P827">
        <v>214.36874394575301</v>
      </c>
      <c r="Q827">
        <v>9.3070192443553995E-2</v>
      </c>
    </row>
    <row r="828" spans="1:17" hidden="1" x14ac:dyDescent="0.3">
      <c r="A828" t="s">
        <v>1802</v>
      </c>
      <c r="B828" t="s">
        <v>1803</v>
      </c>
      <c r="C828" t="s">
        <v>3158</v>
      </c>
      <c r="D828" t="s">
        <v>745</v>
      </c>
      <c r="E828">
        <v>4449.3999170859997</v>
      </c>
      <c r="F828">
        <v>278.72000000000003</v>
      </c>
      <c r="G828">
        <v>1.399194934931</v>
      </c>
      <c r="H828">
        <v>5.30652176028815E-2</v>
      </c>
      <c r="I828">
        <v>1.96992376316604</v>
      </c>
      <c r="J828">
        <v>-1.2106483643414601</v>
      </c>
      <c r="K828">
        <v>279.38300955977797</v>
      </c>
      <c r="L828">
        <v>259.20217457263698</v>
      </c>
      <c r="M828">
        <v>58.987597709054498</v>
      </c>
      <c r="N828">
        <v>1.6701462772471301</v>
      </c>
      <c r="O828">
        <v>5.4786165327209897</v>
      </c>
      <c r="P828">
        <v>33.768477634862698</v>
      </c>
      <c r="Q828">
        <v>3.7892634135868998E-2</v>
      </c>
    </row>
    <row r="829" spans="1:17" hidden="1" x14ac:dyDescent="0.3">
      <c r="A829" t="s">
        <v>1804</v>
      </c>
      <c r="B829" t="s">
        <v>1805</v>
      </c>
      <c r="C829" t="s">
        <v>3158</v>
      </c>
      <c r="D829" t="s">
        <v>48</v>
      </c>
      <c r="E829">
        <v>4442.742214035</v>
      </c>
      <c r="F829">
        <v>800.05</v>
      </c>
      <c r="G829">
        <v>121.760369699579</v>
      </c>
      <c r="H829">
        <v>-4.9486587178135597</v>
      </c>
      <c r="I829">
        <v>80.569578217915094</v>
      </c>
      <c r="J829">
        <v>-0.74089617569379695</v>
      </c>
      <c r="K829">
        <v>774.839575591683</v>
      </c>
      <c r="L829">
        <v>611.44583030073704</v>
      </c>
      <c r="M829">
        <v>62.287977172848102</v>
      </c>
      <c r="N829">
        <v>0.36317261461544098</v>
      </c>
      <c r="O829">
        <v>16.8676957690144</v>
      </c>
      <c r="P829">
        <v>188.77458942429101</v>
      </c>
    </row>
    <row r="830" spans="1:17" x14ac:dyDescent="0.3">
      <c r="A830" t="s">
        <v>1806</v>
      </c>
      <c r="B830" t="s">
        <v>1807</v>
      </c>
      <c r="C830" t="s">
        <v>3154</v>
      </c>
      <c r="D830" t="s">
        <v>125</v>
      </c>
      <c r="E830">
        <v>4441.4779815000002</v>
      </c>
      <c r="F830">
        <v>939</v>
      </c>
      <c r="G830">
        <v>22.754420760131701</v>
      </c>
      <c r="H830">
        <v>-0.67955026236091198</v>
      </c>
      <c r="I830">
        <v>23.429634008816901</v>
      </c>
      <c r="J830">
        <v>-2.5720593992654699</v>
      </c>
      <c r="K830">
        <v>913.59952585777796</v>
      </c>
      <c r="L830">
        <v>815.71967022424099</v>
      </c>
      <c r="M830">
        <v>52.999514445360099</v>
      </c>
      <c r="N830">
        <v>0.50443665516870395</v>
      </c>
      <c r="O830">
        <v>10.149094781682599</v>
      </c>
      <c r="P830">
        <v>53.431372549019599</v>
      </c>
      <c r="Q830">
        <v>-3.2913999514280999E-2</v>
      </c>
    </row>
    <row r="831" spans="1:17" x14ac:dyDescent="0.3">
      <c r="A831" t="s">
        <v>1808</v>
      </c>
      <c r="B831" t="s">
        <v>1809</v>
      </c>
      <c r="C831" t="s">
        <v>3149</v>
      </c>
      <c r="D831" t="s">
        <v>182</v>
      </c>
      <c r="E831">
        <v>4436.0309999999999</v>
      </c>
      <c r="F831">
        <v>680</v>
      </c>
      <c r="G831">
        <v>53.6229716093045</v>
      </c>
      <c r="H831">
        <v>-12.164568784914801</v>
      </c>
      <c r="I831">
        <v>7.3249458481629901</v>
      </c>
      <c r="J831">
        <v>-5.4794429233160296</v>
      </c>
      <c r="K831">
        <v>728.11882241944602</v>
      </c>
      <c r="L831">
        <v>640.19950711484796</v>
      </c>
      <c r="M831">
        <v>31.494781169636699</v>
      </c>
      <c r="N831">
        <v>0.47099742062111699</v>
      </c>
      <c r="O831">
        <v>21.676470588235201</v>
      </c>
      <c r="P831">
        <v>93.925566804505905</v>
      </c>
      <c r="Q831">
        <v>6.5598672300595004E-2</v>
      </c>
    </row>
    <row r="832" spans="1:17" hidden="1" x14ac:dyDescent="0.3">
      <c r="A832" t="s">
        <v>1810</v>
      </c>
      <c r="B832" t="s">
        <v>1811</v>
      </c>
      <c r="C832" t="s">
        <v>3158</v>
      </c>
      <c r="D832" t="s">
        <v>283</v>
      </c>
      <c r="E832">
        <v>4431.8125499999996</v>
      </c>
      <c r="F832">
        <v>453.75</v>
      </c>
      <c r="G832">
        <v>20.690021567116901</v>
      </c>
      <c r="H832">
        <v>3.7212015876675801</v>
      </c>
      <c r="I832">
        <v>9.9357030474030594</v>
      </c>
      <c r="J832">
        <v>8.0211876643187203</v>
      </c>
      <c r="K832">
        <v>441.15280803559301</v>
      </c>
      <c r="L832">
        <v>403.26865002894999</v>
      </c>
      <c r="M832">
        <v>66.918174502574004</v>
      </c>
      <c r="N832">
        <v>0.58424696507942897</v>
      </c>
      <c r="O832">
        <v>19.669421487603302</v>
      </c>
      <c r="P832">
        <v>52.5210084033613</v>
      </c>
      <c r="Q832">
        <v>0.15408026604237399</v>
      </c>
    </row>
    <row r="833" spans="1:17" x14ac:dyDescent="0.3">
      <c r="A833" t="s">
        <v>1812</v>
      </c>
      <c r="B833" t="s">
        <v>1813</v>
      </c>
      <c r="C833" t="s">
        <v>3146</v>
      </c>
      <c r="D833" t="s">
        <v>48</v>
      </c>
      <c r="E833">
        <v>4413.781098935</v>
      </c>
      <c r="F833">
        <v>637.85</v>
      </c>
      <c r="G833">
        <v>-18.018641655155399</v>
      </c>
      <c r="H833">
        <v>-9.2410218159570494</v>
      </c>
      <c r="I833">
        <v>-2.54898246879146</v>
      </c>
      <c r="J833">
        <v>-3.6413938599821498</v>
      </c>
      <c r="K833">
        <v>672.23809374603297</v>
      </c>
      <c r="L833">
        <v>627.82432293829299</v>
      </c>
      <c r="M833">
        <v>37.923309821816503</v>
      </c>
      <c r="N833">
        <v>0.33304343353183202</v>
      </c>
      <c r="O833">
        <v>58.195500509524102</v>
      </c>
      <c r="P833">
        <v>49.466900995899202</v>
      </c>
      <c r="Q833">
        <v>0.13170297412409901</v>
      </c>
    </row>
    <row r="834" spans="1:17" x14ac:dyDescent="0.3">
      <c r="A834" t="s">
        <v>1814</v>
      </c>
      <c r="B834" t="s">
        <v>1815</v>
      </c>
      <c r="C834" t="s">
        <v>3146</v>
      </c>
      <c r="D834" t="s">
        <v>48</v>
      </c>
      <c r="E834">
        <v>4409.3736121739903</v>
      </c>
      <c r="F834">
        <v>54.62</v>
      </c>
      <c r="G834">
        <v>-19.225869075548701</v>
      </c>
      <c r="H834">
        <v>-7.7859428897115901</v>
      </c>
      <c r="I834">
        <v>-19.8791147551525</v>
      </c>
      <c r="J834">
        <v>-0.60763360144108702</v>
      </c>
      <c r="K834">
        <v>57.449688258345802</v>
      </c>
      <c r="L834">
        <v>57.469590663435703</v>
      </c>
      <c r="M834">
        <v>38.321823211467297</v>
      </c>
      <c r="N834">
        <v>0.559699429255336</v>
      </c>
      <c r="O834">
        <v>44.635664591724598</v>
      </c>
      <c r="P834">
        <v>29.8929845422116</v>
      </c>
      <c r="Q834">
        <v>8.1204129730877997E-2</v>
      </c>
    </row>
    <row r="835" spans="1:17" x14ac:dyDescent="0.3">
      <c r="A835" t="s">
        <v>1816</v>
      </c>
      <c r="B835" t="s">
        <v>1817</v>
      </c>
      <c r="C835" t="s">
        <v>3149</v>
      </c>
      <c r="D835" t="s">
        <v>182</v>
      </c>
      <c r="E835">
        <v>4408.4114516999998</v>
      </c>
      <c r="F835">
        <v>1674.95</v>
      </c>
      <c r="G835">
        <v>54.5972357439246</v>
      </c>
      <c r="H835">
        <v>-3.4392674904646201</v>
      </c>
      <c r="I835">
        <v>38.543823191062799</v>
      </c>
      <c r="J835">
        <v>-2.5710125426711401</v>
      </c>
      <c r="K835">
        <v>1575.4116912070399</v>
      </c>
      <c r="L835">
        <v>1320.1484331900299</v>
      </c>
      <c r="M835">
        <v>53.984824442600903</v>
      </c>
      <c r="N835">
        <v>0.78527455786887301</v>
      </c>
      <c r="O835">
        <v>6.8688617570673696</v>
      </c>
      <c r="P835">
        <v>103.765206812652</v>
      </c>
      <c r="Q835">
        <v>0.112457050056939</v>
      </c>
    </row>
    <row r="836" spans="1:17" hidden="1" x14ac:dyDescent="0.3">
      <c r="A836" t="s">
        <v>1818</v>
      </c>
      <c r="B836" t="s">
        <v>1819</v>
      </c>
      <c r="C836" t="s">
        <v>3158</v>
      </c>
      <c r="D836" t="s">
        <v>275</v>
      </c>
      <c r="E836">
        <v>4391.0704726000004</v>
      </c>
      <c r="F836">
        <v>829.25</v>
      </c>
      <c r="G836">
        <v>19.2432713309401</v>
      </c>
      <c r="H836">
        <v>-2.9216784308531301</v>
      </c>
      <c r="I836">
        <v>23.466118585365699</v>
      </c>
      <c r="J836">
        <v>1.78100324458274</v>
      </c>
      <c r="K836">
        <v>815.70101825870199</v>
      </c>
      <c r="L836">
        <v>711.62174069140895</v>
      </c>
      <c r="M836">
        <v>53.270159551676002</v>
      </c>
      <c r="N836">
        <v>0.148037871367939</v>
      </c>
      <c r="O836">
        <v>12.3123304190533</v>
      </c>
      <c r="P836">
        <v>63.624704025256499</v>
      </c>
      <c r="Q836">
        <v>-6.4636870532044005E-2</v>
      </c>
    </row>
    <row r="837" spans="1:17" x14ac:dyDescent="0.3">
      <c r="A837" t="s">
        <v>1820</v>
      </c>
      <c r="B837" t="s">
        <v>1821</v>
      </c>
      <c r="C837" t="s">
        <v>3153</v>
      </c>
      <c r="D837" t="s">
        <v>430</v>
      </c>
      <c r="E837">
        <v>4386.3732362439996</v>
      </c>
      <c r="F837">
        <v>87.79</v>
      </c>
      <c r="G837">
        <v>-28.302547867344099</v>
      </c>
      <c r="H837">
        <v>-10.4822614060352</v>
      </c>
      <c r="I837">
        <v>-27.5142665391067</v>
      </c>
      <c r="J837">
        <v>-3.0082141416091401</v>
      </c>
      <c r="K837">
        <v>96.268545434314106</v>
      </c>
      <c r="L837">
        <v>99.314699903726193</v>
      </c>
      <c r="M837">
        <v>14.818885347613699</v>
      </c>
      <c r="N837">
        <v>0.67916708553578997</v>
      </c>
      <c r="O837">
        <v>38.455404943615399</v>
      </c>
      <c r="P837">
        <v>2.9794721407624598</v>
      </c>
      <c r="Q837">
        <v>-8.5430578113140001E-3</v>
      </c>
    </row>
    <row r="838" spans="1:17" x14ac:dyDescent="0.3">
      <c r="A838" t="s">
        <v>1822</v>
      </c>
      <c r="B838" t="s">
        <v>1823</v>
      </c>
      <c r="C838" t="s">
        <v>3155</v>
      </c>
      <c r="D838" t="s">
        <v>100</v>
      </c>
      <c r="E838">
        <v>4375.287614025</v>
      </c>
      <c r="F838">
        <v>1085.8499999999999</v>
      </c>
      <c r="G838">
        <v>22.971434071637798</v>
      </c>
      <c r="H838">
        <v>-8.2719725087874192</v>
      </c>
      <c r="I838">
        <v>45.473296616638301</v>
      </c>
      <c r="J838">
        <v>-0.68553415162101405</v>
      </c>
      <c r="K838">
        <v>1152.80911757525</v>
      </c>
      <c r="L838">
        <v>1012.62064976499</v>
      </c>
      <c r="M838">
        <v>47.458805005626701</v>
      </c>
      <c r="N838">
        <v>0.77034782945504299</v>
      </c>
      <c r="O838">
        <v>46.677717916839299</v>
      </c>
      <c r="P838">
        <v>78.008196721311407</v>
      </c>
      <c r="Q838">
        <v>5.2969796518350001E-2</v>
      </c>
    </row>
    <row r="839" spans="1:17" hidden="1" x14ac:dyDescent="0.3">
      <c r="A839" t="s">
        <v>1824</v>
      </c>
      <c r="B839" t="s">
        <v>1825</v>
      </c>
      <c r="C839" t="s">
        <v>3158</v>
      </c>
      <c r="D839" t="s">
        <v>398</v>
      </c>
      <c r="E839">
        <v>4374.5117219000003</v>
      </c>
      <c r="F839">
        <v>351.55</v>
      </c>
      <c r="G839">
        <v>89.4205020033869</v>
      </c>
      <c r="H839">
        <v>-12.7795549227252</v>
      </c>
      <c r="I839">
        <v>83.243260021324303</v>
      </c>
      <c r="J839">
        <v>-1.7152902659750899</v>
      </c>
      <c r="K839">
        <v>353.20470636978001</v>
      </c>
      <c r="L839">
        <v>266.71126040496603</v>
      </c>
      <c r="M839">
        <v>47.569781890393003</v>
      </c>
      <c r="N839">
        <v>0.249740501598498</v>
      </c>
      <c r="O839">
        <v>27.3503057886502</v>
      </c>
      <c r="P839">
        <v>155.310650350412</v>
      </c>
      <c r="Q839">
        <v>0.167515213612945</v>
      </c>
    </row>
    <row r="840" spans="1:17" hidden="1" x14ac:dyDescent="0.3">
      <c r="A840" t="s">
        <v>1826</v>
      </c>
      <c r="B840" t="s">
        <v>1827</v>
      </c>
      <c r="C840" t="s">
        <v>3158</v>
      </c>
      <c r="D840" t="s">
        <v>21</v>
      </c>
      <c r="E840">
        <v>4371.2054769199904</v>
      </c>
      <c r="F840">
        <v>811.7</v>
      </c>
      <c r="G840">
        <v>111.39876121055499</v>
      </c>
      <c r="H840">
        <v>8.9103876663938397</v>
      </c>
      <c r="I840">
        <v>58.548211333701403</v>
      </c>
      <c r="J840">
        <v>18.196602263841001</v>
      </c>
      <c r="K840">
        <v>653.76197638339795</v>
      </c>
      <c r="L840">
        <v>527.75209685166396</v>
      </c>
      <c r="M840">
        <v>76.134272292366106</v>
      </c>
      <c r="N840">
        <v>1.6402269762744801</v>
      </c>
      <c r="O840">
        <v>1.63853640507576</v>
      </c>
      <c r="P840">
        <v>184.757060164883</v>
      </c>
      <c r="Q840">
        <v>0.130695047904135</v>
      </c>
    </row>
    <row r="841" spans="1:17" hidden="1" x14ac:dyDescent="0.3">
      <c r="A841" t="s">
        <v>1828</v>
      </c>
      <c r="B841" t="s">
        <v>1829</v>
      </c>
      <c r="C841" t="s">
        <v>3158</v>
      </c>
      <c r="D841" t="s">
        <v>217</v>
      </c>
      <c r="E841">
        <v>4332.8135890200001</v>
      </c>
      <c r="F841">
        <v>194.38</v>
      </c>
      <c r="G841">
        <v>143.58794306491501</v>
      </c>
      <c r="H841">
        <v>27.924675022125498</v>
      </c>
      <c r="I841">
        <v>108.444730421762</v>
      </c>
      <c r="J841">
        <v>2.8969346249616299</v>
      </c>
      <c r="K841">
        <v>158.628828113851</v>
      </c>
      <c r="L841">
        <v>114.493660680039</v>
      </c>
      <c r="M841">
        <v>64.111489916736204</v>
      </c>
      <c r="N841">
        <v>0.69305856963743395</v>
      </c>
      <c r="O841">
        <v>5.6693075419281804</v>
      </c>
      <c r="P841">
        <v>174.54802259887001</v>
      </c>
      <c r="Q841">
        <v>0.29735479394160902</v>
      </c>
    </row>
    <row r="842" spans="1:17" hidden="1" x14ac:dyDescent="0.3">
      <c r="A842" t="s">
        <v>1830</v>
      </c>
      <c r="B842" t="s">
        <v>1831</v>
      </c>
      <c r="C842" t="s">
        <v>3158</v>
      </c>
      <c r="D842" t="s">
        <v>1001</v>
      </c>
      <c r="E842">
        <v>4316.0883324750002</v>
      </c>
      <c r="F842">
        <v>533.25</v>
      </c>
      <c r="G842">
        <v>-6.0435835767786301</v>
      </c>
      <c r="H842">
        <v>18.848139859749601</v>
      </c>
      <c r="I842">
        <v>32.846513854869997</v>
      </c>
      <c r="J842">
        <v>-2.4118641006755399</v>
      </c>
      <c r="K842">
        <v>482.22557080099102</v>
      </c>
      <c r="L842">
        <v>426.61281964235502</v>
      </c>
      <c r="M842">
        <v>49.9158708009885</v>
      </c>
      <c r="N842">
        <v>1.4920051586068299</v>
      </c>
      <c r="O842">
        <v>9.7046413502109594</v>
      </c>
      <c r="P842">
        <v>57.7429374352906</v>
      </c>
      <c r="Q842">
        <v>1.0694850552421999E-2</v>
      </c>
    </row>
    <row r="843" spans="1:17" x14ac:dyDescent="0.3">
      <c r="A843" t="s">
        <v>1832</v>
      </c>
      <c r="B843" t="s">
        <v>1833</v>
      </c>
      <c r="C843" t="s">
        <v>3154</v>
      </c>
      <c r="D843" t="s">
        <v>1477</v>
      </c>
      <c r="E843">
        <v>4313.6084360140003</v>
      </c>
      <c r="F843">
        <v>79.540000000000006</v>
      </c>
      <c r="G843">
        <v>31.8076225224589</v>
      </c>
      <c r="H843">
        <v>-13.97311118819</v>
      </c>
      <c r="I843">
        <v>-12.7146410709419</v>
      </c>
      <c r="J843">
        <v>-4.9867693085353899</v>
      </c>
      <c r="K843">
        <v>84.858053812091597</v>
      </c>
      <c r="L843">
        <v>77.730441884945094</v>
      </c>
      <c r="M843">
        <v>41.380778864463998</v>
      </c>
      <c r="N843">
        <v>0.471327382361584</v>
      </c>
      <c r="O843">
        <v>29.808901181795299</v>
      </c>
      <c r="P843">
        <v>85.407925407925404</v>
      </c>
      <c r="Q843">
        <v>0.16198792964681799</v>
      </c>
    </row>
    <row r="844" spans="1:17" x14ac:dyDescent="0.3">
      <c r="A844" t="s">
        <v>1834</v>
      </c>
      <c r="B844" t="s">
        <v>1835</v>
      </c>
      <c r="C844" t="s">
        <v>3159</v>
      </c>
      <c r="D844" t="s">
        <v>114</v>
      </c>
      <c r="E844">
        <v>4305.8768422800003</v>
      </c>
      <c r="F844">
        <v>251.8</v>
      </c>
      <c r="G844">
        <v>47.885189829307997</v>
      </c>
      <c r="H844">
        <v>-9.5868634738497907</v>
      </c>
      <c r="I844">
        <v>-11.852223659360099</v>
      </c>
      <c r="J844">
        <v>-3.26963687352927</v>
      </c>
      <c r="K844">
        <v>270.27071538814897</v>
      </c>
      <c r="L844">
        <v>252.328709009205</v>
      </c>
      <c r="M844">
        <v>36.993769289254701</v>
      </c>
      <c r="N844">
        <v>0.72828742086688203</v>
      </c>
      <c r="O844">
        <v>27.263701350277898</v>
      </c>
      <c r="P844">
        <v>94.590417310664606</v>
      </c>
      <c r="Q844">
        <v>7.4747530105130994E-2</v>
      </c>
    </row>
    <row r="845" spans="1:17" hidden="1" x14ac:dyDescent="0.3">
      <c r="A845" t="s">
        <v>1836</v>
      </c>
      <c r="B845" t="s">
        <v>1837</v>
      </c>
      <c r="C845" t="s">
        <v>3158</v>
      </c>
      <c r="D845" t="s">
        <v>280</v>
      </c>
      <c r="E845">
        <v>4304.5621809000004</v>
      </c>
      <c r="F845">
        <v>227.1</v>
      </c>
      <c r="G845">
        <v>134.784833771374</v>
      </c>
      <c r="H845">
        <v>-4.0023649549895</v>
      </c>
      <c r="I845">
        <v>116.5256458388</v>
      </c>
      <c r="J845">
        <v>0.99721435465237696</v>
      </c>
      <c r="K845">
        <v>241.693463434357</v>
      </c>
      <c r="L845">
        <v>190.62603383005299</v>
      </c>
      <c r="M845">
        <v>34.999152588040701</v>
      </c>
      <c r="N845">
        <v>0.72612733264260498</v>
      </c>
      <c r="O845">
        <v>43.901365037428398</v>
      </c>
      <c r="P845">
        <v>194.93506493506399</v>
      </c>
      <c r="Q845">
        <v>0.13187891029328</v>
      </c>
    </row>
    <row r="846" spans="1:17" x14ac:dyDescent="0.3">
      <c r="A846" t="s">
        <v>1838</v>
      </c>
      <c r="B846" t="s">
        <v>1839</v>
      </c>
      <c r="C846" t="s">
        <v>3155</v>
      </c>
      <c r="D846" t="s">
        <v>1840</v>
      </c>
      <c r="E846">
        <v>4293.1541096319997</v>
      </c>
      <c r="F846">
        <v>63.52</v>
      </c>
      <c r="G846">
        <v>-25.4239312233465</v>
      </c>
      <c r="H846">
        <v>-9.8616807280897696</v>
      </c>
      <c r="I846">
        <v>0.94737983498135303</v>
      </c>
      <c r="J846">
        <v>-0.67852901792234499</v>
      </c>
      <c r="K846">
        <v>67.272260030544004</v>
      </c>
      <c r="L846">
        <v>64.870986029786707</v>
      </c>
      <c r="M846">
        <v>43.501845105763302</v>
      </c>
      <c r="N846">
        <v>0.51077068584848595</v>
      </c>
      <c r="O846">
        <v>32.540931989924403</v>
      </c>
      <c r="P846">
        <v>45.688073394495397</v>
      </c>
      <c r="Q846">
        <v>2.4676342530855998E-2</v>
      </c>
    </row>
    <row r="847" spans="1:17" hidden="1" x14ac:dyDescent="0.3">
      <c r="A847" t="s">
        <v>1841</v>
      </c>
      <c r="B847" t="s">
        <v>1842</v>
      </c>
      <c r="C847" t="s">
        <v>3158</v>
      </c>
      <c r="D847" t="s">
        <v>283</v>
      </c>
      <c r="E847">
        <v>4247.7508870399997</v>
      </c>
      <c r="F847">
        <v>1331.9</v>
      </c>
      <c r="G847">
        <v>0.904260065782867</v>
      </c>
      <c r="H847">
        <v>-4.2998324824090401</v>
      </c>
      <c r="I847">
        <v>-4.1507193779880396</v>
      </c>
      <c r="J847">
        <v>-2.1681794307323301</v>
      </c>
      <c r="K847">
        <v>1364.5457472025701</v>
      </c>
      <c r="L847">
        <v>1284.43816801868</v>
      </c>
      <c r="M847">
        <v>40.479559110705203</v>
      </c>
      <c r="N847">
        <v>0.68915490555270098</v>
      </c>
      <c r="O847">
        <v>18.237104887754299</v>
      </c>
      <c r="P847">
        <v>38.178234256665597</v>
      </c>
      <c r="Q847">
        <v>0.121244987125092</v>
      </c>
    </row>
    <row r="848" spans="1:17" hidden="1" x14ac:dyDescent="0.3">
      <c r="A848" t="s">
        <v>1843</v>
      </c>
      <c r="B848" t="s">
        <v>1844</v>
      </c>
      <c r="C848" t="s">
        <v>3158</v>
      </c>
      <c r="D848" t="s">
        <v>410</v>
      </c>
      <c r="E848">
        <v>4229.837095719</v>
      </c>
      <c r="F848">
        <v>113.73</v>
      </c>
      <c r="G848">
        <v>-44.918928704092203</v>
      </c>
      <c r="H848">
        <v>-5.7773307312046303</v>
      </c>
      <c r="I848">
        <v>-17.401329382630301</v>
      </c>
      <c r="J848">
        <v>-2.01767800483122</v>
      </c>
      <c r="K848">
        <v>118.871100630676</v>
      </c>
      <c r="L848">
        <v>124.920970118727</v>
      </c>
      <c r="M848">
        <v>35.755937848183898</v>
      </c>
      <c r="N848">
        <v>0.69390862622641303</v>
      </c>
      <c r="O848">
        <v>35.056713268266897</v>
      </c>
      <c r="P848">
        <v>4.57931034482759</v>
      </c>
    </row>
    <row r="849" spans="1:17" hidden="1" x14ac:dyDescent="0.3">
      <c r="A849" t="s">
        <v>1845</v>
      </c>
      <c r="B849" t="s">
        <v>1846</v>
      </c>
      <c r="C849" t="s">
        <v>3158</v>
      </c>
      <c r="D849" t="s">
        <v>283</v>
      </c>
      <c r="E849">
        <v>4213.6345548199997</v>
      </c>
      <c r="F849">
        <v>4154.2</v>
      </c>
      <c r="G849">
        <v>9.2026217229572005</v>
      </c>
      <c r="H849">
        <v>19.538263762956099</v>
      </c>
      <c r="I849">
        <v>55.026698924695701</v>
      </c>
      <c r="J849">
        <v>7.18863937481607</v>
      </c>
      <c r="K849">
        <v>3868.0758254534499</v>
      </c>
      <c r="L849">
        <v>3249.1072873032299</v>
      </c>
      <c r="M849">
        <v>56.111367625729798</v>
      </c>
      <c r="N849">
        <v>0.90712355123917698</v>
      </c>
      <c r="O849">
        <v>8.3241057243272003</v>
      </c>
      <c r="P849">
        <v>92.680890538033395</v>
      </c>
      <c r="Q849">
        <v>0.112445632305933</v>
      </c>
    </row>
    <row r="850" spans="1:17" x14ac:dyDescent="0.3">
      <c r="A850" t="s">
        <v>1847</v>
      </c>
      <c r="B850" t="s">
        <v>1848</v>
      </c>
      <c r="C850" t="s">
        <v>3147</v>
      </c>
      <c r="D850" t="s">
        <v>51</v>
      </c>
      <c r="E850">
        <v>4192.2254999999996</v>
      </c>
      <c r="F850">
        <v>340</v>
      </c>
      <c r="G850">
        <v>-6.3126013929594604</v>
      </c>
      <c r="H850">
        <v>-9.3099871628703497</v>
      </c>
      <c r="I850">
        <v>2.8122495463010999</v>
      </c>
      <c r="J850">
        <v>-7.2404512275666502</v>
      </c>
      <c r="K850">
        <v>353.16561223475099</v>
      </c>
      <c r="L850">
        <v>324.494136109941</v>
      </c>
      <c r="M850">
        <v>23.5060969334485</v>
      </c>
      <c r="N850">
        <v>0.45408844991504999</v>
      </c>
      <c r="O850">
        <v>20.852941176470502</v>
      </c>
      <c r="P850">
        <v>35.945621751299399</v>
      </c>
      <c r="Q850">
        <v>-5.1923649301224999E-2</v>
      </c>
    </row>
    <row r="851" spans="1:17" hidden="1" x14ac:dyDescent="0.3">
      <c r="A851" t="s">
        <v>1849</v>
      </c>
      <c r="B851" t="s">
        <v>1850</v>
      </c>
      <c r="C851" t="s">
        <v>3158</v>
      </c>
      <c r="D851" t="s">
        <v>1048</v>
      </c>
      <c r="E851">
        <v>4191.77813298</v>
      </c>
      <c r="F851">
        <v>177.68</v>
      </c>
      <c r="G851">
        <v>34.616951416992002</v>
      </c>
      <c r="H851">
        <v>4.1850758541604902</v>
      </c>
      <c r="I851">
        <v>53.384312481472101</v>
      </c>
      <c r="J851">
        <v>-0.71243999883512898</v>
      </c>
      <c r="K851">
        <v>176.88019260292799</v>
      </c>
      <c r="L851">
        <v>147.45450165739399</v>
      </c>
      <c r="M851">
        <v>49.6430473452602</v>
      </c>
      <c r="N851">
        <v>1.84102353382372</v>
      </c>
      <c r="O851">
        <v>25.956776226924799</v>
      </c>
      <c r="P851">
        <v>106.484601975595</v>
      </c>
    </row>
    <row r="852" spans="1:17" x14ac:dyDescent="0.3">
      <c r="A852" t="s">
        <v>1851</v>
      </c>
      <c r="B852" t="s">
        <v>1852</v>
      </c>
      <c r="C852" t="s">
        <v>3155</v>
      </c>
      <c r="D852" t="s">
        <v>119</v>
      </c>
      <c r="E852">
        <v>4172.1684208199904</v>
      </c>
      <c r="F852">
        <v>212.28</v>
      </c>
      <c r="G852">
        <v>-35.600979191934897</v>
      </c>
      <c r="H852">
        <v>-7.5156867558809797</v>
      </c>
      <c r="I852">
        <v>-10.910824454698099</v>
      </c>
      <c r="J852">
        <v>-7.92379819758147</v>
      </c>
      <c r="K852">
        <v>224.40131088175599</v>
      </c>
      <c r="L852">
        <v>220.222458907864</v>
      </c>
      <c r="M852">
        <v>36.007220222458301</v>
      </c>
      <c r="N852">
        <v>0.84185086768248596</v>
      </c>
      <c r="O852">
        <v>30.959110608630098</v>
      </c>
      <c r="P852">
        <v>27.1899340922708</v>
      </c>
      <c r="Q852">
        <v>5.9415437630015E-2</v>
      </c>
    </row>
    <row r="853" spans="1:17" hidden="1" x14ac:dyDescent="0.3">
      <c r="A853" t="s">
        <v>1853</v>
      </c>
      <c r="B853" t="s">
        <v>1854</v>
      </c>
      <c r="C853" t="s">
        <v>3158</v>
      </c>
      <c r="D853" t="s">
        <v>275</v>
      </c>
      <c r="E853">
        <v>4129.4102849999999</v>
      </c>
      <c r="F853">
        <v>450.45</v>
      </c>
      <c r="G853">
        <v>133.391256359907</v>
      </c>
      <c r="H853">
        <v>-1.80396157034723</v>
      </c>
      <c r="I853">
        <v>77.621603470542695</v>
      </c>
      <c r="J853">
        <v>1.7104535678352</v>
      </c>
      <c r="K853">
        <v>397.73290481267298</v>
      </c>
      <c r="L853">
        <v>287.07208957190699</v>
      </c>
      <c r="M853">
        <v>62.097795048361398</v>
      </c>
      <c r="N853">
        <v>0.40208158544918798</v>
      </c>
      <c r="O853">
        <v>7.4481074481074403</v>
      </c>
      <c r="P853">
        <v>202.31543624161</v>
      </c>
      <c r="Q853">
        <v>0.16977756396988999</v>
      </c>
    </row>
    <row r="854" spans="1:17" x14ac:dyDescent="0.3">
      <c r="A854" t="s">
        <v>1855</v>
      </c>
      <c r="B854" t="s">
        <v>1856</v>
      </c>
      <c r="C854" t="s">
        <v>3155</v>
      </c>
      <c r="D854" t="s">
        <v>138</v>
      </c>
      <c r="E854">
        <v>4125.3996184649995</v>
      </c>
      <c r="F854">
        <v>626.54999999999995</v>
      </c>
      <c r="G854">
        <v>-12.842674424641</v>
      </c>
      <c r="H854">
        <v>18.1385594495761</v>
      </c>
      <c r="I854">
        <v>10.8336994773985</v>
      </c>
      <c r="J854">
        <v>10.8473649068758</v>
      </c>
      <c r="K854">
        <v>551.98617978640902</v>
      </c>
      <c r="L854">
        <v>524.94488982431903</v>
      </c>
      <c r="M854">
        <v>68.965495887299397</v>
      </c>
      <c r="N854">
        <v>1.1652001948139701</v>
      </c>
      <c r="O854">
        <v>6.4559891469156501</v>
      </c>
      <c r="P854">
        <v>47.423529411764598</v>
      </c>
    </row>
    <row r="855" spans="1:17" hidden="1" x14ac:dyDescent="0.3">
      <c r="A855" t="s">
        <v>1857</v>
      </c>
      <c r="B855" t="s">
        <v>1858</v>
      </c>
      <c r="C855" t="s">
        <v>3158</v>
      </c>
      <c r="D855" t="s">
        <v>452</v>
      </c>
      <c r="E855">
        <v>4105.7779506249999</v>
      </c>
      <c r="F855">
        <v>666.25</v>
      </c>
      <c r="G855">
        <v>-36.604309077878398</v>
      </c>
      <c r="H855">
        <v>3.9996926119018599</v>
      </c>
      <c r="I855">
        <v>-17.8750932041007</v>
      </c>
      <c r="J855">
        <v>-1.3855347598150001</v>
      </c>
      <c r="K855">
        <v>653.67940363774198</v>
      </c>
      <c r="L855">
        <v>673.14776796686897</v>
      </c>
      <c r="M855">
        <v>60.074455874221599</v>
      </c>
      <c r="N855">
        <v>0.85307952194706405</v>
      </c>
      <c r="O855">
        <v>24.195121951219502</v>
      </c>
      <c r="P855">
        <v>11.7587855405518</v>
      </c>
      <c r="Q855">
        <v>0.13213191537146601</v>
      </c>
    </row>
    <row r="856" spans="1:17" x14ac:dyDescent="0.3">
      <c r="A856" t="s">
        <v>1859</v>
      </c>
      <c r="B856" t="s">
        <v>1860</v>
      </c>
      <c r="C856" t="s">
        <v>3155</v>
      </c>
      <c r="D856" t="s">
        <v>119</v>
      </c>
      <c r="E856">
        <v>4099.2882296999996</v>
      </c>
      <c r="F856">
        <v>2012.7</v>
      </c>
      <c r="G856">
        <v>33.015169118442302</v>
      </c>
      <c r="H856">
        <v>-9.6545454228369998</v>
      </c>
      <c r="I856">
        <v>-5.0636596592690397</v>
      </c>
      <c r="J856">
        <v>-3.6276265234016298</v>
      </c>
      <c r="K856">
        <v>2166.6584584861398</v>
      </c>
      <c r="L856">
        <v>1941.8106331276999</v>
      </c>
      <c r="M856">
        <v>29.490718553915201</v>
      </c>
      <c r="N856">
        <v>0.66208668823416905</v>
      </c>
      <c r="O856">
        <v>21.744422914492901</v>
      </c>
      <c r="P856">
        <v>62.965062143232998</v>
      </c>
      <c r="Q856">
        <v>0.26448795521590401</v>
      </c>
    </row>
    <row r="857" spans="1:17" hidden="1" x14ac:dyDescent="0.3">
      <c r="A857" t="s">
        <v>1861</v>
      </c>
      <c r="B857" t="s">
        <v>1862</v>
      </c>
      <c r="C857" t="s">
        <v>3158</v>
      </c>
      <c r="D857" t="s">
        <v>51</v>
      </c>
      <c r="E857">
        <v>4089.2934263400002</v>
      </c>
      <c r="F857">
        <v>714.6</v>
      </c>
      <c r="G857">
        <v>5.9812963017847602</v>
      </c>
      <c r="H857">
        <v>-3.3237676222669599</v>
      </c>
      <c r="I857">
        <v>37.975758846387698</v>
      </c>
      <c r="J857">
        <v>-4.8525160491144401</v>
      </c>
      <c r="K857">
        <v>706.29128929239005</v>
      </c>
      <c r="M857">
        <v>26.048463759293199</v>
      </c>
      <c r="N857">
        <v>0.34259786098976902</v>
      </c>
      <c r="O857">
        <v>17.7651833193394</v>
      </c>
      <c r="P857">
        <v>69.597721609113506</v>
      </c>
    </row>
    <row r="858" spans="1:17" hidden="1" x14ac:dyDescent="0.3">
      <c r="A858" t="s">
        <v>1863</v>
      </c>
      <c r="B858" t="s">
        <v>1864</v>
      </c>
      <c r="C858" t="s">
        <v>3158</v>
      </c>
      <c r="D858" t="s">
        <v>51</v>
      </c>
      <c r="E858">
        <v>4088.8153071500001</v>
      </c>
      <c r="F858">
        <v>407.75</v>
      </c>
      <c r="G858">
        <v>23.130615752913702</v>
      </c>
      <c r="H858">
        <v>-2.1690661292486202</v>
      </c>
      <c r="I858">
        <v>21.796405534444201</v>
      </c>
      <c r="J858">
        <v>2.26863390079503</v>
      </c>
      <c r="K858">
        <v>382.98718383949699</v>
      </c>
      <c r="L858">
        <v>344.29617038774597</v>
      </c>
      <c r="M858">
        <v>70.257990609514906</v>
      </c>
      <c r="N858">
        <v>0.59287860970425998</v>
      </c>
      <c r="O858">
        <v>6.4377682403433401</v>
      </c>
      <c r="P858">
        <v>71.792711186012198</v>
      </c>
      <c r="Q858">
        <v>8.3206121744853007E-2</v>
      </c>
    </row>
    <row r="859" spans="1:17" hidden="1" x14ac:dyDescent="0.3">
      <c r="A859" t="s">
        <v>1865</v>
      </c>
      <c r="B859" t="s">
        <v>1866</v>
      </c>
      <c r="C859" t="s">
        <v>3158</v>
      </c>
      <c r="D859" t="s">
        <v>1057</v>
      </c>
      <c r="E859">
        <v>4060.8879999999999</v>
      </c>
      <c r="F859">
        <v>118</v>
      </c>
      <c r="G859">
        <v>-24.285699863966801</v>
      </c>
      <c r="K859">
        <v>104.378999999999</v>
      </c>
      <c r="M859">
        <v>99.990560428137201</v>
      </c>
      <c r="N859">
        <v>1</v>
      </c>
      <c r="O859">
        <v>0</v>
      </c>
      <c r="P859">
        <v>5.3571428571428603</v>
      </c>
    </row>
    <row r="860" spans="1:17" hidden="1" x14ac:dyDescent="0.3">
      <c r="A860" t="s">
        <v>1867</v>
      </c>
      <c r="B860" t="s">
        <v>1868</v>
      </c>
      <c r="C860" t="s">
        <v>3158</v>
      </c>
      <c r="D860" t="s">
        <v>48</v>
      </c>
      <c r="E860">
        <v>4042.0615590000002</v>
      </c>
      <c r="F860">
        <v>2107.15</v>
      </c>
      <c r="G860">
        <v>539.65119521716099</v>
      </c>
      <c r="H860">
        <v>-6.0211179282489899</v>
      </c>
      <c r="I860">
        <v>59.147802331710501</v>
      </c>
      <c r="J860">
        <v>-2.3725180675174999</v>
      </c>
      <c r="K860">
        <v>2124.5665762081899</v>
      </c>
      <c r="L860">
        <v>1620.33050377566</v>
      </c>
      <c r="M860">
        <v>52.138396509152599</v>
      </c>
      <c r="N860">
        <v>0.50943800525956895</v>
      </c>
      <c r="O860">
        <v>41.613079277697302</v>
      </c>
      <c r="P860">
        <v>590.86885245901601</v>
      </c>
    </row>
    <row r="861" spans="1:17" x14ac:dyDescent="0.3">
      <c r="A861" t="s">
        <v>1869</v>
      </c>
      <c r="B861" t="s">
        <v>1870</v>
      </c>
      <c r="C861" t="s">
        <v>3162</v>
      </c>
      <c r="D861" t="s">
        <v>1333</v>
      </c>
      <c r="E861">
        <v>4037.2395015000002</v>
      </c>
      <c r="F861">
        <v>611.25</v>
      </c>
      <c r="G861">
        <v>-45.650934225685603</v>
      </c>
      <c r="H861">
        <v>0.33158002700620798</v>
      </c>
      <c r="I861">
        <v>-10.308233524999499</v>
      </c>
      <c r="J861">
        <v>0.82367209972601496</v>
      </c>
      <c r="K861">
        <v>616.81800971114399</v>
      </c>
      <c r="L861">
        <v>630.67771971041998</v>
      </c>
      <c r="M861">
        <v>49.907777771121602</v>
      </c>
      <c r="N861">
        <v>0.78499855469012902</v>
      </c>
      <c r="O861">
        <v>33.3333333333333</v>
      </c>
      <c r="P861">
        <v>10.813995649021001</v>
      </c>
      <c r="Q861">
        <v>9.1968543916898002E-2</v>
      </c>
    </row>
    <row r="862" spans="1:17" hidden="1" x14ac:dyDescent="0.3">
      <c r="A862" t="s">
        <v>1871</v>
      </c>
      <c r="B862" t="s">
        <v>1872</v>
      </c>
      <c r="C862" t="s">
        <v>3158</v>
      </c>
      <c r="D862" t="s">
        <v>258</v>
      </c>
      <c r="E862">
        <v>4036.9616220449998</v>
      </c>
      <c r="F862">
        <v>3333.45</v>
      </c>
      <c r="G862">
        <v>22.615794770707399</v>
      </c>
      <c r="H862">
        <v>-5.4854992708595001</v>
      </c>
      <c r="I862">
        <v>75.724277487135396</v>
      </c>
      <c r="J862">
        <v>3.06137045375635</v>
      </c>
      <c r="K862">
        <v>3161.04982991001</v>
      </c>
      <c r="L862">
        <v>2560.1892721310301</v>
      </c>
      <c r="M862">
        <v>55.586029591053702</v>
      </c>
      <c r="N862">
        <v>0.26657903873544497</v>
      </c>
      <c r="O862">
        <v>12.029578964736199</v>
      </c>
      <c r="P862">
        <v>120.95582142975501</v>
      </c>
      <c r="Q862">
        <v>0.11341293559266601</v>
      </c>
    </row>
    <row r="863" spans="1:17" x14ac:dyDescent="0.3">
      <c r="A863" t="s">
        <v>1873</v>
      </c>
      <c r="B863" t="s">
        <v>1874</v>
      </c>
      <c r="C863" t="s">
        <v>3159</v>
      </c>
      <c r="D863" t="s">
        <v>430</v>
      </c>
      <c r="E863">
        <v>4019.8083294599901</v>
      </c>
      <c r="F863">
        <v>26.07</v>
      </c>
      <c r="G863">
        <v>-23.5736884826241</v>
      </c>
      <c r="H863">
        <v>6.9563156090021696</v>
      </c>
      <c r="I863">
        <v>-9.4454103017112292</v>
      </c>
      <c r="J863">
        <v>29.834352585744298</v>
      </c>
      <c r="K863">
        <v>22.977225003145399</v>
      </c>
      <c r="L863">
        <v>23.824698932099999</v>
      </c>
      <c r="M863">
        <v>58.978751289214799</v>
      </c>
      <c r="N863">
        <v>2.3952167255833898</v>
      </c>
      <c r="O863">
        <v>73.187571921749097</v>
      </c>
      <c r="P863">
        <v>56.107784431137702</v>
      </c>
    </row>
    <row r="864" spans="1:17" hidden="1" x14ac:dyDescent="0.3">
      <c r="A864" t="s">
        <v>1875</v>
      </c>
      <c r="B864" t="s">
        <v>1876</v>
      </c>
      <c r="C864" t="s">
        <v>3158</v>
      </c>
      <c r="D864" t="s">
        <v>109</v>
      </c>
      <c r="E864">
        <v>4008.5889717599998</v>
      </c>
      <c r="F864">
        <v>1064.2</v>
      </c>
      <c r="G864">
        <v>45.497011520067097</v>
      </c>
      <c r="H864">
        <v>38.966527243240002</v>
      </c>
      <c r="I864">
        <v>22.3119081505703</v>
      </c>
      <c r="J864">
        <v>5.0316532226276696</v>
      </c>
      <c r="K864">
        <v>877.14317465060799</v>
      </c>
      <c r="L864">
        <v>790.95508574217001</v>
      </c>
      <c r="M864">
        <v>67.257902517750594</v>
      </c>
      <c r="N864">
        <v>2.116421238324</v>
      </c>
      <c r="O864">
        <v>4.2943055816575901</v>
      </c>
      <c r="P864">
        <v>98.119705854975294</v>
      </c>
      <c r="Q864">
        <v>8.4611619055589005E-2</v>
      </c>
    </row>
    <row r="865" spans="1:17" x14ac:dyDescent="0.3">
      <c r="A865" t="s">
        <v>1877</v>
      </c>
      <c r="B865" t="s">
        <v>1878</v>
      </c>
      <c r="C865" t="s">
        <v>3150</v>
      </c>
      <c r="D865" t="s">
        <v>119</v>
      </c>
      <c r="E865">
        <v>4007.5398651760001</v>
      </c>
      <c r="F865">
        <v>222.37</v>
      </c>
      <c r="G865">
        <v>-12.4398684385151</v>
      </c>
      <c r="H865">
        <v>2.7789530607438699</v>
      </c>
      <c r="I865">
        <v>-6.9321127603341797</v>
      </c>
      <c r="J865">
        <v>-5.7840243769548696</v>
      </c>
      <c r="K865">
        <v>224.55728213900301</v>
      </c>
      <c r="L865">
        <v>215.934664863123</v>
      </c>
      <c r="M865">
        <v>47.782913105638798</v>
      </c>
      <c r="N865">
        <v>0.83052135147655504</v>
      </c>
      <c r="O865">
        <v>23.645275891532101</v>
      </c>
      <c r="P865">
        <v>39.811380069160599</v>
      </c>
      <c r="Q865">
        <v>9.3152972637959006E-2</v>
      </c>
    </row>
    <row r="866" spans="1:17" x14ac:dyDescent="0.3">
      <c r="A866" t="s">
        <v>1879</v>
      </c>
      <c r="B866" t="s">
        <v>1880</v>
      </c>
      <c r="C866" t="s">
        <v>3155</v>
      </c>
      <c r="D866" t="s">
        <v>119</v>
      </c>
      <c r="E866">
        <v>4002.9158579999998</v>
      </c>
      <c r="F866">
        <v>694.9</v>
      </c>
      <c r="G866">
        <v>-0.58794446407453904</v>
      </c>
      <c r="H866">
        <v>24.094712267829301</v>
      </c>
      <c r="I866">
        <v>12.4118967146467</v>
      </c>
      <c r="J866">
        <v>12.9625412253998</v>
      </c>
      <c r="K866">
        <v>609.50174507515499</v>
      </c>
      <c r="L866">
        <v>576.77389949987503</v>
      </c>
      <c r="M866">
        <v>70.829863300404796</v>
      </c>
      <c r="N866">
        <v>1.53063273536966</v>
      </c>
      <c r="O866">
        <v>5.0223053676787996</v>
      </c>
      <c r="P866">
        <v>51.065217391304301</v>
      </c>
      <c r="Q866">
        <v>0.13832998593250601</v>
      </c>
    </row>
    <row r="867" spans="1:17" hidden="1" x14ac:dyDescent="0.3">
      <c r="A867" t="s">
        <v>1881</v>
      </c>
      <c r="B867" t="s">
        <v>1882</v>
      </c>
      <c r="C867" t="s">
        <v>3158</v>
      </c>
      <c r="D867" t="s">
        <v>384</v>
      </c>
      <c r="E867">
        <v>4001.3758689599999</v>
      </c>
      <c r="F867">
        <v>271.2</v>
      </c>
      <c r="G867">
        <v>113.566133936447</v>
      </c>
      <c r="H867">
        <v>-1.2853678887236499</v>
      </c>
      <c r="I867">
        <v>122.676104430343</v>
      </c>
      <c r="J867">
        <v>-1.15812164578567</v>
      </c>
      <c r="K867">
        <v>251.090448794671</v>
      </c>
      <c r="L867">
        <v>184.268877871912</v>
      </c>
      <c r="M867">
        <v>50.452542621794997</v>
      </c>
      <c r="N867">
        <v>0.262059518871055</v>
      </c>
      <c r="O867">
        <v>24.520648967551601</v>
      </c>
      <c r="P867">
        <v>185.47368421052599</v>
      </c>
      <c r="Q867">
        <v>0.15615273521974199</v>
      </c>
    </row>
    <row r="868" spans="1:17" x14ac:dyDescent="0.3">
      <c r="A868" t="s">
        <v>1883</v>
      </c>
      <c r="B868" t="s">
        <v>1884</v>
      </c>
      <c r="C868" t="s">
        <v>3153</v>
      </c>
      <c r="D868" t="s">
        <v>430</v>
      </c>
      <c r="E868">
        <v>3988.0678782</v>
      </c>
      <c r="F868">
        <v>1039.0999999999999</v>
      </c>
      <c r="G868">
        <v>-51.2625083701191</v>
      </c>
      <c r="H868">
        <v>-8.4921695981984797</v>
      </c>
      <c r="I868">
        <v>-16.308195837448299</v>
      </c>
      <c r="J868">
        <v>-3.4242210911100299</v>
      </c>
      <c r="K868">
        <v>1101.8736041977099</v>
      </c>
      <c r="L868">
        <v>1177.9599961654301</v>
      </c>
      <c r="M868">
        <v>31.779667387015699</v>
      </c>
      <c r="N868">
        <v>0.88884515233772399</v>
      </c>
      <c r="O868">
        <v>39.327302473294203</v>
      </c>
      <c r="P868">
        <v>4.1338878588966104</v>
      </c>
      <c r="Q868">
        <v>-8.2959073638952996E-2</v>
      </c>
    </row>
    <row r="869" spans="1:17" x14ac:dyDescent="0.3">
      <c r="A869" t="s">
        <v>1885</v>
      </c>
      <c r="B869" t="s">
        <v>1886</v>
      </c>
      <c r="C869" t="s">
        <v>3155</v>
      </c>
      <c r="D869" t="s">
        <v>283</v>
      </c>
      <c r="E869">
        <v>3980.3172339059902</v>
      </c>
      <c r="F869">
        <v>171.21</v>
      </c>
      <c r="G869">
        <v>1.47340866814085</v>
      </c>
      <c r="H869">
        <v>-1.6067604511801601</v>
      </c>
      <c r="I869">
        <v>17.201593176648799</v>
      </c>
      <c r="J869">
        <v>-2.0892676194732802</v>
      </c>
      <c r="K869">
        <v>169.85529977709299</v>
      </c>
      <c r="L869">
        <v>154.396034837766</v>
      </c>
      <c r="M869">
        <v>47.184635461628197</v>
      </c>
      <c r="N869">
        <v>0.67418915833400905</v>
      </c>
      <c r="O869">
        <v>12.5518369254132</v>
      </c>
      <c r="P869">
        <v>52.7978580990629</v>
      </c>
      <c r="Q869">
        <v>1.9048870047044E-2</v>
      </c>
    </row>
    <row r="870" spans="1:17" hidden="1" x14ac:dyDescent="0.3">
      <c r="A870" t="s">
        <v>1887</v>
      </c>
      <c r="B870" t="s">
        <v>1888</v>
      </c>
      <c r="C870" t="s">
        <v>3158</v>
      </c>
      <c r="D870" t="s">
        <v>83</v>
      </c>
      <c r="E870">
        <v>3954.0846350000002</v>
      </c>
      <c r="F870">
        <v>1748.75</v>
      </c>
      <c r="G870">
        <v>147.59573210251801</v>
      </c>
      <c r="H870">
        <v>8.5339918568973108</v>
      </c>
      <c r="I870">
        <v>46.1315401963247</v>
      </c>
      <c r="J870">
        <v>7.7414104966838</v>
      </c>
      <c r="K870">
        <v>1532.1935219202701</v>
      </c>
      <c r="L870">
        <v>1176.46429929597</v>
      </c>
      <c r="M870">
        <v>63.668331099534299</v>
      </c>
      <c r="N870">
        <v>1.11929758947096</v>
      </c>
      <c r="O870">
        <v>4.3030736240171601</v>
      </c>
      <c r="P870">
        <v>239.20085345747199</v>
      </c>
      <c r="Q870">
        <v>0.198085015079729</v>
      </c>
    </row>
    <row r="871" spans="1:17" x14ac:dyDescent="0.3">
      <c r="A871" t="s">
        <v>1889</v>
      </c>
      <c r="B871" t="s">
        <v>1890</v>
      </c>
      <c r="C871" t="s">
        <v>3152</v>
      </c>
      <c r="D871" t="s">
        <v>48</v>
      </c>
      <c r="E871">
        <v>3952.6265532000002</v>
      </c>
      <c r="F871">
        <v>2332.1999999999998</v>
      </c>
      <c r="G871">
        <v>6.4112387437222198</v>
      </c>
      <c r="H871">
        <v>7.4731503297689201</v>
      </c>
      <c r="I871">
        <v>29.115051172643899</v>
      </c>
      <c r="J871">
        <v>8.9575013565212203</v>
      </c>
      <c r="K871">
        <v>2032.3151309782199</v>
      </c>
      <c r="L871">
        <v>1819.30411019853</v>
      </c>
      <c r="M871">
        <v>79.736352770015301</v>
      </c>
      <c r="N871">
        <v>0.73538302712723103</v>
      </c>
      <c r="O871">
        <v>0.76322785352886902</v>
      </c>
      <c r="P871">
        <v>64.936350777934905</v>
      </c>
      <c r="Q871">
        <v>8.4313776843241997E-2</v>
      </c>
    </row>
    <row r="872" spans="1:17" hidden="1" x14ac:dyDescent="0.3">
      <c r="A872" t="s">
        <v>1891</v>
      </c>
      <c r="B872" t="s">
        <v>1892</v>
      </c>
      <c r="C872" t="s">
        <v>3158</v>
      </c>
      <c r="D872" t="s">
        <v>138</v>
      </c>
      <c r="E872">
        <v>3950.9611826999999</v>
      </c>
      <c r="F872">
        <v>327</v>
      </c>
      <c r="G872">
        <v>19.355799013178199</v>
      </c>
      <c r="H872">
        <v>-6.8776541456236098</v>
      </c>
      <c r="I872">
        <v>25.4651853035929</v>
      </c>
      <c r="J872">
        <v>5.5521875002705601</v>
      </c>
      <c r="K872">
        <v>350.60699901772301</v>
      </c>
      <c r="M872">
        <v>54.929012327050003</v>
      </c>
      <c r="N872">
        <v>0.98874314203274405</v>
      </c>
      <c r="O872">
        <v>62.079510703363901</v>
      </c>
      <c r="P872">
        <v>93.034238488783899</v>
      </c>
    </row>
    <row r="873" spans="1:17" x14ac:dyDescent="0.3">
      <c r="A873" t="s">
        <v>1893</v>
      </c>
      <c r="B873" t="s">
        <v>1894</v>
      </c>
      <c r="C873" t="s">
        <v>3157</v>
      </c>
      <c r="D873" t="s">
        <v>258</v>
      </c>
      <c r="E873">
        <v>3932.9591018400001</v>
      </c>
      <c r="F873">
        <v>158.04</v>
      </c>
      <c r="G873">
        <v>46.3347641679212</v>
      </c>
      <c r="H873">
        <v>-2.1530569157111401</v>
      </c>
      <c r="I873">
        <v>42.981011102971003</v>
      </c>
      <c r="J873">
        <v>6.7927712414902599</v>
      </c>
      <c r="K873">
        <v>151.617165617767</v>
      </c>
      <c r="L873">
        <v>126.31490686678001</v>
      </c>
      <c r="M873">
        <v>59.497606528671199</v>
      </c>
      <c r="N873">
        <v>0.77680235330097103</v>
      </c>
      <c r="O873">
        <v>11.996962794229299</v>
      </c>
      <c r="P873">
        <v>93.676470588235205</v>
      </c>
      <c r="Q873">
        <v>2.4915256754636E-2</v>
      </c>
    </row>
    <row r="874" spans="1:17" hidden="1" x14ac:dyDescent="0.3">
      <c r="A874" t="s">
        <v>1895</v>
      </c>
      <c r="B874" t="s">
        <v>1896</v>
      </c>
      <c r="C874" t="s">
        <v>3158</v>
      </c>
      <c r="D874" t="s">
        <v>48</v>
      </c>
      <c r="E874">
        <v>3926.0022852749998</v>
      </c>
      <c r="F874">
        <v>705.85</v>
      </c>
      <c r="G874">
        <v>-24.382885091812199</v>
      </c>
      <c r="H874">
        <v>-0.38574941486985997</v>
      </c>
      <c r="I874">
        <v>-8.0876883677528699</v>
      </c>
      <c r="J874">
        <v>12.8663767906712</v>
      </c>
      <c r="K874">
        <v>700.25877825177201</v>
      </c>
      <c r="M874">
        <v>64.204760426132594</v>
      </c>
      <c r="N874">
        <v>1.93632209756772</v>
      </c>
      <c r="O874">
        <v>27.116242827796199</v>
      </c>
      <c r="P874">
        <v>28.3363636363636</v>
      </c>
    </row>
    <row r="875" spans="1:17" hidden="1" x14ac:dyDescent="0.3">
      <c r="A875" t="s">
        <v>1897</v>
      </c>
      <c r="B875" t="s">
        <v>1898</v>
      </c>
      <c r="C875" t="s">
        <v>3158</v>
      </c>
      <c r="D875" t="s">
        <v>135</v>
      </c>
      <c r="E875">
        <v>3905.8410294599998</v>
      </c>
      <c r="F875">
        <v>857.4</v>
      </c>
      <c r="G875">
        <v>123.851738775011</v>
      </c>
      <c r="H875">
        <v>15.784627889691601</v>
      </c>
      <c r="I875">
        <v>19.587123368810602</v>
      </c>
      <c r="J875">
        <v>10.393590143356199</v>
      </c>
      <c r="K875">
        <v>764.14139503868898</v>
      </c>
      <c r="L875">
        <v>654.02286322969701</v>
      </c>
      <c r="M875">
        <v>68.821375349319297</v>
      </c>
      <c r="N875">
        <v>0.67095202559720102</v>
      </c>
      <c r="O875">
        <v>5.2017728014928899</v>
      </c>
      <c r="P875">
        <v>177.475728155339</v>
      </c>
      <c r="Q875">
        <v>0.16494830873885999</v>
      </c>
    </row>
    <row r="876" spans="1:17" hidden="1" x14ac:dyDescent="0.3">
      <c r="A876" t="s">
        <v>1899</v>
      </c>
      <c r="B876" t="s">
        <v>1900</v>
      </c>
      <c r="C876" t="s">
        <v>3158</v>
      </c>
      <c r="D876" t="s">
        <v>511</v>
      </c>
      <c r="E876">
        <v>3898.6302076400002</v>
      </c>
      <c r="F876">
        <v>4512.55</v>
      </c>
      <c r="G876">
        <v>-7.5142230688840197</v>
      </c>
      <c r="H876">
        <v>4.2393671903662797</v>
      </c>
      <c r="I876">
        <v>27.547149624256502</v>
      </c>
      <c r="J876">
        <v>-0.43427310450698098</v>
      </c>
      <c r="K876">
        <v>4298.6507255537199</v>
      </c>
      <c r="L876">
        <v>3835.4416011293201</v>
      </c>
      <c r="M876">
        <v>54.9268489469126</v>
      </c>
      <c r="N876">
        <v>1.103463397172</v>
      </c>
      <c r="O876">
        <v>7.2564292916421804</v>
      </c>
      <c r="P876">
        <v>50.599052195968497</v>
      </c>
      <c r="Q876">
        <v>2.3987311814357998E-2</v>
      </c>
    </row>
    <row r="877" spans="1:17" hidden="1" x14ac:dyDescent="0.3">
      <c r="A877" t="s">
        <v>1901</v>
      </c>
      <c r="B877" t="s">
        <v>1902</v>
      </c>
      <c r="C877" t="s">
        <v>3158</v>
      </c>
      <c r="D877" t="s">
        <v>51</v>
      </c>
      <c r="E877">
        <v>3881.7874971699998</v>
      </c>
      <c r="F877">
        <v>1561.45</v>
      </c>
      <c r="G877">
        <v>133.510937828267</v>
      </c>
      <c r="H877">
        <v>7.0904137682900101</v>
      </c>
      <c r="I877">
        <v>34.536825509500503</v>
      </c>
      <c r="J877">
        <v>-1.36121754895141</v>
      </c>
      <c r="K877">
        <v>1406.7250363114499</v>
      </c>
      <c r="L877">
        <v>1086.83665306904</v>
      </c>
      <c r="M877">
        <v>57.878737717327901</v>
      </c>
      <c r="N877">
        <v>0.61375661375661295</v>
      </c>
      <c r="O877">
        <v>5.3507957347337296</v>
      </c>
      <c r="P877">
        <v>175.874558303886</v>
      </c>
      <c r="Q877">
        <v>0.23538046370121299</v>
      </c>
    </row>
    <row r="878" spans="1:17" hidden="1" x14ac:dyDescent="0.3">
      <c r="A878" t="s">
        <v>1903</v>
      </c>
      <c r="B878" t="s">
        <v>1904</v>
      </c>
      <c r="C878" t="s">
        <v>3158</v>
      </c>
      <c r="D878" t="s">
        <v>182</v>
      </c>
      <c r="E878">
        <v>3868.6313358000002</v>
      </c>
      <c r="F878">
        <v>567.6</v>
      </c>
      <c r="G878">
        <v>26.961459873776398</v>
      </c>
      <c r="H878">
        <v>8.3630437214997499</v>
      </c>
      <c r="I878">
        <v>12.3498750580902</v>
      </c>
      <c r="J878">
        <v>-0.44473524806645798</v>
      </c>
      <c r="K878">
        <v>550.07498612236498</v>
      </c>
      <c r="L878">
        <v>495.389077685112</v>
      </c>
      <c r="M878">
        <v>57.159990100609399</v>
      </c>
      <c r="N878">
        <v>0.57064360222681099</v>
      </c>
      <c r="O878">
        <v>7.46124031007753</v>
      </c>
      <c r="P878">
        <v>70.783812246126004</v>
      </c>
      <c r="Q878">
        <v>0.15601693745617101</v>
      </c>
    </row>
    <row r="879" spans="1:17" hidden="1" x14ac:dyDescent="0.3">
      <c r="A879" t="s">
        <v>1905</v>
      </c>
      <c r="B879" t="s">
        <v>1906</v>
      </c>
      <c r="C879" t="s">
        <v>3158</v>
      </c>
      <c r="D879" t="s">
        <v>547</v>
      </c>
      <c r="E879">
        <v>3848.5521534239901</v>
      </c>
      <c r="F879">
        <v>137.94</v>
      </c>
      <c r="G879">
        <v>152.53744771619799</v>
      </c>
      <c r="H879">
        <v>-5.7063853849197903</v>
      </c>
      <c r="I879">
        <v>76.7747162402691</v>
      </c>
      <c r="J879">
        <v>-8.4858103473562192</v>
      </c>
      <c r="K879">
        <v>127.881223658818</v>
      </c>
      <c r="L879">
        <v>96.716809321032997</v>
      </c>
      <c r="M879">
        <v>46.940356929868202</v>
      </c>
      <c r="N879">
        <v>0.40411806778882903</v>
      </c>
      <c r="O879">
        <v>15.534488597714899</v>
      </c>
      <c r="P879">
        <v>199.220716857734</v>
      </c>
      <c r="Q879">
        <v>5.8275628208403998E-2</v>
      </c>
    </row>
    <row r="880" spans="1:17" x14ac:dyDescent="0.3">
      <c r="A880" t="s">
        <v>1907</v>
      </c>
      <c r="B880" t="s">
        <v>1908</v>
      </c>
      <c r="C880" t="s">
        <v>3143</v>
      </c>
      <c r="D880" t="s">
        <v>54</v>
      </c>
      <c r="E880">
        <v>3837.28632436</v>
      </c>
      <c r="F880">
        <v>538.15</v>
      </c>
      <c r="G880">
        <v>-60.541467965317601</v>
      </c>
      <c r="H880">
        <v>-10.571521686617301</v>
      </c>
      <c r="I880">
        <v>-48.505587385773602</v>
      </c>
      <c r="J880">
        <v>-2.5426467152528001</v>
      </c>
      <c r="K880">
        <v>610.67713685623005</v>
      </c>
      <c r="L880">
        <v>733.40986183774601</v>
      </c>
      <c r="M880">
        <v>23.131305694014699</v>
      </c>
      <c r="N880">
        <v>0.85550569757480099</v>
      </c>
      <c r="O880">
        <v>131.013657902071</v>
      </c>
      <c r="P880">
        <v>0.57938510419588396</v>
      </c>
      <c r="Q880">
        <v>-4.3367293722290003E-3</v>
      </c>
    </row>
    <row r="881" spans="1:17" hidden="1" x14ac:dyDescent="0.3">
      <c r="A881" t="s">
        <v>1909</v>
      </c>
      <c r="B881" t="s">
        <v>1910</v>
      </c>
      <c r="C881" t="s">
        <v>3158</v>
      </c>
      <c r="D881" t="s">
        <v>1603</v>
      </c>
      <c r="E881">
        <v>3828.39</v>
      </c>
      <c r="F881">
        <v>344.9</v>
      </c>
      <c r="G881">
        <v>-46.976840544772202</v>
      </c>
      <c r="H881">
        <v>-6.1537449093368801</v>
      </c>
      <c r="I881">
        <v>-3.5915641478650802</v>
      </c>
      <c r="J881">
        <v>0.28852979727512001</v>
      </c>
      <c r="K881">
        <v>343.67310566593198</v>
      </c>
      <c r="L881">
        <v>344.30800128986198</v>
      </c>
      <c r="M881">
        <v>44.092590823437099</v>
      </c>
      <c r="N881">
        <v>0.458603125534709</v>
      </c>
      <c r="O881">
        <v>35.314583937373101</v>
      </c>
      <c r="P881">
        <v>18.767217630853999</v>
      </c>
      <c r="Q881">
        <v>-1.8619091950939999E-3</v>
      </c>
    </row>
    <row r="882" spans="1:17" hidden="1" x14ac:dyDescent="0.3">
      <c r="A882" t="s">
        <v>1911</v>
      </c>
      <c r="B882" t="s">
        <v>1912</v>
      </c>
      <c r="C882" t="s">
        <v>3158</v>
      </c>
      <c r="D882" t="s">
        <v>83</v>
      </c>
      <c r="E882">
        <v>3820.5954895499999</v>
      </c>
      <c r="F882">
        <v>357.75</v>
      </c>
      <c r="G882">
        <v>143.58322927357401</v>
      </c>
      <c r="H882">
        <v>4.80890117578139</v>
      </c>
      <c r="I882">
        <v>87.664669273885593</v>
      </c>
      <c r="J882">
        <v>6.90751390505452</v>
      </c>
      <c r="K882">
        <v>310.90132103097</v>
      </c>
      <c r="L882">
        <v>225.01783139953201</v>
      </c>
      <c r="M882">
        <v>53.380851969678702</v>
      </c>
      <c r="N882">
        <v>0.458494428782527</v>
      </c>
      <c r="O882">
        <v>11.809923130677801</v>
      </c>
      <c r="P882">
        <v>197.505197505197</v>
      </c>
      <c r="Q882">
        <v>6.7094717903837003E-2</v>
      </c>
    </row>
    <row r="883" spans="1:17" hidden="1" x14ac:dyDescent="0.3">
      <c r="A883" t="s">
        <v>1913</v>
      </c>
      <c r="B883" t="s">
        <v>1914</v>
      </c>
      <c r="C883" t="s">
        <v>3158</v>
      </c>
      <c r="D883" t="s">
        <v>217</v>
      </c>
      <c r="E883">
        <v>3819.5288475249999</v>
      </c>
      <c r="F883">
        <v>213.79</v>
      </c>
      <c r="G883">
        <v>36.444569499831402</v>
      </c>
      <c r="H883">
        <v>9.9436864223969597</v>
      </c>
      <c r="I883">
        <v>57.243578374587003</v>
      </c>
      <c r="J883">
        <v>8.0734103231764607</v>
      </c>
      <c r="K883">
        <v>185.53241791882101</v>
      </c>
      <c r="L883">
        <v>152.67403087862101</v>
      </c>
      <c r="M883">
        <v>61.065045042631098</v>
      </c>
      <c r="N883">
        <v>1.4608036463993099</v>
      </c>
      <c r="O883">
        <v>2.3434211141774601</v>
      </c>
      <c r="P883">
        <v>106.46064703042001</v>
      </c>
      <c r="Q883">
        <v>0.16729209131933301</v>
      </c>
    </row>
    <row r="884" spans="1:17" x14ac:dyDescent="0.3">
      <c r="A884" t="s">
        <v>1915</v>
      </c>
      <c r="B884" t="s">
        <v>1916</v>
      </c>
      <c r="C884" t="s">
        <v>3150</v>
      </c>
      <c r="D884" t="s">
        <v>119</v>
      </c>
      <c r="E884">
        <v>3813.2064415499999</v>
      </c>
      <c r="F884">
        <v>706.75</v>
      </c>
      <c r="G884">
        <v>42.504706792504599</v>
      </c>
      <c r="H884">
        <v>6.6296257617213703</v>
      </c>
      <c r="I884">
        <v>-11.860712375891801</v>
      </c>
      <c r="J884">
        <v>-0.65489425231137799</v>
      </c>
      <c r="K884">
        <v>682.49419980707398</v>
      </c>
      <c r="L884">
        <v>642.480046745354</v>
      </c>
      <c r="M884">
        <v>62.533386734471101</v>
      </c>
      <c r="N884">
        <v>1.7594987568471001</v>
      </c>
      <c r="O884">
        <v>24.5136186770428</v>
      </c>
      <c r="P884">
        <v>82.504841833440906</v>
      </c>
      <c r="Q884">
        <v>6.7821894678731995E-2</v>
      </c>
    </row>
    <row r="885" spans="1:17" x14ac:dyDescent="0.3">
      <c r="A885" t="s">
        <v>1917</v>
      </c>
      <c r="B885" t="s">
        <v>1918</v>
      </c>
      <c r="C885" t="s">
        <v>3142</v>
      </c>
      <c r="D885" t="s">
        <v>280</v>
      </c>
      <c r="E885">
        <v>3795.9401797800001</v>
      </c>
      <c r="F885">
        <v>1390.45</v>
      </c>
      <c r="G885">
        <v>41.766934452359102</v>
      </c>
      <c r="H885">
        <v>0.44755022814756101</v>
      </c>
      <c r="I885">
        <v>0.56413911702644604</v>
      </c>
      <c r="J885">
        <v>0.150828364267549</v>
      </c>
      <c r="K885">
        <v>1375.4901898380699</v>
      </c>
      <c r="L885">
        <v>1257.8040110422801</v>
      </c>
      <c r="M885">
        <v>56.011754834602797</v>
      </c>
      <c r="N885">
        <v>0.83850425923218397</v>
      </c>
      <c r="O885">
        <v>1.7656154482361599</v>
      </c>
      <c r="P885">
        <v>69.144212639133798</v>
      </c>
      <c r="Q885">
        <v>9.8152105157883002E-2</v>
      </c>
    </row>
    <row r="886" spans="1:17" hidden="1" x14ac:dyDescent="0.3">
      <c r="A886" t="s">
        <v>1919</v>
      </c>
      <c r="B886" t="s">
        <v>1920</v>
      </c>
      <c r="C886" t="s">
        <v>3158</v>
      </c>
      <c r="D886" t="s">
        <v>54</v>
      </c>
      <c r="E886">
        <v>3792.5299516499999</v>
      </c>
      <c r="F886">
        <v>278.7</v>
      </c>
      <c r="G886">
        <v>27.290492238001899</v>
      </c>
      <c r="H886">
        <v>-5.4682837682263097</v>
      </c>
      <c r="I886">
        <v>8.1040019220827197</v>
      </c>
      <c r="J886">
        <v>-7.6350901462900103</v>
      </c>
      <c r="K886">
        <v>278.91470195716602</v>
      </c>
      <c r="L886">
        <v>239.92501114567901</v>
      </c>
      <c r="M886">
        <v>33.728903885767103</v>
      </c>
      <c r="N886">
        <v>0.59423085399494802</v>
      </c>
      <c r="O886">
        <v>23.071402942231799</v>
      </c>
      <c r="P886">
        <v>76.952380952380906</v>
      </c>
      <c r="Q886">
        <v>4.353367844592E-3</v>
      </c>
    </row>
    <row r="887" spans="1:17" hidden="1" x14ac:dyDescent="0.3">
      <c r="A887" t="s">
        <v>1921</v>
      </c>
      <c r="B887" t="s">
        <v>1922</v>
      </c>
      <c r="C887" t="s">
        <v>3158</v>
      </c>
      <c r="D887" t="s">
        <v>135</v>
      </c>
      <c r="E887">
        <v>3774.5941054</v>
      </c>
      <c r="F887">
        <v>418.85</v>
      </c>
      <c r="G887">
        <v>-24.984753376284502</v>
      </c>
      <c r="H887">
        <v>-5.7104722485398298</v>
      </c>
      <c r="I887">
        <v>-17.0999368144466</v>
      </c>
      <c r="J887">
        <v>0.65795833135142401</v>
      </c>
      <c r="K887">
        <v>424.441634170329</v>
      </c>
      <c r="L887">
        <v>423.61722773832201</v>
      </c>
      <c r="M887">
        <v>48.947184974519097</v>
      </c>
      <c r="N887">
        <v>6.2073063782122698E-2</v>
      </c>
      <c r="O887">
        <v>14.3607496717201</v>
      </c>
      <c r="P887">
        <v>9.9343832020997294</v>
      </c>
      <c r="Q887">
        <v>-1.8977013519413999E-2</v>
      </c>
    </row>
    <row r="888" spans="1:17" hidden="1" x14ac:dyDescent="0.3">
      <c r="A888" t="s">
        <v>1923</v>
      </c>
      <c r="B888" t="s">
        <v>1924</v>
      </c>
      <c r="C888" t="s">
        <v>3158</v>
      </c>
      <c r="D888" t="s">
        <v>258</v>
      </c>
      <c r="E888">
        <v>3766.3663980249999</v>
      </c>
      <c r="F888">
        <v>549.35</v>
      </c>
      <c r="G888">
        <v>43.125014421747402</v>
      </c>
      <c r="H888">
        <v>-4.9783201020908203</v>
      </c>
      <c r="I888">
        <v>3.6702918495946402</v>
      </c>
      <c r="J888">
        <v>0.39951636706949001</v>
      </c>
      <c r="K888">
        <v>571.83515024162296</v>
      </c>
      <c r="L888">
        <v>511.67449312338999</v>
      </c>
      <c r="M888">
        <v>42.7917485247984</v>
      </c>
      <c r="N888">
        <v>0.62741534464177195</v>
      </c>
      <c r="O888">
        <v>19.231819422954398</v>
      </c>
      <c r="P888">
        <v>74.396825396825307</v>
      </c>
      <c r="Q888">
        <v>6.3542112777080995E-2</v>
      </c>
    </row>
    <row r="889" spans="1:17" x14ac:dyDescent="0.3">
      <c r="A889" t="s">
        <v>1925</v>
      </c>
      <c r="B889" t="s">
        <v>1926</v>
      </c>
      <c r="C889" t="s">
        <v>3143</v>
      </c>
      <c r="D889" t="s">
        <v>547</v>
      </c>
      <c r="E889">
        <v>3740.18075610599</v>
      </c>
      <c r="F889">
        <v>65.209999999999994</v>
      </c>
      <c r="G889">
        <v>34.605925751796597</v>
      </c>
      <c r="H889">
        <v>21.152528351525302</v>
      </c>
      <c r="I889">
        <v>50.113790301606997</v>
      </c>
      <c r="J889">
        <v>26.822376201048499</v>
      </c>
      <c r="K889">
        <v>54.066711594348199</v>
      </c>
      <c r="L889">
        <v>49.1820926709945</v>
      </c>
      <c r="M889">
        <v>78.871152985820402</v>
      </c>
      <c r="N889">
        <v>2.0389406379058799</v>
      </c>
      <c r="O889">
        <v>4.89188774727804</v>
      </c>
      <c r="P889">
        <v>96.120300751879597</v>
      </c>
      <c r="Q889">
        <v>-3.5606949742245E-2</v>
      </c>
    </row>
    <row r="890" spans="1:17" hidden="1" x14ac:dyDescent="0.3">
      <c r="A890" t="s">
        <v>1927</v>
      </c>
      <c r="B890" t="s">
        <v>1928</v>
      </c>
      <c r="C890" t="s">
        <v>3158</v>
      </c>
      <c r="D890" t="s">
        <v>1057</v>
      </c>
      <c r="E890">
        <v>3730.8735000000001</v>
      </c>
      <c r="F890">
        <v>62.01</v>
      </c>
      <c r="G890">
        <v>-38.610260627982299</v>
      </c>
      <c r="H890">
        <v>-1.3456649050926099</v>
      </c>
      <c r="I890">
        <v>-18.510052160808101</v>
      </c>
      <c r="J890">
        <v>0.44341320165390602</v>
      </c>
      <c r="K890">
        <v>63.031573956190002</v>
      </c>
      <c r="L890">
        <v>65.6322211468554</v>
      </c>
      <c r="M890">
        <v>80.428401478298795</v>
      </c>
      <c r="N890">
        <v>0.59838403575703902</v>
      </c>
      <c r="O890">
        <v>15.223351072407601</v>
      </c>
      <c r="P890">
        <v>1.65573770491802</v>
      </c>
      <c r="Q890">
        <v>-6.679688381315E-3</v>
      </c>
    </row>
    <row r="891" spans="1:17" hidden="1" x14ac:dyDescent="0.3">
      <c r="A891" t="s">
        <v>1929</v>
      </c>
      <c r="B891" t="s">
        <v>1930</v>
      </c>
      <c r="C891" t="s">
        <v>3143</v>
      </c>
      <c r="D891" t="s">
        <v>1931</v>
      </c>
      <c r="E891">
        <v>3729.7218305599999</v>
      </c>
      <c r="F891">
        <v>222.64</v>
      </c>
      <c r="G891">
        <v>-42.357761897950802</v>
      </c>
      <c r="H891">
        <v>-0.40060412031525</v>
      </c>
      <c r="I891">
        <v>-15.335666929356501</v>
      </c>
      <c r="J891">
        <v>-1.15467940705656</v>
      </c>
      <c r="K891">
        <v>229.16321184328001</v>
      </c>
      <c r="M891">
        <v>40.021403458688397</v>
      </c>
      <c r="N891">
        <v>0.568260536688732</v>
      </c>
      <c r="O891">
        <v>26.212720086237798</v>
      </c>
      <c r="P891">
        <v>13.245167853509599</v>
      </c>
    </row>
    <row r="892" spans="1:17" x14ac:dyDescent="0.3">
      <c r="A892" t="s">
        <v>1932</v>
      </c>
      <c r="B892" t="s">
        <v>1933</v>
      </c>
      <c r="C892" t="s">
        <v>3145</v>
      </c>
      <c r="D892" t="s">
        <v>238</v>
      </c>
      <c r="E892">
        <v>3729.6196055099999</v>
      </c>
      <c r="F892">
        <v>441.9</v>
      </c>
      <c r="G892">
        <v>-31.293301518074902</v>
      </c>
      <c r="H892">
        <v>-8.5867329418009408</v>
      </c>
      <c r="I892">
        <v>-32.283416259307103</v>
      </c>
      <c r="J892">
        <v>-0.53823189773729496</v>
      </c>
      <c r="K892">
        <v>477.93951236272397</v>
      </c>
      <c r="L892">
        <v>496.89211641346702</v>
      </c>
      <c r="M892">
        <v>22.584424573778499</v>
      </c>
      <c r="N892">
        <v>1.5138728997356701</v>
      </c>
      <c r="O892">
        <v>58.180583842498301</v>
      </c>
      <c r="P892">
        <v>1.21392579019696</v>
      </c>
    </row>
    <row r="893" spans="1:17" hidden="1" x14ac:dyDescent="0.3">
      <c r="A893" t="s">
        <v>1934</v>
      </c>
      <c r="B893" t="s">
        <v>1935</v>
      </c>
      <c r="C893" t="s">
        <v>3158</v>
      </c>
      <c r="D893" t="s">
        <v>745</v>
      </c>
      <c r="E893">
        <v>3724.7253936799998</v>
      </c>
      <c r="F893">
        <v>164.93</v>
      </c>
      <c r="G893">
        <v>8.8029789452307803</v>
      </c>
      <c r="H893">
        <v>6.8318122875334497</v>
      </c>
      <c r="I893">
        <v>0.67288319115559103</v>
      </c>
      <c r="J893">
        <v>1.6194173887365899</v>
      </c>
      <c r="K893">
        <v>160.02197488526701</v>
      </c>
      <c r="L893">
        <v>150.191151624155</v>
      </c>
      <c r="M893">
        <v>58.331342908403499</v>
      </c>
      <c r="N893">
        <v>0.53443397086431699</v>
      </c>
      <c r="O893">
        <v>6.10562056630084</v>
      </c>
      <c r="P893">
        <v>46.149756313690702</v>
      </c>
      <c r="Q893">
        <v>8.2626113561340003E-3</v>
      </c>
    </row>
    <row r="894" spans="1:17" hidden="1" x14ac:dyDescent="0.3">
      <c r="A894" t="s">
        <v>1936</v>
      </c>
      <c r="B894" t="s">
        <v>1937</v>
      </c>
      <c r="C894" t="s">
        <v>3158</v>
      </c>
      <c r="D894" t="s">
        <v>51</v>
      </c>
      <c r="E894">
        <v>3722.7982787249998</v>
      </c>
      <c r="F894">
        <v>341.65</v>
      </c>
      <c r="G894">
        <v>106.616126798734</v>
      </c>
      <c r="H894">
        <v>-2.5260155429254301</v>
      </c>
      <c r="I894">
        <v>23.413037848398101</v>
      </c>
      <c r="J894">
        <v>-2.15462836089926</v>
      </c>
      <c r="K894">
        <v>346.61840096545001</v>
      </c>
      <c r="L894">
        <v>283.99535187273199</v>
      </c>
      <c r="M894">
        <v>41.910496585368399</v>
      </c>
      <c r="N894">
        <v>0.55152741387224902</v>
      </c>
      <c r="O894">
        <v>14.1519098492609</v>
      </c>
      <c r="P894">
        <v>215.75785582255</v>
      </c>
      <c r="Q894">
        <v>0.14369608043415499</v>
      </c>
    </row>
    <row r="895" spans="1:17" hidden="1" x14ac:dyDescent="0.3">
      <c r="A895" t="s">
        <v>1938</v>
      </c>
      <c r="B895" t="s">
        <v>1939</v>
      </c>
      <c r="C895" t="s">
        <v>3158</v>
      </c>
      <c r="D895" t="s">
        <v>1940</v>
      </c>
      <c r="E895">
        <v>3712.5585000000001</v>
      </c>
      <c r="F895">
        <v>1460.2</v>
      </c>
      <c r="G895">
        <v>109.032415726125</v>
      </c>
      <c r="H895">
        <v>-0.89549508401988698</v>
      </c>
      <c r="I895">
        <v>27.741821321979</v>
      </c>
      <c r="J895">
        <v>9.12421065865537</v>
      </c>
      <c r="K895">
        <v>1431.9925898767699</v>
      </c>
      <c r="L895">
        <v>1245.7362305899201</v>
      </c>
      <c r="M895">
        <v>57.793085148907998</v>
      </c>
      <c r="N895">
        <v>0.35059185078989502</v>
      </c>
      <c r="O895">
        <v>14.3644706204629</v>
      </c>
      <c r="P895">
        <v>136.431347150259</v>
      </c>
      <c r="Q895">
        <v>2.3878806949328001E-2</v>
      </c>
    </row>
    <row r="896" spans="1:17" hidden="1" x14ac:dyDescent="0.3">
      <c r="A896" t="s">
        <v>1941</v>
      </c>
      <c r="B896" t="s">
        <v>1942</v>
      </c>
      <c r="C896" t="s">
        <v>3158</v>
      </c>
      <c r="D896" t="s">
        <v>452</v>
      </c>
      <c r="E896">
        <v>3697.1991902699901</v>
      </c>
      <c r="F896">
        <v>583.95000000000005</v>
      </c>
      <c r="G896">
        <v>31.071534094709399</v>
      </c>
      <c r="I896">
        <v>38.778683786019201</v>
      </c>
      <c r="K896">
        <v>555.13151102030702</v>
      </c>
      <c r="L896">
        <v>481.76224515429197</v>
      </c>
      <c r="M896">
        <v>64.780785260819798</v>
      </c>
      <c r="N896">
        <v>2.4396590857867002</v>
      </c>
      <c r="O896">
        <v>5.9851014641664397</v>
      </c>
      <c r="P896">
        <v>77.492401215805501</v>
      </c>
      <c r="Q896">
        <v>-3.9150349227047E-2</v>
      </c>
    </row>
    <row r="897" spans="1:17" hidden="1" x14ac:dyDescent="0.3">
      <c r="A897" t="s">
        <v>1943</v>
      </c>
      <c r="B897" t="s">
        <v>1944</v>
      </c>
      <c r="C897" t="s">
        <v>3158</v>
      </c>
      <c r="D897" t="s">
        <v>477</v>
      </c>
      <c r="E897">
        <v>3691.1803562499999</v>
      </c>
      <c r="F897">
        <v>268.25</v>
      </c>
      <c r="G897">
        <v>43.876166004871898</v>
      </c>
      <c r="H897">
        <v>-6.0944524751078104</v>
      </c>
      <c r="I897">
        <v>37.6349881517989</v>
      </c>
      <c r="J897">
        <v>0.86304715693093803</v>
      </c>
      <c r="K897">
        <v>265.02869682948898</v>
      </c>
      <c r="L897">
        <v>212.90181306481799</v>
      </c>
      <c r="M897">
        <v>43.844737728711003</v>
      </c>
      <c r="N897">
        <v>0.344626667072648</v>
      </c>
      <c r="O897">
        <v>13.5880708294501</v>
      </c>
      <c r="P897">
        <v>97.097722263041902</v>
      </c>
      <c r="Q897">
        <v>0.24413461718549501</v>
      </c>
    </row>
    <row r="898" spans="1:17" hidden="1" x14ac:dyDescent="0.3">
      <c r="A898" t="s">
        <v>1945</v>
      </c>
      <c r="B898" t="s">
        <v>1946</v>
      </c>
      <c r="C898" t="s">
        <v>3158</v>
      </c>
      <c r="D898" t="s">
        <v>395</v>
      </c>
      <c r="E898">
        <v>3679.8226871449901</v>
      </c>
      <c r="F898">
        <v>1230.3499999999999</v>
      </c>
      <c r="G898">
        <v>-1.91381681562772</v>
      </c>
      <c r="H898">
        <v>27.0188154925881</v>
      </c>
      <c r="I898">
        <v>-1.8743395545952699</v>
      </c>
      <c r="J898">
        <v>20.5152921128843</v>
      </c>
      <c r="K898">
        <v>1047.6626416859399</v>
      </c>
      <c r="L898">
        <v>1017.27351254365</v>
      </c>
      <c r="M898">
        <v>83.3922075210629</v>
      </c>
      <c r="N898">
        <v>2.3300302324177902</v>
      </c>
      <c r="O898">
        <v>2.7309302231072601</v>
      </c>
      <c r="P898">
        <v>48.0209335899903</v>
      </c>
      <c r="Q898">
        <v>6.6319267629339998E-2</v>
      </c>
    </row>
    <row r="899" spans="1:17" x14ac:dyDescent="0.3">
      <c r="A899" t="s">
        <v>1947</v>
      </c>
      <c r="B899" t="s">
        <v>1948</v>
      </c>
      <c r="C899" t="s">
        <v>3143</v>
      </c>
      <c r="D899" t="s">
        <v>24</v>
      </c>
      <c r="E899">
        <v>3678.8309275199899</v>
      </c>
      <c r="F899">
        <v>117.32</v>
      </c>
      <c r="G899">
        <v>-29.6879987145415</v>
      </c>
      <c r="H899">
        <v>-3.2642706850244498</v>
      </c>
      <c r="I899">
        <v>-14.4873683436692</v>
      </c>
      <c r="J899">
        <v>-0.54939231278407696</v>
      </c>
      <c r="K899">
        <v>122.058855586456</v>
      </c>
      <c r="L899">
        <v>125.796733419967</v>
      </c>
      <c r="M899">
        <v>38.2570088370178</v>
      </c>
      <c r="N899">
        <v>0.72184032128637199</v>
      </c>
      <c r="O899">
        <v>39.319809069212397</v>
      </c>
      <c r="P899">
        <v>6.7515923566878904</v>
      </c>
      <c r="Q899">
        <v>1.7661231102917001E-2</v>
      </c>
    </row>
    <row r="900" spans="1:17" x14ac:dyDescent="0.3">
      <c r="A900" t="s">
        <v>1949</v>
      </c>
      <c r="B900" t="s">
        <v>1950</v>
      </c>
      <c r="C900" t="s">
        <v>3155</v>
      </c>
      <c r="D900" t="s">
        <v>258</v>
      </c>
      <c r="E900">
        <v>3671.8193178299998</v>
      </c>
      <c r="F900">
        <v>1169.6500000000001</v>
      </c>
      <c r="G900">
        <v>-24.123949293259098</v>
      </c>
      <c r="H900">
        <v>-5.2200329050220997</v>
      </c>
      <c r="I900">
        <v>22.703563389603701</v>
      </c>
      <c r="J900">
        <v>3.0287416830317402</v>
      </c>
      <c r="K900">
        <v>1157.2709757397399</v>
      </c>
      <c r="L900">
        <v>1082.7129179454</v>
      </c>
      <c r="M900">
        <v>56.333693163268698</v>
      </c>
      <c r="N900">
        <v>0.34798514773080502</v>
      </c>
      <c r="O900">
        <v>17.556534005899099</v>
      </c>
      <c r="P900">
        <v>55.610989157187497</v>
      </c>
      <c r="Q900">
        <v>-5.4989622937885001E-2</v>
      </c>
    </row>
    <row r="901" spans="1:17" hidden="1" x14ac:dyDescent="0.3">
      <c r="A901" t="s">
        <v>1951</v>
      </c>
      <c r="B901" t="s">
        <v>1952</v>
      </c>
      <c r="C901" t="s">
        <v>3158</v>
      </c>
      <c r="D901" t="s">
        <v>83</v>
      </c>
      <c r="E901">
        <v>3666.2923752000002</v>
      </c>
      <c r="F901">
        <v>2980.9</v>
      </c>
      <c r="G901">
        <v>17.918509460080401</v>
      </c>
      <c r="H901">
        <v>-8.3982187964187993</v>
      </c>
      <c r="I901">
        <v>1.3906721104441699</v>
      </c>
      <c r="J901">
        <v>-0.57507322426297702</v>
      </c>
      <c r="K901">
        <v>3079.1050384045502</v>
      </c>
      <c r="L901">
        <v>2811.5263444133202</v>
      </c>
      <c r="M901">
        <v>50.554347322829003</v>
      </c>
      <c r="N901">
        <v>0.60896765931280505</v>
      </c>
      <c r="O901">
        <v>27.989868831560901</v>
      </c>
      <c r="P901">
        <v>63.207314736236903</v>
      </c>
      <c r="Q901">
        <v>0.17087317941636301</v>
      </c>
    </row>
    <row r="902" spans="1:17" hidden="1" x14ac:dyDescent="0.3">
      <c r="A902" t="s">
        <v>1953</v>
      </c>
      <c r="B902" t="s">
        <v>1954</v>
      </c>
      <c r="C902" t="s">
        <v>3158</v>
      </c>
      <c r="D902" t="s">
        <v>766</v>
      </c>
      <c r="E902">
        <v>3665.7984580000002</v>
      </c>
      <c r="F902">
        <v>788</v>
      </c>
      <c r="G902">
        <v>-46.968762515398502</v>
      </c>
      <c r="H902">
        <v>-13.766217136563199</v>
      </c>
      <c r="I902">
        <v>-18.826521117078101</v>
      </c>
      <c r="J902">
        <v>-1.8415675738642201</v>
      </c>
      <c r="K902">
        <v>836.50417546917402</v>
      </c>
      <c r="L902">
        <v>876.97542121414301</v>
      </c>
      <c r="M902">
        <v>35.909033443013001</v>
      </c>
      <c r="N902">
        <v>0.19844874069884</v>
      </c>
      <c r="O902">
        <v>31.979695431471999</v>
      </c>
      <c r="P902">
        <v>9.6271563717306599</v>
      </c>
      <c r="Q902">
        <v>-8.6028274966164997E-2</v>
      </c>
    </row>
    <row r="903" spans="1:17" hidden="1" x14ac:dyDescent="0.3">
      <c r="A903" t="s">
        <v>1955</v>
      </c>
      <c r="B903" t="s">
        <v>1956</v>
      </c>
      <c r="C903" t="s">
        <v>3158</v>
      </c>
      <c r="D903" t="s">
        <v>83</v>
      </c>
      <c r="E903">
        <v>3659.72073831748</v>
      </c>
      <c r="F903">
        <v>3036.75</v>
      </c>
      <c r="G903">
        <v>650.85125199778395</v>
      </c>
      <c r="H903">
        <v>13.733803442109</v>
      </c>
      <c r="I903">
        <v>166.5293323667</v>
      </c>
      <c r="J903">
        <v>12.0248118628132</v>
      </c>
      <c r="K903">
        <v>2543.57668829969</v>
      </c>
      <c r="L903">
        <v>1753.70478194814</v>
      </c>
      <c r="M903">
        <v>58.022691378153901</v>
      </c>
      <c r="N903">
        <v>0.95402882336004802</v>
      </c>
      <c r="O903">
        <v>3.4988062896188201</v>
      </c>
      <c r="P903">
        <v>690.40864133263904</v>
      </c>
    </row>
    <row r="904" spans="1:17" hidden="1" x14ac:dyDescent="0.3">
      <c r="A904" t="s">
        <v>1957</v>
      </c>
      <c r="B904" t="s">
        <v>1958</v>
      </c>
      <c r="C904" t="s">
        <v>3158</v>
      </c>
      <c r="D904" t="s">
        <v>511</v>
      </c>
      <c r="E904">
        <v>3659.3605687499999</v>
      </c>
      <c r="F904">
        <v>3012.5</v>
      </c>
      <c r="G904">
        <v>25.166957507854001</v>
      </c>
      <c r="H904">
        <v>-10.789540690926801</v>
      </c>
      <c r="I904">
        <v>15.176532595157999</v>
      </c>
      <c r="J904">
        <v>-4.9292996542482204</v>
      </c>
      <c r="K904">
        <v>3130.0837405233201</v>
      </c>
      <c r="L904">
        <v>2744.5571358243201</v>
      </c>
      <c r="M904">
        <v>34.819409660154498</v>
      </c>
      <c r="N904">
        <v>0.54182949109990197</v>
      </c>
      <c r="O904">
        <v>15.1867219917012</v>
      </c>
      <c r="P904">
        <v>56.363541991072303</v>
      </c>
      <c r="Q904">
        <v>6.2571941530648004E-2</v>
      </c>
    </row>
    <row r="905" spans="1:17" x14ac:dyDescent="0.3">
      <c r="A905" t="s">
        <v>1959</v>
      </c>
      <c r="B905" t="s">
        <v>1960</v>
      </c>
      <c r="C905" t="s">
        <v>3155</v>
      </c>
      <c r="D905" t="s">
        <v>119</v>
      </c>
      <c r="E905">
        <v>3651.0638703</v>
      </c>
      <c r="F905">
        <v>834.35</v>
      </c>
      <c r="G905">
        <v>42.545717760554197</v>
      </c>
      <c r="H905">
        <v>6.8127541879702402</v>
      </c>
      <c r="I905">
        <v>-16.7404935336119</v>
      </c>
      <c r="J905">
        <v>-6.1927103813082098</v>
      </c>
      <c r="K905">
        <v>833.12088149021895</v>
      </c>
      <c r="L905">
        <v>780.75604707118305</v>
      </c>
      <c r="M905">
        <v>48.9995668650567</v>
      </c>
      <c r="N905">
        <v>0.67856598974070903</v>
      </c>
      <c r="O905">
        <v>29.801641996763902</v>
      </c>
      <c r="P905">
        <v>97.012987012986997</v>
      </c>
      <c r="Q905">
        <v>8.3475963407660003E-2</v>
      </c>
    </row>
    <row r="906" spans="1:17" hidden="1" x14ac:dyDescent="0.3">
      <c r="A906" t="s">
        <v>1961</v>
      </c>
      <c r="B906" t="s">
        <v>1962</v>
      </c>
      <c r="C906" t="s">
        <v>3158</v>
      </c>
      <c r="D906" t="s">
        <v>280</v>
      </c>
      <c r="E906">
        <v>3618.955872</v>
      </c>
      <c r="F906">
        <v>165.9</v>
      </c>
      <c r="G906">
        <v>61.5537574565531</v>
      </c>
      <c r="H906">
        <v>-19.188324441023401</v>
      </c>
      <c r="I906">
        <v>189.09659812214099</v>
      </c>
      <c r="J906">
        <v>-6.8921431544877496</v>
      </c>
      <c r="K906">
        <v>182.06086277034501</v>
      </c>
      <c r="L906">
        <v>142.09928691004001</v>
      </c>
      <c r="M906">
        <v>50.277857941632803</v>
      </c>
      <c r="N906">
        <v>1.0541792695105201</v>
      </c>
      <c r="O906">
        <v>57.323688969258498</v>
      </c>
      <c r="P906">
        <v>260.026041666666</v>
      </c>
      <c r="Q906">
        <v>0.21069034942332701</v>
      </c>
    </row>
    <row r="907" spans="1:17" hidden="1" x14ac:dyDescent="0.3">
      <c r="A907" t="s">
        <v>1963</v>
      </c>
      <c r="B907" t="s">
        <v>1964</v>
      </c>
      <c r="C907" t="s">
        <v>3158</v>
      </c>
      <c r="D907" t="s">
        <v>384</v>
      </c>
      <c r="E907">
        <v>3612.5395666650002</v>
      </c>
      <c r="F907">
        <v>1091.8499999999999</v>
      </c>
      <c r="G907">
        <v>61.480503065305903</v>
      </c>
      <c r="H907">
        <v>-3.7366140086279001</v>
      </c>
      <c r="I907">
        <v>48.616275402375798</v>
      </c>
      <c r="J907">
        <v>8.4704194573869493</v>
      </c>
      <c r="K907">
        <v>1014.19686446138</v>
      </c>
      <c r="L907">
        <v>817.51865706912497</v>
      </c>
      <c r="M907">
        <v>54.081811280705402</v>
      </c>
      <c r="N907">
        <v>0.346812581315736</v>
      </c>
      <c r="O907">
        <v>24.559234327059599</v>
      </c>
      <c r="P907">
        <v>113.376978698456</v>
      </c>
      <c r="Q907">
        <v>4.9478149598229998E-3</v>
      </c>
    </row>
    <row r="908" spans="1:17" x14ac:dyDescent="0.3">
      <c r="A908" t="s">
        <v>1965</v>
      </c>
      <c r="B908" t="s">
        <v>1966</v>
      </c>
      <c r="C908" t="s">
        <v>3142</v>
      </c>
      <c r="D908" t="s">
        <v>21</v>
      </c>
      <c r="E908">
        <v>3608.8935035750001</v>
      </c>
      <c r="F908">
        <v>611.35</v>
      </c>
      <c r="G908">
        <v>-25.409212486460898</v>
      </c>
      <c r="H908">
        <v>-4.5164611569978899</v>
      </c>
      <c r="I908">
        <v>-14.064167786110501</v>
      </c>
      <c r="J908">
        <v>2.8884704710153</v>
      </c>
      <c r="K908">
        <v>617.448200066494</v>
      </c>
      <c r="L908">
        <v>604.09515868257495</v>
      </c>
      <c r="M908">
        <v>50.869406642913297</v>
      </c>
      <c r="N908">
        <v>0.39239953655951099</v>
      </c>
      <c r="O908">
        <v>29.467571767399999</v>
      </c>
      <c r="P908">
        <v>35.855555555555497</v>
      </c>
      <c r="Q908">
        <v>5.9127322887934999E-2</v>
      </c>
    </row>
    <row r="909" spans="1:17" x14ac:dyDescent="0.3">
      <c r="A909" t="s">
        <v>1967</v>
      </c>
      <c r="B909" t="s">
        <v>1968</v>
      </c>
      <c r="C909" t="s">
        <v>3153</v>
      </c>
      <c r="D909" t="s">
        <v>430</v>
      </c>
      <c r="E909">
        <v>3607.920825575</v>
      </c>
      <c r="F909">
        <v>500.75</v>
      </c>
      <c r="G909">
        <v>17.061590776427199</v>
      </c>
      <c r="H909">
        <v>3.63725307743332</v>
      </c>
      <c r="I909">
        <v>-1.91055065113575</v>
      </c>
      <c r="J909">
        <v>1.7560600457767399</v>
      </c>
      <c r="K909">
        <v>488.47779132872301</v>
      </c>
      <c r="L909">
        <v>462.27608886601303</v>
      </c>
      <c r="M909">
        <v>63.557696189476999</v>
      </c>
      <c r="N909">
        <v>0.72646697508519298</v>
      </c>
      <c r="O909">
        <v>10.773839241138299</v>
      </c>
      <c r="P909">
        <v>43.873006751903397</v>
      </c>
      <c r="Q909">
        <v>-7.8780722837623995E-2</v>
      </c>
    </row>
    <row r="910" spans="1:17" x14ac:dyDescent="0.3">
      <c r="A910" t="s">
        <v>1969</v>
      </c>
      <c r="B910" t="s">
        <v>1970</v>
      </c>
      <c r="C910" t="s">
        <v>3155</v>
      </c>
      <c r="D910" t="s">
        <v>532</v>
      </c>
      <c r="E910">
        <v>3587.1998815349998</v>
      </c>
      <c r="F910">
        <v>322.05</v>
      </c>
      <c r="G910">
        <v>-17.812290339936599</v>
      </c>
      <c r="H910">
        <v>-1.53024433478101</v>
      </c>
      <c r="I910">
        <v>-7.3953400383764603</v>
      </c>
      <c r="J910">
        <v>0.52435937412550804</v>
      </c>
      <c r="K910">
        <v>339.07341450737403</v>
      </c>
      <c r="L910">
        <v>332.67205136048199</v>
      </c>
      <c r="M910">
        <v>43.563684435645399</v>
      </c>
      <c r="N910">
        <v>0.396502236850233</v>
      </c>
      <c r="O910">
        <v>40.319826113957397</v>
      </c>
      <c r="P910">
        <v>36.867828304292303</v>
      </c>
    </row>
    <row r="911" spans="1:17" hidden="1" x14ac:dyDescent="0.3">
      <c r="A911" t="s">
        <v>1971</v>
      </c>
      <c r="B911" t="s">
        <v>1972</v>
      </c>
      <c r="C911" t="s">
        <v>3158</v>
      </c>
      <c r="D911" t="s">
        <v>1350</v>
      </c>
      <c r="E911">
        <v>3579.758194815</v>
      </c>
      <c r="F911">
        <v>817.55</v>
      </c>
      <c r="G911">
        <v>-5.7907362583496296</v>
      </c>
      <c r="H911">
        <v>-3.6573572464533002</v>
      </c>
      <c r="I911">
        <v>41.571443310997203</v>
      </c>
      <c r="J911">
        <v>7.3098447343241304</v>
      </c>
      <c r="K911">
        <v>773.73033891191903</v>
      </c>
      <c r="L911">
        <v>697.848056137752</v>
      </c>
      <c r="M911">
        <v>66.675707744617796</v>
      </c>
      <c r="N911">
        <v>0.58511151333632305</v>
      </c>
      <c r="O911">
        <v>20.2372943550853</v>
      </c>
      <c r="P911">
        <v>82.001335707925193</v>
      </c>
      <c r="Q911">
        <v>-2.8322878502816E-2</v>
      </c>
    </row>
    <row r="912" spans="1:17" hidden="1" x14ac:dyDescent="0.3">
      <c r="A912" t="s">
        <v>1973</v>
      </c>
      <c r="B912" t="s">
        <v>1974</v>
      </c>
      <c r="C912" t="s">
        <v>3158</v>
      </c>
      <c r="E912">
        <v>3575.6725000000001</v>
      </c>
      <c r="F912">
        <v>668.35</v>
      </c>
      <c r="G912">
        <v>712.57234539194906</v>
      </c>
      <c r="H912">
        <v>3.99458220155572</v>
      </c>
      <c r="I912">
        <v>-4.5206535050334402</v>
      </c>
      <c r="J912">
        <v>-0.53543432228077203</v>
      </c>
      <c r="K912">
        <v>640.91607835742798</v>
      </c>
      <c r="L912">
        <v>523.84774941677097</v>
      </c>
      <c r="M912">
        <v>58.888881247595002</v>
      </c>
      <c r="N912">
        <v>1.1175941216979599</v>
      </c>
      <c r="O912">
        <v>18.598039949128399</v>
      </c>
      <c r="P912">
        <v>819.32599724896795</v>
      </c>
      <c r="Q912">
        <v>0.16583582363763899</v>
      </c>
    </row>
    <row r="913" spans="1:17" hidden="1" x14ac:dyDescent="0.3">
      <c r="A913" t="s">
        <v>1975</v>
      </c>
      <c r="B913" t="s">
        <v>1976</v>
      </c>
      <c r="C913" t="s">
        <v>3158</v>
      </c>
      <c r="D913" t="s">
        <v>135</v>
      </c>
      <c r="E913">
        <v>3566.8443667749998</v>
      </c>
      <c r="F913">
        <v>275.75</v>
      </c>
      <c r="G913">
        <v>309.95854165163797</v>
      </c>
      <c r="H913">
        <v>10.643123522777399</v>
      </c>
      <c r="I913">
        <v>93.042711870234399</v>
      </c>
      <c r="J913">
        <v>-5.5704637883235604</v>
      </c>
      <c r="K913">
        <v>266.89602937187601</v>
      </c>
      <c r="L913">
        <v>187.489985424613</v>
      </c>
      <c r="M913">
        <v>38.343576479472098</v>
      </c>
      <c r="N913">
        <v>1.0868789733422299</v>
      </c>
      <c r="O913">
        <v>24.859474161377999</v>
      </c>
      <c r="P913">
        <v>447.12301587301499</v>
      </c>
      <c r="Q913">
        <v>0.15921200890293899</v>
      </c>
    </row>
    <row r="914" spans="1:17" x14ac:dyDescent="0.3">
      <c r="A914" t="s">
        <v>1977</v>
      </c>
      <c r="B914" t="s">
        <v>1978</v>
      </c>
      <c r="C914" t="s">
        <v>3160</v>
      </c>
      <c r="D914" t="s">
        <v>1979</v>
      </c>
      <c r="E914">
        <v>3556.1399405000002</v>
      </c>
      <c r="F914">
        <v>20.09</v>
      </c>
      <c r="G914">
        <v>-24.800769784925699</v>
      </c>
      <c r="H914">
        <v>-7.57914839135492</v>
      </c>
      <c r="I914">
        <v>-16.272780605825702</v>
      </c>
      <c r="J914">
        <v>-1.3318530583480399</v>
      </c>
      <c r="K914">
        <v>20.943948763235198</v>
      </c>
      <c r="L914">
        <v>21.1541009361123</v>
      </c>
      <c r="M914">
        <v>47.3956908361126</v>
      </c>
      <c r="N914">
        <v>0.48514961480801599</v>
      </c>
      <c r="O914">
        <v>39.123942259830699</v>
      </c>
      <c r="P914">
        <v>18.176470588235201</v>
      </c>
      <c r="Q914">
        <v>-6.5192633348031007E-2</v>
      </c>
    </row>
    <row r="915" spans="1:17" hidden="1" x14ac:dyDescent="0.3">
      <c r="A915" t="s">
        <v>1980</v>
      </c>
      <c r="B915" t="s">
        <v>1981</v>
      </c>
      <c r="C915" t="s">
        <v>3158</v>
      </c>
      <c r="D915" t="s">
        <v>51</v>
      </c>
      <c r="E915">
        <v>3553.346935864</v>
      </c>
      <c r="F915">
        <v>138.38</v>
      </c>
      <c r="G915">
        <v>49.3767274774954</v>
      </c>
      <c r="H915">
        <v>-13.4519383554074</v>
      </c>
      <c r="I915">
        <v>36.874341979905402</v>
      </c>
      <c r="J915">
        <v>-2.8864863187786902</v>
      </c>
      <c r="K915">
        <v>142.567742146499</v>
      </c>
      <c r="L915">
        <v>119.23156580102</v>
      </c>
      <c r="M915">
        <v>43.481757956560102</v>
      </c>
      <c r="N915">
        <v>0.36513047108275598</v>
      </c>
      <c r="O915">
        <v>22.127475068651499</v>
      </c>
      <c r="P915">
        <v>82.679867986798598</v>
      </c>
      <c r="Q915">
        <v>1.2004124974842E-2</v>
      </c>
    </row>
    <row r="916" spans="1:17" hidden="1" x14ac:dyDescent="0.3">
      <c r="A916" t="s">
        <v>1982</v>
      </c>
      <c r="B916" t="s">
        <v>1983</v>
      </c>
      <c r="C916" t="s">
        <v>3158</v>
      </c>
      <c r="D916" t="s">
        <v>449</v>
      </c>
      <c r="E916">
        <v>3550.2216490000001</v>
      </c>
      <c r="F916">
        <v>201.59</v>
      </c>
      <c r="G916">
        <v>104.37873363356999</v>
      </c>
      <c r="H916">
        <v>7.62911009925483</v>
      </c>
      <c r="I916">
        <v>40.110702667445203</v>
      </c>
      <c r="J916">
        <v>7.2954019364384397</v>
      </c>
      <c r="K916">
        <v>184.48848497538501</v>
      </c>
      <c r="L916">
        <v>149.150087101509</v>
      </c>
      <c r="M916">
        <v>58.137278317029903</v>
      </c>
      <c r="N916">
        <v>0.896873292428777</v>
      </c>
      <c r="O916">
        <v>4.5934818195346896</v>
      </c>
      <c r="P916">
        <v>139.41805225653201</v>
      </c>
      <c r="Q916">
        <v>0.13043406715074199</v>
      </c>
    </row>
    <row r="917" spans="1:17" hidden="1" x14ac:dyDescent="0.3">
      <c r="A917" t="s">
        <v>1984</v>
      </c>
      <c r="B917" t="s">
        <v>1985</v>
      </c>
      <c r="C917" t="s">
        <v>3158</v>
      </c>
      <c r="D917" t="s">
        <v>1580</v>
      </c>
      <c r="E917">
        <v>3548.6891440699901</v>
      </c>
      <c r="F917">
        <v>2092.3000000000002</v>
      </c>
      <c r="G917">
        <v>-4.4351719030780403</v>
      </c>
      <c r="H917">
        <v>-10.943361569565701</v>
      </c>
      <c r="I917">
        <v>19.3759314858201</v>
      </c>
      <c r="J917">
        <v>1.5080393403297401</v>
      </c>
      <c r="K917">
        <v>2127.3294331585598</v>
      </c>
      <c r="L917">
        <v>1889.4694509910901</v>
      </c>
      <c r="M917">
        <v>53.9941093312748</v>
      </c>
      <c r="N917">
        <v>0.34224178201755401</v>
      </c>
      <c r="O917">
        <v>18.004110309228999</v>
      </c>
      <c r="P917">
        <v>47.756082059249302</v>
      </c>
      <c r="Q917">
        <v>0.111978170017936</v>
      </c>
    </row>
    <row r="918" spans="1:17" hidden="1" x14ac:dyDescent="0.3">
      <c r="A918" t="s">
        <v>1986</v>
      </c>
      <c r="B918" t="s">
        <v>1987</v>
      </c>
      <c r="C918" t="s">
        <v>3158</v>
      </c>
      <c r="D918" t="s">
        <v>217</v>
      </c>
      <c r="E918">
        <v>3546.4933053300001</v>
      </c>
      <c r="F918">
        <v>551.54999999999995</v>
      </c>
      <c r="G918">
        <v>130.88350174854699</v>
      </c>
      <c r="H918">
        <v>-5.2282591984684599</v>
      </c>
      <c r="I918">
        <v>58.929297164801703</v>
      </c>
      <c r="J918">
        <v>1.4594881403264699</v>
      </c>
      <c r="K918">
        <v>569.34790023136497</v>
      </c>
      <c r="L918">
        <v>450.696347189086</v>
      </c>
      <c r="M918">
        <v>43.801016345010197</v>
      </c>
      <c r="N918">
        <v>0.22181320328870399</v>
      </c>
      <c r="O918">
        <v>25.8272142144864</v>
      </c>
      <c r="P918">
        <v>208.12849162011099</v>
      </c>
      <c r="Q918">
        <v>0.186323720319583</v>
      </c>
    </row>
    <row r="919" spans="1:17" hidden="1" x14ac:dyDescent="0.3">
      <c r="A919" t="s">
        <v>1988</v>
      </c>
      <c r="B919" t="s">
        <v>1989</v>
      </c>
      <c r="C919" t="s">
        <v>3158</v>
      </c>
      <c r="D919" t="s">
        <v>1990</v>
      </c>
      <c r="E919">
        <v>3537.35499114</v>
      </c>
      <c r="F919">
        <v>797.4</v>
      </c>
      <c r="G919">
        <v>112.375812429213</v>
      </c>
      <c r="H919">
        <v>-0.901305427534418</v>
      </c>
      <c r="I919">
        <v>125.125588644858</v>
      </c>
      <c r="J919">
        <v>5.1408797664848098</v>
      </c>
      <c r="K919">
        <v>736.48539554660397</v>
      </c>
      <c r="M919">
        <v>64.147592541651704</v>
      </c>
      <c r="N919">
        <v>1.0679329363016401</v>
      </c>
      <c r="O919">
        <v>6.2202157010283496</v>
      </c>
      <c r="P919">
        <v>211.72791243158699</v>
      </c>
    </row>
    <row r="920" spans="1:17" hidden="1" x14ac:dyDescent="0.3">
      <c r="A920" t="s">
        <v>1991</v>
      </c>
      <c r="B920" t="s">
        <v>1992</v>
      </c>
      <c r="C920" t="s">
        <v>3158</v>
      </c>
      <c r="D920" t="s">
        <v>307</v>
      </c>
      <c r="E920">
        <v>3507.6204949500002</v>
      </c>
      <c r="F920">
        <v>365.5</v>
      </c>
      <c r="G920">
        <v>50.049892455480297</v>
      </c>
      <c r="H920">
        <v>18.128354241879101</v>
      </c>
      <c r="I920">
        <v>88.872699325689297</v>
      </c>
      <c r="J920">
        <v>-15.297903027192</v>
      </c>
      <c r="K920">
        <v>325.67113553571301</v>
      </c>
      <c r="M920">
        <v>42.418637739018202</v>
      </c>
      <c r="N920">
        <v>0.744147376897767</v>
      </c>
      <c r="O920">
        <v>18.768809849521201</v>
      </c>
      <c r="P920">
        <v>142.69588313413001</v>
      </c>
    </row>
    <row r="921" spans="1:17" hidden="1" x14ac:dyDescent="0.3">
      <c r="A921" t="s">
        <v>1993</v>
      </c>
      <c r="B921" t="s">
        <v>1994</v>
      </c>
      <c r="C921" t="s">
        <v>3158</v>
      </c>
      <c r="D921" t="s">
        <v>57</v>
      </c>
      <c r="E921">
        <v>3489.0624047839901</v>
      </c>
      <c r="F921">
        <v>230.68</v>
      </c>
      <c r="G921">
        <v>8.9696823922426407</v>
      </c>
      <c r="H921">
        <v>1.4594436890976199</v>
      </c>
      <c r="I921">
        <v>14.943559415413</v>
      </c>
      <c r="J921">
        <v>2.0559429355136301</v>
      </c>
      <c r="K921">
        <v>229.202408895117</v>
      </c>
      <c r="L921">
        <v>205.479956426559</v>
      </c>
      <c r="M921">
        <v>51.472232971159798</v>
      </c>
      <c r="N921">
        <v>0.83576683874256297</v>
      </c>
      <c r="O921">
        <v>17.001907404196199</v>
      </c>
      <c r="P921">
        <v>63.2554847841472</v>
      </c>
      <c r="Q921">
        <v>0.104558617421646</v>
      </c>
    </row>
    <row r="922" spans="1:17" hidden="1" x14ac:dyDescent="0.3">
      <c r="A922" t="s">
        <v>1995</v>
      </c>
      <c r="B922" t="s">
        <v>1996</v>
      </c>
      <c r="C922" t="s">
        <v>3158</v>
      </c>
      <c r="E922">
        <v>3486.2406061000002</v>
      </c>
      <c r="F922">
        <v>2051.35</v>
      </c>
      <c r="G922">
        <v>45.314336423063502</v>
      </c>
      <c r="H922">
        <v>-15.5656177359637</v>
      </c>
      <c r="I922">
        <v>18.7275353738642</v>
      </c>
      <c r="J922">
        <v>-5.3609117635479402</v>
      </c>
      <c r="K922">
        <v>2314.8004500165398</v>
      </c>
      <c r="L922">
        <v>1987.6673890874799</v>
      </c>
      <c r="M922">
        <v>26.090332382451599</v>
      </c>
      <c r="N922">
        <v>0.47932823373785</v>
      </c>
      <c r="O922">
        <v>36.495478587271798</v>
      </c>
      <c r="P922">
        <v>85.098127678772798</v>
      </c>
      <c r="Q922">
        <v>2.085613168474E-3</v>
      </c>
    </row>
    <row r="923" spans="1:17" hidden="1" x14ac:dyDescent="0.3">
      <c r="A923" t="s">
        <v>1997</v>
      </c>
      <c r="B923" t="s">
        <v>1998</v>
      </c>
      <c r="C923" t="s">
        <v>3158</v>
      </c>
      <c r="D923" t="s">
        <v>119</v>
      </c>
      <c r="E923">
        <v>3478.7939663400002</v>
      </c>
      <c r="F923">
        <v>1062.5999999999999</v>
      </c>
      <c r="G923">
        <v>12.737958770905699</v>
      </c>
      <c r="H923">
        <v>-13.0495359374987</v>
      </c>
      <c r="I923">
        <v>4.9441126382567999</v>
      </c>
      <c r="J923">
        <v>-8.8029910532249094</v>
      </c>
      <c r="K923">
        <v>1094.14953873635</v>
      </c>
      <c r="L923">
        <v>954.31271537682403</v>
      </c>
      <c r="M923">
        <v>29.3735779330475</v>
      </c>
      <c r="N923">
        <v>0.727586829426079</v>
      </c>
      <c r="O923">
        <v>25.164690382081599</v>
      </c>
      <c r="P923">
        <v>47.5833333333333</v>
      </c>
      <c r="Q923">
        <v>0.13024020494292299</v>
      </c>
    </row>
    <row r="924" spans="1:17" hidden="1" x14ac:dyDescent="0.3">
      <c r="A924" t="s">
        <v>1999</v>
      </c>
      <c r="B924" t="s">
        <v>2000</v>
      </c>
      <c r="C924" t="s">
        <v>3158</v>
      </c>
      <c r="D924" t="s">
        <v>452</v>
      </c>
      <c r="E924">
        <v>3474.2925</v>
      </c>
      <c r="F924">
        <v>522.45000000000005</v>
      </c>
      <c r="G924">
        <v>131.545005685402</v>
      </c>
      <c r="H924">
        <v>16.096991227120899</v>
      </c>
      <c r="I924">
        <v>148.54042566163301</v>
      </c>
      <c r="J924">
        <v>-1.89929609812809</v>
      </c>
      <c r="K924">
        <v>426.30738354339098</v>
      </c>
      <c r="L924">
        <v>295.03041653040799</v>
      </c>
      <c r="M924">
        <v>54.335130796623403</v>
      </c>
      <c r="N924">
        <v>0.46534690372316201</v>
      </c>
      <c r="O924">
        <v>10.058378792228901</v>
      </c>
      <c r="P924">
        <v>195.16949152542301</v>
      </c>
      <c r="Q924">
        <v>0.114671362282757</v>
      </c>
    </row>
    <row r="925" spans="1:17" hidden="1" x14ac:dyDescent="0.3">
      <c r="A925" t="s">
        <v>2001</v>
      </c>
      <c r="B925" t="s">
        <v>2002</v>
      </c>
      <c r="C925" t="s">
        <v>3158</v>
      </c>
      <c r="D925" t="s">
        <v>182</v>
      </c>
      <c r="E925">
        <v>3457.6552210599998</v>
      </c>
      <c r="F925">
        <v>574.45000000000005</v>
      </c>
      <c r="G925">
        <v>15.219418504937099</v>
      </c>
      <c r="H925">
        <v>-6.7417114627916304</v>
      </c>
      <c r="I925">
        <v>1.6344575915895101</v>
      </c>
      <c r="J925">
        <v>1.76156613899183</v>
      </c>
      <c r="K925">
        <v>590.48127897404197</v>
      </c>
      <c r="L925">
        <v>541.04929487862796</v>
      </c>
      <c r="M925">
        <v>50.666313008425597</v>
      </c>
      <c r="N925">
        <v>0.90608021333489397</v>
      </c>
      <c r="O925">
        <v>21.4204891635477</v>
      </c>
      <c r="P925">
        <v>66.362583260932496</v>
      </c>
      <c r="Q925">
        <v>7.1985529134085999E-2</v>
      </c>
    </row>
    <row r="926" spans="1:17" hidden="1" x14ac:dyDescent="0.3">
      <c r="A926" t="s">
        <v>2003</v>
      </c>
      <c r="B926" t="s">
        <v>2004</v>
      </c>
      <c r="C926" t="s">
        <v>3158</v>
      </c>
      <c r="D926" t="s">
        <v>48</v>
      </c>
      <c r="E926">
        <v>3457.0013399999998</v>
      </c>
      <c r="F926">
        <v>277.35000000000002</v>
      </c>
      <c r="G926">
        <v>14.848465912464301</v>
      </c>
      <c r="H926">
        <v>12.100906816470699</v>
      </c>
      <c r="I926">
        <v>58.682444539258299</v>
      </c>
      <c r="J926">
        <v>1.3414693669364299</v>
      </c>
      <c r="K926">
        <v>242.97453427367799</v>
      </c>
      <c r="L926">
        <v>214.50443638247901</v>
      </c>
      <c r="M926">
        <v>73.634843142265197</v>
      </c>
      <c r="N926">
        <v>1.0699361570075701</v>
      </c>
      <c r="O926">
        <v>7.0849107625743502</v>
      </c>
      <c r="P926">
        <v>96.702127659574401</v>
      </c>
    </row>
    <row r="927" spans="1:17" hidden="1" x14ac:dyDescent="0.3">
      <c r="A927" t="s">
        <v>2005</v>
      </c>
      <c r="B927" t="s">
        <v>2006</v>
      </c>
      <c r="C927" t="s">
        <v>3158</v>
      </c>
      <c r="D927" t="s">
        <v>24</v>
      </c>
      <c r="E927">
        <v>3430.9256714599901</v>
      </c>
      <c r="F927">
        <v>412.3</v>
      </c>
      <c r="G927">
        <v>8.1587271252719908</v>
      </c>
      <c r="H927">
        <v>1.9786928099350201</v>
      </c>
      <c r="I927">
        <v>34.345456762740703</v>
      </c>
      <c r="J927">
        <v>4.7262824510485801</v>
      </c>
      <c r="K927">
        <v>385.90959150275103</v>
      </c>
      <c r="L927">
        <v>332.65644172634097</v>
      </c>
      <c r="M927">
        <v>54.960957815747904</v>
      </c>
      <c r="N927">
        <v>0.40614004200644499</v>
      </c>
      <c r="O927">
        <v>13.267038564152299</v>
      </c>
      <c r="P927">
        <v>65.316760224538896</v>
      </c>
      <c r="Q927">
        <v>-3.2139435312000003E-2</v>
      </c>
    </row>
    <row r="928" spans="1:17" hidden="1" x14ac:dyDescent="0.3">
      <c r="A928" t="s">
        <v>2007</v>
      </c>
      <c r="B928" t="s">
        <v>2008</v>
      </c>
      <c r="C928" t="s">
        <v>3158</v>
      </c>
      <c r="D928" t="s">
        <v>280</v>
      </c>
      <c r="E928">
        <v>3421.23676776</v>
      </c>
      <c r="F928">
        <v>1299.5999999999999</v>
      </c>
      <c r="G928">
        <v>-9.5321322157945492</v>
      </c>
      <c r="H928">
        <v>-10.7544917485491</v>
      </c>
      <c r="I928">
        <v>-11.4387790019764</v>
      </c>
      <c r="J928">
        <v>-1.85920141991915</v>
      </c>
      <c r="K928">
        <v>1304.3850616423699</v>
      </c>
      <c r="L928">
        <v>1309.4830796660301</v>
      </c>
      <c r="M928">
        <v>68.503659326536095</v>
      </c>
      <c r="N928">
        <v>0.341557299187911</v>
      </c>
      <c r="O928">
        <v>40.270083102492997</v>
      </c>
      <c r="P928">
        <v>19.349802553035101</v>
      </c>
      <c r="Q928">
        <v>7.6911203025912006E-2</v>
      </c>
    </row>
    <row r="929" spans="1:17" hidden="1" x14ac:dyDescent="0.3">
      <c r="A929" t="s">
        <v>2009</v>
      </c>
      <c r="B929" t="s">
        <v>2010</v>
      </c>
      <c r="C929" t="s">
        <v>3154</v>
      </c>
      <c r="D929" t="s">
        <v>272</v>
      </c>
      <c r="E929">
        <v>3391.2068731859999</v>
      </c>
      <c r="F929">
        <v>158.91</v>
      </c>
      <c r="G929">
        <v>-47.940567345480297</v>
      </c>
      <c r="H929">
        <v>-10.9876617491978</v>
      </c>
      <c r="I929">
        <v>-30.987863761058399</v>
      </c>
      <c r="J929">
        <v>-4.0254521051136001</v>
      </c>
      <c r="K929">
        <v>171.654190490497</v>
      </c>
      <c r="M929">
        <v>38.3478024366132</v>
      </c>
      <c r="N929">
        <v>0.79174618359813498</v>
      </c>
      <c r="O929">
        <v>47.882449185073298</v>
      </c>
      <c r="P929">
        <v>8.4709897610921505</v>
      </c>
    </row>
    <row r="930" spans="1:17" hidden="1" x14ac:dyDescent="0.3">
      <c r="A930" t="s">
        <v>2011</v>
      </c>
      <c r="B930" t="s">
        <v>2012</v>
      </c>
      <c r="C930" t="s">
        <v>3158</v>
      </c>
      <c r="D930" t="s">
        <v>80</v>
      </c>
      <c r="E930">
        <v>3390.4424199999999</v>
      </c>
      <c r="F930">
        <v>1093.55</v>
      </c>
      <c r="G930">
        <v>90.256354235058893</v>
      </c>
      <c r="H930">
        <v>0.49406806799159902</v>
      </c>
      <c r="I930">
        <v>119.637288459259</v>
      </c>
      <c r="J930">
        <v>3.3565138842975801</v>
      </c>
      <c r="K930">
        <v>959.53852848366796</v>
      </c>
      <c r="L930">
        <v>718.730197477508</v>
      </c>
      <c r="M930">
        <v>64.426356759575597</v>
      </c>
      <c r="N930">
        <v>0.432209012358369</v>
      </c>
      <c r="O930">
        <v>4.9791961958758097</v>
      </c>
      <c r="P930">
        <v>159.65807906921501</v>
      </c>
      <c r="Q930">
        <v>7.3441466904048999E-2</v>
      </c>
    </row>
    <row r="931" spans="1:17" hidden="1" x14ac:dyDescent="0.3">
      <c r="A931" t="s">
        <v>2013</v>
      </c>
      <c r="B931" t="s">
        <v>2014</v>
      </c>
      <c r="C931" t="s">
        <v>3158</v>
      </c>
      <c r="D931" t="s">
        <v>258</v>
      </c>
      <c r="E931">
        <v>3384.20429612</v>
      </c>
      <c r="F931">
        <v>327.05</v>
      </c>
      <c r="G931">
        <v>35.050805465494498</v>
      </c>
      <c r="H931">
        <v>-2.8812369885828999</v>
      </c>
      <c r="I931">
        <v>47.5587419538235</v>
      </c>
      <c r="J931">
        <v>7.9868070194416703</v>
      </c>
      <c r="K931">
        <v>335.571712443357</v>
      </c>
      <c r="L931">
        <v>294.83308037162698</v>
      </c>
      <c r="M931">
        <v>59.155815623016601</v>
      </c>
      <c r="N931">
        <v>0.43560380175381902</v>
      </c>
      <c r="O931">
        <v>40.1926310961626</v>
      </c>
      <c r="P931">
        <v>104.40624999999901</v>
      </c>
      <c r="Q931">
        <v>0.21391969375800399</v>
      </c>
    </row>
    <row r="932" spans="1:17" x14ac:dyDescent="0.3">
      <c r="A932" t="s">
        <v>2015</v>
      </c>
      <c r="B932" t="s">
        <v>2016</v>
      </c>
      <c r="C932" t="s">
        <v>3149</v>
      </c>
      <c r="D932" t="s">
        <v>182</v>
      </c>
      <c r="E932">
        <v>3359.5429896000001</v>
      </c>
      <c r="F932">
        <v>214.08</v>
      </c>
      <c r="G932">
        <v>-51.352470750537499</v>
      </c>
      <c r="H932">
        <v>-6.0534983863521301</v>
      </c>
      <c r="I932">
        <v>-15.7787042565497</v>
      </c>
      <c r="J932">
        <v>0.698118635721655</v>
      </c>
      <c r="K932">
        <v>218.64179429341601</v>
      </c>
      <c r="L932">
        <v>227.48245731077</v>
      </c>
      <c r="M932">
        <v>50.738560888150701</v>
      </c>
      <c r="N932">
        <v>0.67956779359905695</v>
      </c>
      <c r="O932">
        <v>39.667414050822103</v>
      </c>
      <c r="P932">
        <v>12.348464969824199</v>
      </c>
      <c r="Q932">
        <v>5.2080527343429999E-3</v>
      </c>
    </row>
    <row r="933" spans="1:17" hidden="1" x14ac:dyDescent="0.3">
      <c r="A933" t="s">
        <v>2017</v>
      </c>
      <c r="B933" t="s">
        <v>2018</v>
      </c>
      <c r="C933" t="s">
        <v>3158</v>
      </c>
      <c r="D933" t="s">
        <v>48</v>
      </c>
      <c r="E933">
        <v>3353.7042645199999</v>
      </c>
      <c r="F933">
        <v>396.4</v>
      </c>
      <c r="G933">
        <v>57.763922056644397</v>
      </c>
      <c r="H933">
        <v>2.44469751807299</v>
      </c>
      <c r="I933">
        <v>24.521728722488302</v>
      </c>
      <c r="J933">
        <v>3.5424774196020401</v>
      </c>
      <c r="K933">
        <v>370.92114451045597</v>
      </c>
      <c r="L933">
        <v>313.02468329239201</v>
      </c>
      <c r="M933">
        <v>59.155193863023001</v>
      </c>
      <c r="N933">
        <v>0.71471108903072</v>
      </c>
      <c r="O933">
        <v>4.6922300706357198</v>
      </c>
      <c r="P933">
        <v>111.63908168713201</v>
      </c>
      <c r="Q933">
        <v>7.9923900312173002E-2</v>
      </c>
    </row>
    <row r="934" spans="1:17" x14ac:dyDescent="0.3">
      <c r="A934" t="s">
        <v>2019</v>
      </c>
      <c r="B934" t="s">
        <v>2020</v>
      </c>
      <c r="C934" t="s">
        <v>3154</v>
      </c>
      <c r="D934" t="s">
        <v>1477</v>
      </c>
      <c r="E934">
        <v>3339.9088928810002</v>
      </c>
      <c r="F934">
        <v>124.73</v>
      </c>
      <c r="G934">
        <v>-38.755553080066001</v>
      </c>
      <c r="H934">
        <v>-5.8569059632225802</v>
      </c>
      <c r="I934">
        <v>-9.2474642686866595</v>
      </c>
      <c r="J934">
        <v>-3.0387301315245399</v>
      </c>
      <c r="K934">
        <v>129.269358287279</v>
      </c>
      <c r="L934">
        <v>136.00097710111899</v>
      </c>
      <c r="M934">
        <v>43.570320492801002</v>
      </c>
      <c r="N934">
        <v>0.51004812145372203</v>
      </c>
      <c r="O934">
        <v>28.116732141425398</v>
      </c>
      <c r="P934">
        <v>19.415988511249299</v>
      </c>
      <c r="Q934">
        <v>-0.106758903838687</v>
      </c>
    </row>
    <row r="935" spans="1:17" hidden="1" x14ac:dyDescent="0.3">
      <c r="A935" t="s">
        <v>2021</v>
      </c>
      <c r="B935" t="s">
        <v>2022</v>
      </c>
      <c r="C935" t="s">
        <v>3158</v>
      </c>
      <c r="D935" t="s">
        <v>109</v>
      </c>
      <c r="E935">
        <v>3330.1651499999998</v>
      </c>
      <c r="F935">
        <v>499.35</v>
      </c>
      <c r="G935">
        <v>136.02444592023301</v>
      </c>
      <c r="H935">
        <v>33.895007687600902</v>
      </c>
      <c r="I935">
        <v>30.4537799816895</v>
      </c>
      <c r="J935">
        <v>-1.0536195097357199</v>
      </c>
      <c r="K935">
        <v>430.932331403126</v>
      </c>
      <c r="L935">
        <v>372.58225656917</v>
      </c>
      <c r="M935">
        <v>68.172859847155806</v>
      </c>
      <c r="N935">
        <v>1.83041201287432</v>
      </c>
      <c r="O935">
        <v>4.3957144287573602</v>
      </c>
      <c r="P935">
        <v>210.79875518672199</v>
      </c>
      <c r="Q935">
        <v>0.25119622392218999</v>
      </c>
    </row>
    <row r="936" spans="1:17" hidden="1" x14ac:dyDescent="0.3">
      <c r="A936" t="s">
        <v>2023</v>
      </c>
      <c r="B936" t="s">
        <v>2024</v>
      </c>
      <c r="C936" t="s">
        <v>3158</v>
      </c>
      <c r="D936" t="s">
        <v>384</v>
      </c>
      <c r="E936">
        <v>3329.4748100000002</v>
      </c>
      <c r="F936">
        <v>12975.35</v>
      </c>
      <c r="G936">
        <v>-49.297756041933603</v>
      </c>
      <c r="H936">
        <v>-2.1544642403691601</v>
      </c>
      <c r="I936">
        <v>-0.48211043825225097</v>
      </c>
      <c r="J936">
        <v>3.8336134552096799</v>
      </c>
      <c r="K936">
        <v>12493.7781858909</v>
      </c>
      <c r="L936">
        <v>12298.998077251899</v>
      </c>
      <c r="M936">
        <v>54.817146752059799</v>
      </c>
      <c r="N936">
        <v>0.456836089936769</v>
      </c>
      <c r="O936">
        <v>35.455690983287496</v>
      </c>
      <c r="P936">
        <v>42.586263736263703</v>
      </c>
      <c r="Q936">
        <v>-4.4874696363161999E-2</v>
      </c>
    </row>
    <row r="937" spans="1:17" hidden="1" x14ac:dyDescent="0.3">
      <c r="A937" t="s">
        <v>2025</v>
      </c>
      <c r="B937" t="s">
        <v>2026</v>
      </c>
      <c r="C937" t="s">
        <v>3158</v>
      </c>
      <c r="D937" t="s">
        <v>384</v>
      </c>
      <c r="E937">
        <v>3328.8669285000001</v>
      </c>
      <c r="F937">
        <v>303</v>
      </c>
      <c r="G937">
        <v>20.8992531140895</v>
      </c>
      <c r="H937">
        <v>15.427697721826499</v>
      </c>
      <c r="I937">
        <v>50.391039246098899</v>
      </c>
      <c r="J937">
        <v>12.1125390431562</v>
      </c>
      <c r="K937">
        <v>264.98676956653401</v>
      </c>
      <c r="L937">
        <v>232.57563564974799</v>
      </c>
      <c r="M937">
        <v>61.600086431334802</v>
      </c>
      <c r="N937">
        <v>1.68696712362067</v>
      </c>
      <c r="O937">
        <v>7.0957095709570801</v>
      </c>
      <c r="P937">
        <v>69.273743016759695</v>
      </c>
      <c r="Q937">
        <v>4.7703185584955003E-2</v>
      </c>
    </row>
    <row r="938" spans="1:17" hidden="1" x14ac:dyDescent="0.3">
      <c r="A938" t="s">
        <v>2027</v>
      </c>
      <c r="B938" t="s">
        <v>2028</v>
      </c>
      <c r="C938" t="s">
        <v>3158</v>
      </c>
      <c r="D938" t="s">
        <v>2029</v>
      </c>
      <c r="E938">
        <v>3318.1731841599999</v>
      </c>
      <c r="F938">
        <v>287.2</v>
      </c>
      <c r="G938">
        <v>25.1480569418407</v>
      </c>
      <c r="H938">
        <v>13.3457246193686</v>
      </c>
      <c r="I938">
        <v>19.946758477590699</v>
      </c>
      <c r="J938">
        <v>4.4293526264871801</v>
      </c>
      <c r="K938">
        <v>269.45567965174803</v>
      </c>
      <c r="L938">
        <v>242.294561108235</v>
      </c>
      <c r="M938">
        <v>63.805925578492797</v>
      </c>
      <c r="N938">
        <v>1.4812768248535599</v>
      </c>
      <c r="O938">
        <v>14.9025069637882</v>
      </c>
      <c r="P938">
        <v>165.311778290993</v>
      </c>
    </row>
    <row r="939" spans="1:17" x14ac:dyDescent="0.3">
      <c r="A939" t="s">
        <v>2030</v>
      </c>
      <c r="B939" t="s">
        <v>2031</v>
      </c>
      <c r="C939" t="s">
        <v>3155</v>
      </c>
      <c r="D939" t="s">
        <v>477</v>
      </c>
      <c r="E939">
        <v>3309.8004799999999</v>
      </c>
      <c r="F939">
        <v>382.3</v>
      </c>
      <c r="G939">
        <v>-13.003630286872401</v>
      </c>
      <c r="H939">
        <v>-52.877123060072698</v>
      </c>
      <c r="I939">
        <v>-49.654156408124301</v>
      </c>
      <c r="J939">
        <v>-0.22534974028948501</v>
      </c>
      <c r="K939">
        <v>428.09023311859403</v>
      </c>
      <c r="L939">
        <v>469.26344248050202</v>
      </c>
      <c r="M939">
        <v>43.188375465488399</v>
      </c>
      <c r="N939">
        <v>0.41296939400558502</v>
      </c>
      <c r="O939">
        <v>95.520533612346298</v>
      </c>
      <c r="P939">
        <v>23.322580645161199</v>
      </c>
      <c r="Q939">
        <v>0.139353648129379</v>
      </c>
    </row>
    <row r="940" spans="1:17" hidden="1" x14ac:dyDescent="0.3">
      <c r="A940" t="s">
        <v>2032</v>
      </c>
      <c r="B940" t="s">
        <v>2033</v>
      </c>
      <c r="C940" t="s">
        <v>3158</v>
      </c>
      <c r="D940" t="s">
        <v>119</v>
      </c>
      <c r="E940">
        <v>3301.5847944799998</v>
      </c>
      <c r="F940">
        <v>19.12</v>
      </c>
      <c r="G940">
        <v>65.958033690942401</v>
      </c>
      <c r="H940">
        <v>-12.643863451909199</v>
      </c>
      <c r="I940">
        <v>-23.198803966869601</v>
      </c>
      <c r="J940">
        <v>0.67273347252579396</v>
      </c>
      <c r="K940">
        <v>19.424030151145299</v>
      </c>
      <c r="L940">
        <v>18.421278838581401</v>
      </c>
      <c r="M940">
        <v>45.078854536364602</v>
      </c>
      <c r="N940">
        <v>0.85699134780250297</v>
      </c>
      <c r="O940">
        <v>77.562761506276104</v>
      </c>
      <c r="P940">
        <v>119.014891179839</v>
      </c>
      <c r="Q940">
        <v>0.1171166844351</v>
      </c>
    </row>
    <row r="941" spans="1:17" hidden="1" x14ac:dyDescent="0.3">
      <c r="A941" t="s">
        <v>2034</v>
      </c>
      <c r="B941" t="s">
        <v>2035</v>
      </c>
      <c r="C941" t="s">
        <v>3158</v>
      </c>
      <c r="D941" t="s">
        <v>766</v>
      </c>
      <c r="E941">
        <v>3291.8089610729999</v>
      </c>
      <c r="F941">
        <v>30.39</v>
      </c>
      <c r="G941">
        <v>58.171980386816799</v>
      </c>
      <c r="H941">
        <v>43.397888058062598</v>
      </c>
      <c r="I941">
        <v>12.3335517001423</v>
      </c>
      <c r="J941">
        <v>-5.3772299456456398</v>
      </c>
      <c r="K941">
        <v>25.4751057551561</v>
      </c>
      <c r="L941">
        <v>23.124896069035</v>
      </c>
      <c r="M941">
        <v>54.014416349024202</v>
      </c>
      <c r="N941">
        <v>2.49296363139096</v>
      </c>
      <c r="O941">
        <v>24.021059559065399</v>
      </c>
      <c r="P941">
        <v>85.304878048780495</v>
      </c>
      <c r="Q941">
        <v>-1.0795113539707E-2</v>
      </c>
    </row>
    <row r="942" spans="1:17" hidden="1" x14ac:dyDescent="0.3">
      <c r="A942" t="s">
        <v>2036</v>
      </c>
      <c r="B942" t="s">
        <v>2037</v>
      </c>
      <c r="C942" t="s">
        <v>3158</v>
      </c>
      <c r="D942" t="s">
        <v>135</v>
      </c>
      <c r="E942">
        <v>3270.6639018000001</v>
      </c>
      <c r="F942">
        <v>638.70000000000005</v>
      </c>
      <c r="G942">
        <v>14.302112995859799</v>
      </c>
      <c r="H942">
        <v>2.1384297860209398</v>
      </c>
      <c r="I942">
        <v>27.906561256142599</v>
      </c>
      <c r="J942">
        <v>-3.8605840554459099</v>
      </c>
      <c r="K942">
        <v>626.14404787022499</v>
      </c>
      <c r="L942">
        <v>528.23709976887801</v>
      </c>
      <c r="M942">
        <v>38.640226116610201</v>
      </c>
      <c r="N942">
        <v>0.56780307214602899</v>
      </c>
      <c r="O942">
        <v>15.374980428996301</v>
      </c>
      <c r="P942">
        <v>89.132366005330098</v>
      </c>
      <c r="Q942">
        <v>0.18397682936061599</v>
      </c>
    </row>
    <row r="943" spans="1:17" hidden="1" x14ac:dyDescent="0.3">
      <c r="A943" t="s">
        <v>2038</v>
      </c>
      <c r="B943" t="s">
        <v>2039</v>
      </c>
      <c r="C943" t="s">
        <v>3158</v>
      </c>
      <c r="D943" t="s">
        <v>2040</v>
      </c>
      <c r="E943">
        <v>3269.7</v>
      </c>
      <c r="F943">
        <v>1167.75</v>
      </c>
      <c r="G943">
        <v>128.457366388916</v>
      </c>
      <c r="H943">
        <v>40.601084166784602</v>
      </c>
      <c r="I943">
        <v>42.089063836435301</v>
      </c>
      <c r="J943">
        <v>16.0680703356363</v>
      </c>
      <c r="K943">
        <v>996.85740206479397</v>
      </c>
      <c r="L943">
        <v>886.58882427584501</v>
      </c>
      <c r="M943">
        <v>77.065919058201501</v>
      </c>
      <c r="N943">
        <v>1.6093850475762701</v>
      </c>
      <c r="O943">
        <v>24.851209591093902</v>
      </c>
      <c r="P943">
        <v>174.05538605960999</v>
      </c>
      <c r="Q943">
        <v>0.108513083397256</v>
      </c>
    </row>
    <row r="944" spans="1:17" x14ac:dyDescent="0.3">
      <c r="A944" t="s">
        <v>2041</v>
      </c>
      <c r="B944" t="s">
        <v>2042</v>
      </c>
      <c r="C944" t="s">
        <v>3157</v>
      </c>
      <c r="D944" t="s">
        <v>258</v>
      </c>
      <c r="E944">
        <v>3252.3586317999998</v>
      </c>
      <c r="F944">
        <v>317.64999999999998</v>
      </c>
      <c r="G944">
        <v>21.975254215247801</v>
      </c>
      <c r="H944">
        <v>-4.4015680255784702</v>
      </c>
      <c r="I944">
        <v>9.3668959487393408</v>
      </c>
      <c r="J944">
        <v>-0.295920780772432</v>
      </c>
      <c r="K944">
        <v>324.69884453784198</v>
      </c>
      <c r="L944">
        <v>286.53121198851198</v>
      </c>
      <c r="M944">
        <v>43.879345167545502</v>
      </c>
      <c r="N944">
        <v>0.50584350437560699</v>
      </c>
      <c r="O944">
        <v>14.2294978750196</v>
      </c>
      <c r="P944">
        <v>68.380598992843801</v>
      </c>
      <c r="Q944">
        <v>-1.0154299758209999E-3</v>
      </c>
    </row>
    <row r="945" spans="1:17" hidden="1" x14ac:dyDescent="0.3">
      <c r="A945" t="s">
        <v>2043</v>
      </c>
      <c r="B945" t="s">
        <v>2044</v>
      </c>
      <c r="C945" t="s">
        <v>3158</v>
      </c>
      <c r="D945" t="s">
        <v>51</v>
      </c>
      <c r="E945">
        <v>3248.4382496449998</v>
      </c>
      <c r="F945">
        <v>750.1</v>
      </c>
      <c r="G945">
        <v>114.60490721660101</v>
      </c>
      <c r="H945">
        <v>-3.98772112277307</v>
      </c>
      <c r="I945">
        <v>88.268836111204905</v>
      </c>
      <c r="J945">
        <v>-3.6026391175788701</v>
      </c>
      <c r="K945">
        <v>713.33147469267499</v>
      </c>
      <c r="L945">
        <v>551.63430756059597</v>
      </c>
      <c r="M945">
        <v>47.635924183662603</v>
      </c>
      <c r="N945">
        <v>0.51702846757832099</v>
      </c>
      <c r="O945">
        <v>10.6519130782562</v>
      </c>
      <c r="P945">
        <v>184.61527355742999</v>
      </c>
      <c r="Q945">
        <v>-3.231547252789E-2</v>
      </c>
    </row>
    <row r="946" spans="1:17" hidden="1" x14ac:dyDescent="0.3">
      <c r="A946" t="s">
        <v>2045</v>
      </c>
      <c r="B946" t="s">
        <v>2046</v>
      </c>
      <c r="C946" t="s">
        <v>3158</v>
      </c>
      <c r="D946" t="s">
        <v>1580</v>
      </c>
      <c r="E946">
        <v>3239.3727519200002</v>
      </c>
      <c r="F946">
        <v>143.19999999999999</v>
      </c>
      <c r="G946">
        <v>-40.644711118399201</v>
      </c>
      <c r="H946">
        <v>-7.1403212932760498</v>
      </c>
      <c r="I946">
        <v>-11.933828506926901</v>
      </c>
      <c r="J946">
        <v>8.2856815381555704E-2</v>
      </c>
      <c r="K946">
        <v>151.19045479669799</v>
      </c>
      <c r="L946">
        <v>150.43833140746401</v>
      </c>
      <c r="M946">
        <v>39.637856064444698</v>
      </c>
      <c r="N946">
        <v>0.36167839376303301</v>
      </c>
      <c r="O946">
        <v>25.062849162011101</v>
      </c>
      <c r="P946">
        <v>11.0077519379844</v>
      </c>
      <c r="Q946">
        <v>1.0668959389843E-2</v>
      </c>
    </row>
    <row r="947" spans="1:17" hidden="1" x14ac:dyDescent="0.3">
      <c r="A947" t="s">
        <v>2047</v>
      </c>
      <c r="B947" t="s">
        <v>2048</v>
      </c>
      <c r="C947" t="s">
        <v>3158</v>
      </c>
      <c r="D947" t="s">
        <v>547</v>
      </c>
      <c r="E947">
        <v>3234.9444737399999</v>
      </c>
      <c r="F947">
        <v>412.3</v>
      </c>
      <c r="G947">
        <v>90.193623138401904</v>
      </c>
      <c r="H947">
        <v>-13.575340545187601</v>
      </c>
      <c r="I947">
        <v>28.409312027885399</v>
      </c>
      <c r="J947">
        <v>1.5010171990591801</v>
      </c>
      <c r="K947">
        <v>386.17237978328501</v>
      </c>
      <c r="L947">
        <v>312.37705043565001</v>
      </c>
      <c r="M947">
        <v>59.953125014690499</v>
      </c>
      <c r="N947">
        <v>0.54947262418178999</v>
      </c>
      <c r="O947">
        <v>21.028377395100598</v>
      </c>
      <c r="P947">
        <v>125.855929882224</v>
      </c>
      <c r="Q947">
        <v>0.15095033324292501</v>
      </c>
    </row>
    <row r="948" spans="1:17" hidden="1" x14ac:dyDescent="0.3">
      <c r="A948" t="s">
        <v>2049</v>
      </c>
      <c r="B948" t="s">
        <v>2050</v>
      </c>
      <c r="C948" t="s">
        <v>3158</v>
      </c>
      <c r="D948" t="s">
        <v>217</v>
      </c>
      <c r="E948">
        <v>3222.5193620099999</v>
      </c>
      <c r="F948">
        <v>233.61</v>
      </c>
      <c r="G948">
        <v>265.70815248052497</v>
      </c>
      <c r="H948">
        <v>-6.1226981725538598</v>
      </c>
      <c r="I948">
        <v>136.061266346206</v>
      </c>
      <c r="J948">
        <v>8.1467938400615303</v>
      </c>
      <c r="K948">
        <v>234.14045448117301</v>
      </c>
      <c r="L948">
        <v>172.358789843323</v>
      </c>
      <c r="M948">
        <v>51.502276054276898</v>
      </c>
      <c r="N948">
        <v>0.602298533051705</v>
      </c>
      <c r="O948">
        <v>31.843671075724501</v>
      </c>
      <c r="P948">
        <v>297.29591836734699</v>
      </c>
      <c r="Q948">
        <v>0.16066285780487999</v>
      </c>
    </row>
    <row r="949" spans="1:17" hidden="1" x14ac:dyDescent="0.3">
      <c r="A949" t="s">
        <v>2051</v>
      </c>
      <c r="B949" t="s">
        <v>2052</v>
      </c>
      <c r="C949" t="s">
        <v>3158</v>
      </c>
      <c r="D949" t="s">
        <v>217</v>
      </c>
      <c r="E949">
        <v>3218.82</v>
      </c>
      <c r="F949">
        <v>731.55</v>
      </c>
      <c r="G949">
        <v>152.46370617150001</v>
      </c>
      <c r="H949">
        <v>17.912130678412499</v>
      </c>
      <c r="I949">
        <v>138.016479823064</v>
      </c>
      <c r="J949">
        <v>12.2960168727547</v>
      </c>
      <c r="K949">
        <v>592.422596475864</v>
      </c>
      <c r="L949">
        <v>433.82650329417697</v>
      </c>
      <c r="M949">
        <v>81.0244943185415</v>
      </c>
      <c r="N949">
        <v>0.82873664727771301</v>
      </c>
      <c r="O949">
        <v>2.3853461827626199</v>
      </c>
      <c r="P949">
        <v>221.631127720378</v>
      </c>
      <c r="Q949">
        <v>0.22160269304198699</v>
      </c>
    </row>
    <row r="950" spans="1:17" hidden="1" x14ac:dyDescent="0.3">
      <c r="A950" t="s">
        <v>2053</v>
      </c>
      <c r="B950" t="s">
        <v>2054</v>
      </c>
      <c r="C950" t="s">
        <v>3158</v>
      </c>
      <c r="D950" t="s">
        <v>27</v>
      </c>
      <c r="E950">
        <v>3209.22</v>
      </c>
      <c r="F950">
        <v>50.94</v>
      </c>
      <c r="G950">
        <v>61.614471597263801</v>
      </c>
      <c r="H950">
        <v>-9.9922422643265296</v>
      </c>
      <c r="I950">
        <v>29.275809133696399</v>
      </c>
      <c r="J950">
        <v>-11.746769497003299</v>
      </c>
      <c r="K950">
        <v>56.000011335907899</v>
      </c>
      <c r="L950">
        <v>47.456595981736299</v>
      </c>
      <c r="M950">
        <v>37.021113880151297</v>
      </c>
      <c r="N950">
        <v>0.25426076431853301</v>
      </c>
      <c r="O950">
        <v>100.09815469179399</v>
      </c>
      <c r="P950">
        <v>101.74257425742501</v>
      </c>
      <c r="Q950">
        <v>8.8889539458668995E-2</v>
      </c>
    </row>
    <row r="951" spans="1:17" hidden="1" x14ac:dyDescent="0.3">
      <c r="A951" t="s">
        <v>2055</v>
      </c>
      <c r="B951" t="s">
        <v>2056</v>
      </c>
      <c r="C951" t="s">
        <v>3158</v>
      </c>
      <c r="D951" t="s">
        <v>238</v>
      </c>
      <c r="E951">
        <v>3205.6815580000002</v>
      </c>
      <c r="F951">
        <v>1109.5999999999999</v>
      </c>
      <c r="G951">
        <v>3.5860510160240802</v>
      </c>
      <c r="H951">
        <v>-9.7960839326721398</v>
      </c>
      <c r="I951">
        <v>29.717377024056699</v>
      </c>
      <c r="J951">
        <v>-5.0861029959719897</v>
      </c>
      <c r="K951">
        <v>1101.7598780446001</v>
      </c>
      <c r="L951">
        <v>934.08630821013901</v>
      </c>
      <c r="M951">
        <v>35.829275688702602</v>
      </c>
      <c r="N951">
        <v>0.39773030047747199</v>
      </c>
      <c r="O951">
        <v>23.4453857245854</v>
      </c>
      <c r="P951">
        <v>67.790715257825497</v>
      </c>
      <c r="Q951">
        <v>-2.5897358948039999E-2</v>
      </c>
    </row>
    <row r="952" spans="1:17" hidden="1" x14ac:dyDescent="0.3">
      <c r="A952" t="s">
        <v>2057</v>
      </c>
      <c r="B952" t="s">
        <v>2058</v>
      </c>
      <c r="C952" t="s">
        <v>3158</v>
      </c>
      <c r="D952" t="s">
        <v>272</v>
      </c>
      <c r="E952">
        <v>3197.1039211799998</v>
      </c>
      <c r="F952">
        <v>179.01</v>
      </c>
      <c r="G952">
        <v>38.900341845717101</v>
      </c>
      <c r="H952">
        <v>-1.65389457929933</v>
      </c>
      <c r="I952">
        <v>23.082094834102399</v>
      </c>
      <c r="J952">
        <v>1.4186238234287101</v>
      </c>
      <c r="K952">
        <v>161.19445875908599</v>
      </c>
      <c r="L952">
        <v>138.59116253764199</v>
      </c>
      <c r="M952">
        <v>60.8635535817087</v>
      </c>
      <c r="N952">
        <v>0.97579046988686602</v>
      </c>
      <c r="O952">
        <v>7.3683034467348199</v>
      </c>
      <c r="P952">
        <v>96.067907995618796</v>
      </c>
      <c r="Q952">
        <v>0.17539126858645199</v>
      </c>
    </row>
    <row r="953" spans="1:17" x14ac:dyDescent="0.3">
      <c r="A953" t="s">
        <v>2059</v>
      </c>
      <c r="B953" t="s">
        <v>2060</v>
      </c>
      <c r="C953" t="s">
        <v>3145</v>
      </c>
      <c r="D953" t="s">
        <v>486</v>
      </c>
      <c r="E953">
        <v>3196.7856947999999</v>
      </c>
      <c r="F953">
        <v>439.8</v>
      </c>
      <c r="G953">
        <v>-12.1752318677333</v>
      </c>
      <c r="H953">
        <v>-2.0807886354293998</v>
      </c>
      <c r="I953">
        <v>16.992359793362201</v>
      </c>
      <c r="J953">
        <v>-2.48988919319165</v>
      </c>
      <c r="K953">
        <v>442.358233466532</v>
      </c>
      <c r="L953">
        <v>392.82090522292498</v>
      </c>
      <c r="M953">
        <v>42.866417772415502</v>
      </c>
      <c r="N953">
        <v>0.37245642426299802</v>
      </c>
      <c r="O953">
        <v>14.824920418371899</v>
      </c>
      <c r="P953">
        <v>49.059481443823003</v>
      </c>
      <c r="Q953">
        <v>-4.7817196366529997E-3</v>
      </c>
    </row>
    <row r="954" spans="1:17" hidden="1" x14ac:dyDescent="0.3">
      <c r="A954" t="s">
        <v>2061</v>
      </c>
      <c r="B954" t="s">
        <v>2062</v>
      </c>
      <c r="C954" t="s">
        <v>3158</v>
      </c>
      <c r="D954" t="s">
        <v>1350</v>
      </c>
      <c r="E954">
        <v>3181.04884128</v>
      </c>
      <c r="F954">
        <v>216.2</v>
      </c>
      <c r="K954">
        <v>198.53034696656701</v>
      </c>
      <c r="L954">
        <v>172.215069946667</v>
      </c>
      <c r="M954">
        <v>81.1750791682543</v>
      </c>
      <c r="N954">
        <v>1</v>
      </c>
      <c r="Q954">
        <v>0.14788253940821999</v>
      </c>
    </row>
    <row r="955" spans="1:17" x14ac:dyDescent="0.3">
      <c r="A955" t="s">
        <v>2063</v>
      </c>
      <c r="B955" t="s">
        <v>2064</v>
      </c>
      <c r="C955" t="s">
        <v>3150</v>
      </c>
      <c r="D955" t="s">
        <v>119</v>
      </c>
      <c r="E955">
        <v>3157.2931552499999</v>
      </c>
      <c r="F955">
        <v>1084.55</v>
      </c>
      <c r="G955">
        <v>-22.576525125123901</v>
      </c>
      <c r="H955">
        <v>-2.4540698244158898</v>
      </c>
      <c r="I955">
        <v>-15.7979455392482</v>
      </c>
      <c r="J955">
        <v>-4.8241071479708602</v>
      </c>
      <c r="K955">
        <v>1126.7068626842899</v>
      </c>
      <c r="L955">
        <v>1126.1274071841301</v>
      </c>
      <c r="M955">
        <v>33.523679689941503</v>
      </c>
      <c r="N955">
        <v>0.77033300383881997</v>
      </c>
      <c r="O955">
        <v>25.305426213636999</v>
      </c>
      <c r="P955">
        <v>13.565445026178001</v>
      </c>
      <c r="Q955">
        <v>-1.5478510853427E-2</v>
      </c>
    </row>
    <row r="956" spans="1:17" x14ac:dyDescent="0.3">
      <c r="A956" t="s">
        <v>2065</v>
      </c>
      <c r="B956" t="s">
        <v>2066</v>
      </c>
      <c r="C956" t="s">
        <v>3145</v>
      </c>
      <c r="D956" t="s">
        <v>195</v>
      </c>
      <c r="E956">
        <v>3152.0774161969998</v>
      </c>
      <c r="F956">
        <v>229.99</v>
      </c>
      <c r="G956">
        <v>-23.792060017223498</v>
      </c>
      <c r="H956">
        <v>-13.3905034647601</v>
      </c>
      <c r="I956">
        <v>-9.0625622963249199</v>
      </c>
      <c r="J956">
        <v>-2.3902574252262898</v>
      </c>
      <c r="K956">
        <v>254.98069936457</v>
      </c>
      <c r="L956">
        <v>245.96538035650499</v>
      </c>
      <c r="M956">
        <v>26.269900971726301</v>
      </c>
      <c r="N956">
        <v>0.61549147002846105</v>
      </c>
      <c r="O956">
        <v>25.635897212922298</v>
      </c>
      <c r="P956">
        <v>15.138923654568201</v>
      </c>
      <c r="Q956">
        <v>-5.1893644347550998E-2</v>
      </c>
    </row>
    <row r="957" spans="1:17" hidden="1" x14ac:dyDescent="0.3">
      <c r="A957" t="s">
        <v>2067</v>
      </c>
      <c r="B957" t="s">
        <v>2068</v>
      </c>
      <c r="C957" t="s">
        <v>3158</v>
      </c>
      <c r="D957" t="s">
        <v>135</v>
      </c>
      <c r="E957">
        <v>3151.13030265</v>
      </c>
      <c r="F957">
        <v>67.650000000000006</v>
      </c>
      <c r="G957">
        <v>26.3550270698635</v>
      </c>
      <c r="H957">
        <v>-14.4551563380652</v>
      </c>
      <c r="I957">
        <v>0.10678750048657901</v>
      </c>
      <c r="J957">
        <v>4.0346094062481602E-2</v>
      </c>
      <c r="K957">
        <v>77.293664633233305</v>
      </c>
      <c r="M957">
        <v>37.332164165935801</v>
      </c>
      <c r="N957">
        <v>0.32840376210075301</v>
      </c>
      <c r="O957">
        <v>60.458240946045798</v>
      </c>
      <c r="P957">
        <v>87.9166666666666</v>
      </c>
    </row>
    <row r="958" spans="1:17" hidden="1" x14ac:dyDescent="0.3">
      <c r="A958" t="s">
        <v>2069</v>
      </c>
      <c r="B958" t="s">
        <v>2070</v>
      </c>
      <c r="C958" t="s">
        <v>3158</v>
      </c>
      <c r="D958" t="s">
        <v>1940</v>
      </c>
      <c r="E958">
        <v>3147.2</v>
      </c>
      <c r="F958">
        <v>491.75</v>
      </c>
      <c r="G958">
        <v>47.569406822012397</v>
      </c>
      <c r="H958">
        <v>7.3932929568675902</v>
      </c>
      <c r="I958">
        <v>52.686283631832097</v>
      </c>
      <c r="J958">
        <v>12.567554163921001</v>
      </c>
      <c r="K958">
        <v>404.205595755807</v>
      </c>
      <c r="L958">
        <v>323.61558329483501</v>
      </c>
      <c r="M958">
        <v>72.974935082375296</v>
      </c>
      <c r="N958">
        <v>0.50407293997437297</v>
      </c>
      <c r="O958">
        <v>1.6573462125063401</v>
      </c>
      <c r="P958">
        <v>116.582250605593</v>
      </c>
      <c r="Q958">
        <v>0.192977769519112</v>
      </c>
    </row>
    <row r="959" spans="1:17" hidden="1" x14ac:dyDescent="0.3">
      <c r="A959" t="s">
        <v>2071</v>
      </c>
      <c r="B959" t="s">
        <v>2072</v>
      </c>
      <c r="C959" t="s">
        <v>3158</v>
      </c>
      <c r="D959" t="s">
        <v>21</v>
      </c>
      <c r="E959">
        <v>3144.8044493749999</v>
      </c>
      <c r="F959">
        <v>247.85</v>
      </c>
      <c r="G959">
        <v>-36.8038199430002</v>
      </c>
      <c r="H959">
        <v>-4.7124429283980502</v>
      </c>
      <c r="I959">
        <v>-5.1718706980720999</v>
      </c>
      <c r="J959">
        <v>-6.3639851654319601</v>
      </c>
      <c r="K959">
        <v>251.82281753220201</v>
      </c>
      <c r="L959">
        <v>235.82823082222799</v>
      </c>
      <c r="M959">
        <v>41.264433933913303</v>
      </c>
      <c r="N959">
        <v>0.60575739979750698</v>
      </c>
      <c r="O959">
        <v>29.820455920919901</v>
      </c>
      <c r="P959">
        <v>47.5648964039056</v>
      </c>
      <c r="Q959">
        <v>0.11131703509393601</v>
      </c>
    </row>
    <row r="960" spans="1:17" hidden="1" x14ac:dyDescent="0.3">
      <c r="A960" t="s">
        <v>2073</v>
      </c>
      <c r="B960" t="s">
        <v>2074</v>
      </c>
      <c r="C960" t="s">
        <v>3158</v>
      </c>
      <c r="D960" t="s">
        <v>48</v>
      </c>
      <c r="E960">
        <v>3140.7111579299999</v>
      </c>
      <c r="F960">
        <v>826.45</v>
      </c>
      <c r="G960">
        <v>-23.705319536284598</v>
      </c>
      <c r="H960">
        <v>-10.275444336824201</v>
      </c>
      <c r="I960">
        <v>-25.374402271064401</v>
      </c>
      <c r="J960">
        <v>1.75091925492266</v>
      </c>
      <c r="K960">
        <v>893.93231723124495</v>
      </c>
      <c r="L960">
        <v>893.95686669884606</v>
      </c>
      <c r="M960">
        <v>44.293547477856201</v>
      </c>
      <c r="N960">
        <v>0.71890015843547395</v>
      </c>
      <c r="O960">
        <v>66.495250771371502</v>
      </c>
      <c r="P960">
        <v>16.582028494851102</v>
      </c>
    </row>
    <row r="961" spans="1:17" hidden="1" x14ac:dyDescent="0.3">
      <c r="A961" t="s">
        <v>2075</v>
      </c>
      <c r="B961" t="s">
        <v>2076</v>
      </c>
      <c r="C961" t="s">
        <v>3158</v>
      </c>
      <c r="D961" t="s">
        <v>550</v>
      </c>
      <c r="E961">
        <v>3137.0934261699999</v>
      </c>
      <c r="F961">
        <v>297.64999999999998</v>
      </c>
      <c r="G961">
        <v>-59.997418189767302</v>
      </c>
      <c r="H961">
        <v>-9.2159583478061702</v>
      </c>
      <c r="I961">
        <v>-7.1651148004855001</v>
      </c>
      <c r="J961">
        <v>-2.5938507288264501</v>
      </c>
      <c r="K961">
        <v>305.70539995840397</v>
      </c>
      <c r="L961">
        <v>308.54336584071501</v>
      </c>
      <c r="M961">
        <v>45.681671321671899</v>
      </c>
      <c r="N961">
        <v>0.71366669627357204</v>
      </c>
      <c r="O961">
        <v>72.820426675625697</v>
      </c>
      <c r="P961">
        <v>20.946769605851198</v>
      </c>
    </row>
    <row r="962" spans="1:17" hidden="1" x14ac:dyDescent="0.3">
      <c r="A962" t="s">
        <v>2077</v>
      </c>
      <c r="B962" t="s">
        <v>2078</v>
      </c>
      <c r="C962" t="s">
        <v>3158</v>
      </c>
      <c r="D962" t="s">
        <v>403</v>
      </c>
      <c r="E962">
        <v>3115.3090777500001</v>
      </c>
      <c r="F962">
        <v>4068.55</v>
      </c>
      <c r="G962">
        <v>-18.2236854365045</v>
      </c>
      <c r="H962">
        <v>-8.2765917875937092</v>
      </c>
      <c r="I962">
        <v>-18.877502902398</v>
      </c>
      <c r="J962">
        <v>-1.8935250238786501</v>
      </c>
      <c r="K962">
        <v>4303.4353947582204</v>
      </c>
      <c r="L962">
        <v>4197.5246442667803</v>
      </c>
      <c r="M962">
        <v>36.841295548462398</v>
      </c>
      <c r="N962">
        <v>0.51879031513746798</v>
      </c>
      <c r="O962">
        <v>25.278047461626301</v>
      </c>
      <c r="P962">
        <v>15.091724303757999</v>
      </c>
      <c r="Q962">
        <v>4.5804081809557001E-2</v>
      </c>
    </row>
    <row r="963" spans="1:17" hidden="1" x14ac:dyDescent="0.3">
      <c r="A963" t="s">
        <v>2079</v>
      </c>
      <c r="B963" t="s">
        <v>2080</v>
      </c>
      <c r="C963" t="s">
        <v>3158</v>
      </c>
      <c r="D963" t="s">
        <v>54</v>
      </c>
      <c r="E963">
        <v>3112.7405663099998</v>
      </c>
      <c r="F963">
        <v>497.55</v>
      </c>
      <c r="G963">
        <v>2.22469828747287</v>
      </c>
      <c r="H963">
        <v>-8.7212767022260493</v>
      </c>
      <c r="I963">
        <v>-1.85641432045424</v>
      </c>
      <c r="J963">
        <v>-4.5216274708710502</v>
      </c>
      <c r="K963">
        <v>521.35558798575596</v>
      </c>
      <c r="L963">
        <v>480.676180945206</v>
      </c>
      <c r="M963">
        <v>24.708748967867201</v>
      </c>
      <c r="N963">
        <v>0.57887271080429903</v>
      </c>
      <c r="O963">
        <v>19.585971259169899</v>
      </c>
      <c r="P963">
        <v>41.731947016094502</v>
      </c>
      <c r="Q963">
        <v>4.5852404575849E-2</v>
      </c>
    </row>
    <row r="964" spans="1:17" hidden="1" x14ac:dyDescent="0.3">
      <c r="A964" t="s">
        <v>2081</v>
      </c>
      <c r="B964" t="s">
        <v>2082</v>
      </c>
      <c r="C964" t="s">
        <v>3158</v>
      </c>
      <c r="D964" t="s">
        <v>51</v>
      </c>
      <c r="E964">
        <v>3109.3057746499999</v>
      </c>
      <c r="F964">
        <v>337.3</v>
      </c>
      <c r="G964">
        <v>-26.2906951490294</v>
      </c>
      <c r="H964">
        <v>-10.628419391030601</v>
      </c>
      <c r="I964">
        <v>-12.4399474876687</v>
      </c>
      <c r="J964">
        <v>-0.42636314813402898</v>
      </c>
      <c r="K964">
        <v>350.99261931311099</v>
      </c>
      <c r="L964">
        <v>344.549357232288</v>
      </c>
      <c r="M964">
        <v>33.500475918703302</v>
      </c>
      <c r="N964">
        <v>0.96405057797960703</v>
      </c>
      <c r="O964">
        <v>23.035873109991101</v>
      </c>
      <c r="P964">
        <v>17.690160502442399</v>
      </c>
      <c r="Q964">
        <v>-8.0009679774417003E-2</v>
      </c>
    </row>
    <row r="965" spans="1:17" hidden="1" x14ac:dyDescent="0.3">
      <c r="A965" t="s">
        <v>2083</v>
      </c>
      <c r="B965" t="s">
        <v>2084</v>
      </c>
      <c r="C965" t="s">
        <v>3158</v>
      </c>
      <c r="D965" t="s">
        <v>21</v>
      </c>
      <c r="E965">
        <v>3107.3184575999999</v>
      </c>
      <c r="F965">
        <v>784</v>
      </c>
      <c r="G965">
        <v>99.731596123800799</v>
      </c>
      <c r="H965">
        <v>-1.8026277715667001</v>
      </c>
      <c r="I965">
        <v>8.4288188446698094</v>
      </c>
      <c r="J965">
        <v>2.8318358415396099</v>
      </c>
      <c r="K965">
        <v>748.34808002316504</v>
      </c>
      <c r="L965">
        <v>620.92284406528404</v>
      </c>
      <c r="M965">
        <v>55.417635678088899</v>
      </c>
      <c r="N965">
        <v>0.65835831612328499</v>
      </c>
      <c r="O965">
        <v>9.1645408163265394</v>
      </c>
      <c r="P965">
        <v>162.60257913247301</v>
      </c>
      <c r="Q965">
        <v>9.3325809675707999E-2</v>
      </c>
    </row>
    <row r="966" spans="1:17" hidden="1" x14ac:dyDescent="0.3">
      <c r="A966" t="s">
        <v>2085</v>
      </c>
      <c r="B966" t="s">
        <v>2086</v>
      </c>
      <c r="C966" t="s">
        <v>3158</v>
      </c>
      <c r="D966" t="s">
        <v>1350</v>
      </c>
      <c r="E966">
        <v>3099.1405259150001</v>
      </c>
      <c r="F966">
        <v>3413.65</v>
      </c>
      <c r="G966">
        <v>33.554983295516799</v>
      </c>
      <c r="H966">
        <v>0.62634537339060603</v>
      </c>
      <c r="I966">
        <v>46.370039206143502</v>
      </c>
      <c r="J966">
        <v>6.3010383997978101</v>
      </c>
      <c r="K966">
        <v>3215.55374407417</v>
      </c>
      <c r="L966">
        <v>2627.6964384172202</v>
      </c>
      <c r="M966">
        <v>53.946690792316502</v>
      </c>
      <c r="N966">
        <v>0.31532029119333399</v>
      </c>
      <c r="O966">
        <v>7.5520337468691601</v>
      </c>
      <c r="P966">
        <v>77.235793463305697</v>
      </c>
      <c r="Q966">
        <v>0.19378231363451501</v>
      </c>
    </row>
    <row r="967" spans="1:17" hidden="1" x14ac:dyDescent="0.3">
      <c r="A967" t="s">
        <v>2087</v>
      </c>
      <c r="B967" t="s">
        <v>2088</v>
      </c>
      <c r="C967" t="s">
        <v>3158</v>
      </c>
      <c r="D967" t="s">
        <v>135</v>
      </c>
      <c r="E967">
        <v>3098.678717025</v>
      </c>
      <c r="F967">
        <v>308.25</v>
      </c>
      <c r="G967">
        <v>11.8479439581292</v>
      </c>
      <c r="H967">
        <v>-4.76395222590134</v>
      </c>
      <c r="I967">
        <v>-17.699715697807601</v>
      </c>
      <c r="J967">
        <v>-3.2051203245388602</v>
      </c>
      <c r="K967">
        <v>339.63608122416099</v>
      </c>
      <c r="L967">
        <v>332.014453926474</v>
      </c>
      <c r="M967">
        <v>37.761091292580701</v>
      </c>
      <c r="N967">
        <v>0.80308352063070498</v>
      </c>
      <c r="O967">
        <v>52.149229521492302</v>
      </c>
      <c r="P967">
        <v>52.109548482605398</v>
      </c>
      <c r="Q967">
        <v>4.9569945247930999E-2</v>
      </c>
    </row>
    <row r="968" spans="1:17" hidden="1" x14ac:dyDescent="0.3">
      <c r="A968" t="s">
        <v>2089</v>
      </c>
      <c r="B968" t="s">
        <v>2090</v>
      </c>
      <c r="C968" t="s">
        <v>3158</v>
      </c>
      <c r="D968" t="s">
        <v>452</v>
      </c>
      <c r="E968">
        <v>3094.1479266000001</v>
      </c>
      <c r="F968">
        <v>545.54999999999995</v>
      </c>
      <c r="G968">
        <v>8.5158160158702104E-2</v>
      </c>
      <c r="H968">
        <v>2.3448264000528498</v>
      </c>
      <c r="I968">
        <v>-9.8153552258586902</v>
      </c>
      <c r="J968">
        <v>-1.7603963810682</v>
      </c>
      <c r="K968">
        <v>518.52776541196499</v>
      </c>
      <c r="L968">
        <v>509.07218298345902</v>
      </c>
      <c r="M968">
        <v>64.316267810589196</v>
      </c>
      <c r="N968">
        <v>1.4318551336241601</v>
      </c>
      <c r="O968">
        <v>20.969663642195901</v>
      </c>
      <c r="P968">
        <v>41.609344581440602</v>
      </c>
      <c r="Q968">
        <v>1.2159588989919E-2</v>
      </c>
    </row>
    <row r="969" spans="1:17" hidden="1" x14ac:dyDescent="0.3">
      <c r="A969" t="s">
        <v>2091</v>
      </c>
      <c r="B969" t="s">
        <v>2092</v>
      </c>
      <c r="C969" t="s">
        <v>3158</v>
      </c>
      <c r="D969" t="s">
        <v>138</v>
      </c>
      <c r="E969">
        <v>3093.0926395199999</v>
      </c>
      <c r="F969">
        <v>100.92</v>
      </c>
      <c r="G969">
        <v>27.364022387369399</v>
      </c>
      <c r="H969">
        <v>-0.87111804398104398</v>
      </c>
      <c r="I969">
        <v>-19.365491563332299</v>
      </c>
      <c r="J969">
        <v>0.57306603386827604</v>
      </c>
      <c r="K969">
        <v>105.417110559034</v>
      </c>
      <c r="L969">
        <v>103.650122386492</v>
      </c>
      <c r="M969">
        <v>42.775133975210899</v>
      </c>
      <c r="N969">
        <v>0.361427537061077</v>
      </c>
      <c r="O969">
        <v>60.225921521997599</v>
      </c>
      <c r="P969">
        <v>59.431279620852997</v>
      </c>
      <c r="Q969">
        <v>0.186581353822869</v>
      </c>
    </row>
    <row r="970" spans="1:17" hidden="1" x14ac:dyDescent="0.3">
      <c r="A970" t="s">
        <v>2093</v>
      </c>
      <c r="B970" t="s">
        <v>2094</v>
      </c>
      <c r="C970" t="s">
        <v>3158</v>
      </c>
      <c r="D970" t="s">
        <v>146</v>
      </c>
      <c r="E970">
        <v>3084.53770442</v>
      </c>
      <c r="F970">
        <v>322.89999999999998</v>
      </c>
      <c r="G970">
        <v>-26.7476183052995</v>
      </c>
      <c r="H970">
        <v>-5.2166573839260302</v>
      </c>
      <c r="I970">
        <v>-16.201753726603702</v>
      </c>
      <c r="J970">
        <v>-2.7153159431837501</v>
      </c>
      <c r="K970">
        <v>322.59808786972297</v>
      </c>
      <c r="L970">
        <v>336.511741344516</v>
      </c>
      <c r="M970">
        <v>65.399571763565703</v>
      </c>
      <c r="N970">
        <v>1.0913745246887301</v>
      </c>
      <c r="O970">
        <v>49.643852585939896</v>
      </c>
      <c r="P970">
        <v>18.278388278388199</v>
      </c>
      <c r="Q970">
        <v>9.4590985676714007E-2</v>
      </c>
    </row>
    <row r="971" spans="1:17" hidden="1" x14ac:dyDescent="0.3">
      <c r="A971" t="s">
        <v>2095</v>
      </c>
      <c r="B971" t="s">
        <v>2096</v>
      </c>
      <c r="C971" t="s">
        <v>3158</v>
      </c>
      <c r="D971" t="s">
        <v>143</v>
      </c>
      <c r="E971">
        <v>3080.39087466</v>
      </c>
      <c r="F971">
        <v>47.96</v>
      </c>
      <c r="G971">
        <v>46.1984207328262</v>
      </c>
      <c r="H971">
        <v>-13.7135322328144</v>
      </c>
      <c r="I971">
        <v>9.2928030977925005</v>
      </c>
      <c r="J971">
        <v>-1.4533194103785201</v>
      </c>
      <c r="K971">
        <v>51.484229471525303</v>
      </c>
      <c r="L971">
        <v>45.845200676960701</v>
      </c>
      <c r="M971">
        <v>41.666603466596797</v>
      </c>
      <c r="N971">
        <v>0.43101050502874599</v>
      </c>
      <c r="O971">
        <v>41.680567139282701</v>
      </c>
      <c r="P971">
        <v>94.170040485829901</v>
      </c>
      <c r="Q971">
        <v>8.6992077136879994E-2</v>
      </c>
    </row>
    <row r="972" spans="1:17" hidden="1" x14ac:dyDescent="0.3">
      <c r="A972" t="s">
        <v>2097</v>
      </c>
      <c r="B972" t="s">
        <v>2098</v>
      </c>
      <c r="C972" t="s">
        <v>3158</v>
      </c>
      <c r="D972" t="s">
        <v>1504</v>
      </c>
      <c r="E972">
        <v>3078.32</v>
      </c>
      <c r="F972">
        <v>191.2</v>
      </c>
      <c r="G972">
        <v>164.08271265257801</v>
      </c>
      <c r="H972">
        <v>54.624676403474503</v>
      </c>
      <c r="I972">
        <v>210.82182162813501</v>
      </c>
      <c r="J972">
        <v>-6.7771700465028299</v>
      </c>
      <c r="K972">
        <v>149.606796505213</v>
      </c>
      <c r="L972">
        <v>104.547019960461</v>
      </c>
      <c r="M972">
        <v>63.453388321945802</v>
      </c>
      <c r="N972">
        <v>0.159835669436908</v>
      </c>
      <c r="O972">
        <v>8.6558577405857697</v>
      </c>
      <c r="P972">
        <v>267.62161122860903</v>
      </c>
      <c r="Q972">
        <v>0.20526169273820899</v>
      </c>
    </row>
    <row r="973" spans="1:17" hidden="1" x14ac:dyDescent="0.3">
      <c r="A973" t="s">
        <v>2099</v>
      </c>
      <c r="B973" t="s">
        <v>2100</v>
      </c>
      <c r="C973" t="s">
        <v>3158</v>
      </c>
      <c r="D973" t="s">
        <v>80</v>
      </c>
      <c r="E973">
        <v>3061.2329442</v>
      </c>
      <c r="F973">
        <v>237.45</v>
      </c>
      <c r="G973">
        <v>39.807201311143899</v>
      </c>
      <c r="H973">
        <v>-4.8037104956214396</v>
      </c>
      <c r="I973">
        <v>23.422448920647501</v>
      </c>
      <c r="J973">
        <v>-3.25948213647656</v>
      </c>
      <c r="K973">
        <v>240.69292566016799</v>
      </c>
      <c r="L973">
        <v>208.88011558171999</v>
      </c>
      <c r="M973">
        <v>41.031912443876003</v>
      </c>
      <c r="N973">
        <v>0.71515528937503703</v>
      </c>
      <c r="O973">
        <v>18.673404927353101</v>
      </c>
      <c r="P973">
        <v>94.8707427164546</v>
      </c>
      <c r="Q973">
        <v>5.3112746370866999E-2</v>
      </c>
    </row>
    <row r="974" spans="1:17" hidden="1" x14ac:dyDescent="0.3">
      <c r="A974" t="s">
        <v>2101</v>
      </c>
      <c r="B974" t="s">
        <v>2102</v>
      </c>
      <c r="C974" t="s">
        <v>3158</v>
      </c>
      <c r="D974" t="s">
        <v>51</v>
      </c>
      <c r="E974">
        <v>3060.446544378</v>
      </c>
      <c r="F974">
        <v>140.34</v>
      </c>
      <c r="G974">
        <v>66.764887479723896</v>
      </c>
      <c r="H974">
        <v>-7.4994414658623798</v>
      </c>
      <c r="I974">
        <v>11.5818152816941</v>
      </c>
      <c r="J974">
        <v>0.236468939437048</v>
      </c>
      <c r="K974">
        <v>141.732354310831</v>
      </c>
      <c r="L974">
        <v>118.52340018554401</v>
      </c>
      <c r="M974">
        <v>43.651733014300198</v>
      </c>
      <c r="N974">
        <v>0.499822516973639</v>
      </c>
      <c r="O974">
        <v>20.635599258942499</v>
      </c>
      <c r="P974">
        <v>131.01234567901199</v>
      </c>
      <c r="Q974">
        <v>2.6068823093132999E-2</v>
      </c>
    </row>
    <row r="975" spans="1:17" hidden="1" x14ac:dyDescent="0.3">
      <c r="A975" t="s">
        <v>2103</v>
      </c>
      <c r="B975" t="s">
        <v>2104</v>
      </c>
      <c r="C975" t="s">
        <v>3158</v>
      </c>
      <c r="D975" t="s">
        <v>72</v>
      </c>
      <c r="E975">
        <v>3049.5034500000002</v>
      </c>
      <c r="F975">
        <v>1137.45</v>
      </c>
      <c r="G975">
        <v>362.90054260474</v>
      </c>
      <c r="H975">
        <v>13.095767645173099</v>
      </c>
      <c r="I975">
        <v>-20.774927254380799</v>
      </c>
      <c r="J975">
        <v>-3.29790676120711</v>
      </c>
      <c r="K975">
        <v>1062.7139695209</v>
      </c>
      <c r="L975">
        <v>954.26911503743599</v>
      </c>
      <c r="M975">
        <v>64.799074218959404</v>
      </c>
      <c r="N975">
        <v>2.43647785310027</v>
      </c>
      <c r="O975">
        <v>39.610532331091399</v>
      </c>
      <c r="P975">
        <v>407.11101203744897</v>
      </c>
      <c r="Q975">
        <v>0.19625541750609499</v>
      </c>
    </row>
    <row r="976" spans="1:17" hidden="1" x14ac:dyDescent="0.3">
      <c r="A976" t="s">
        <v>2105</v>
      </c>
      <c r="B976" t="s">
        <v>2106</v>
      </c>
      <c r="C976" t="s">
        <v>3158</v>
      </c>
      <c r="D976" t="s">
        <v>135</v>
      </c>
      <c r="E976">
        <v>3035.971465184</v>
      </c>
      <c r="F976">
        <v>163.52000000000001</v>
      </c>
      <c r="G976">
        <v>-27.420666204503299</v>
      </c>
      <c r="H976">
        <v>-9.1952281255741894</v>
      </c>
      <c r="I976">
        <v>-11.1254694804439</v>
      </c>
      <c r="J976">
        <v>7.4268716766378002</v>
      </c>
      <c r="O976">
        <v>16.193737769080201</v>
      </c>
      <c r="P976">
        <v>17.243851724385099</v>
      </c>
    </row>
    <row r="977" spans="1:17" hidden="1" x14ac:dyDescent="0.3">
      <c r="A977" t="s">
        <v>2107</v>
      </c>
      <c r="B977" t="s">
        <v>2108</v>
      </c>
      <c r="C977" t="s">
        <v>3158</v>
      </c>
      <c r="D977" t="s">
        <v>119</v>
      </c>
      <c r="E977">
        <v>3031.1392069139902</v>
      </c>
      <c r="F977">
        <v>169.26</v>
      </c>
      <c r="G977">
        <v>-30.084646522686199</v>
      </c>
      <c r="H977">
        <v>-24.362370982717</v>
      </c>
      <c r="I977">
        <v>-12.8839774553813</v>
      </c>
      <c r="J977">
        <v>-3.7788170514389701</v>
      </c>
      <c r="K977">
        <v>187.28367366263899</v>
      </c>
      <c r="L977">
        <v>175.20184091607501</v>
      </c>
      <c r="M977">
        <v>34.582329910242898</v>
      </c>
      <c r="N977">
        <v>0.469092114607294</v>
      </c>
      <c r="O977">
        <v>40.021269053527099</v>
      </c>
      <c r="P977">
        <v>32.0795942255169</v>
      </c>
      <c r="Q977">
        <v>8.4116667019076996E-2</v>
      </c>
    </row>
    <row r="978" spans="1:17" hidden="1" x14ac:dyDescent="0.3">
      <c r="A978" t="s">
        <v>2109</v>
      </c>
      <c r="B978" t="s">
        <v>2110</v>
      </c>
      <c r="C978" t="s">
        <v>3158</v>
      </c>
      <c r="D978" t="s">
        <v>217</v>
      </c>
      <c r="E978">
        <v>3030.9422857999998</v>
      </c>
      <c r="F978">
        <v>487.63</v>
      </c>
      <c r="G978">
        <v>-24.163516860980099</v>
      </c>
      <c r="H978">
        <v>-4.1962995541456101</v>
      </c>
      <c r="I978">
        <v>-7.8683201369208202</v>
      </c>
      <c r="J978">
        <v>-2.5079263248451502</v>
      </c>
      <c r="O978">
        <v>5.30525193281792</v>
      </c>
      <c r="P978">
        <v>21.270828152200899</v>
      </c>
    </row>
    <row r="979" spans="1:17" hidden="1" x14ac:dyDescent="0.3">
      <c r="A979" t="s">
        <v>2111</v>
      </c>
      <c r="B979" t="s">
        <v>2112</v>
      </c>
      <c r="C979" t="s">
        <v>3158</v>
      </c>
      <c r="D979" t="s">
        <v>286</v>
      </c>
      <c r="E979">
        <v>3022.4569434919999</v>
      </c>
      <c r="F979">
        <v>2.36</v>
      </c>
      <c r="G979">
        <v>109.990162204998</v>
      </c>
      <c r="H979">
        <v>-12.293174554145599</v>
      </c>
      <c r="I979">
        <v>25.1425017862008</v>
      </c>
      <c r="J979">
        <v>-4.4597344981039502</v>
      </c>
      <c r="K979">
        <v>2.5000935999773302</v>
      </c>
      <c r="L979">
        <v>2.1816811742050501</v>
      </c>
      <c r="M979">
        <v>51.600080393553199</v>
      </c>
      <c r="N979">
        <v>0.49490768327678702</v>
      </c>
      <c r="O979">
        <v>83.474576271186393</v>
      </c>
      <c r="P979">
        <v>177.64705882352899</v>
      </c>
      <c r="Q979">
        <v>5.1277118101988997E-2</v>
      </c>
    </row>
    <row r="980" spans="1:17" hidden="1" x14ac:dyDescent="0.3">
      <c r="A980" t="s">
        <v>2113</v>
      </c>
      <c r="B980" t="s">
        <v>2114</v>
      </c>
      <c r="C980" t="s">
        <v>3158</v>
      </c>
      <c r="D980" t="s">
        <v>1350</v>
      </c>
      <c r="E980">
        <v>3022.3877986799998</v>
      </c>
      <c r="F980">
        <v>400.2</v>
      </c>
      <c r="G980">
        <v>28.299011250689698</v>
      </c>
      <c r="H980">
        <v>-0.17122884390048801</v>
      </c>
      <c r="I980">
        <v>10.736826197680999</v>
      </c>
      <c r="J980">
        <v>4.2420827648971402</v>
      </c>
      <c r="K980">
        <v>392.11971392044597</v>
      </c>
      <c r="L980">
        <v>353.45910288169398</v>
      </c>
      <c r="M980">
        <v>60.862414689244602</v>
      </c>
      <c r="N980">
        <v>0.31032477571205003</v>
      </c>
      <c r="O980">
        <v>12.9060469765117</v>
      </c>
      <c r="P980">
        <v>55.719844357976598</v>
      </c>
      <c r="Q980">
        <v>3.8277286374363999E-2</v>
      </c>
    </row>
    <row r="981" spans="1:17" hidden="1" x14ac:dyDescent="0.3">
      <c r="A981" t="s">
        <v>2115</v>
      </c>
      <c r="B981" t="s">
        <v>2116</v>
      </c>
      <c r="C981" t="s">
        <v>3158</v>
      </c>
      <c r="D981" t="s">
        <v>444</v>
      </c>
      <c r="E981">
        <v>3005.4676054000001</v>
      </c>
      <c r="F981">
        <v>4706</v>
      </c>
      <c r="G981">
        <v>12.267716343628701</v>
      </c>
      <c r="H981">
        <v>-4.5147274000263398</v>
      </c>
      <c r="I981">
        <v>31.5197341635232</v>
      </c>
      <c r="J981">
        <v>-0.56685038690262801</v>
      </c>
      <c r="K981">
        <v>4638.3341370200997</v>
      </c>
      <c r="L981">
        <v>4076.3734261056402</v>
      </c>
      <c r="M981">
        <v>56.553713311493603</v>
      </c>
      <c r="N981">
        <v>0.21725779101803999</v>
      </c>
      <c r="O981">
        <v>15.2996175095622</v>
      </c>
      <c r="P981">
        <v>65.004119843621197</v>
      </c>
      <c r="Q981">
        <v>0.136049163419286</v>
      </c>
    </row>
    <row r="982" spans="1:17" hidden="1" x14ac:dyDescent="0.3">
      <c r="A982" t="s">
        <v>2117</v>
      </c>
      <c r="B982" t="s">
        <v>2118</v>
      </c>
      <c r="C982" t="s">
        <v>3158</v>
      </c>
      <c r="D982" t="s">
        <v>2119</v>
      </c>
      <c r="E982">
        <v>2994</v>
      </c>
      <c r="F982">
        <v>598.79999999999995</v>
      </c>
      <c r="G982">
        <v>159.133019347855</v>
      </c>
      <c r="H982">
        <v>25.171848981419199</v>
      </c>
      <c r="I982">
        <v>28.480604717195501</v>
      </c>
      <c r="J982">
        <v>9.18636793667973</v>
      </c>
      <c r="K982">
        <v>528.26696486768003</v>
      </c>
      <c r="M982">
        <v>71.043095372279893</v>
      </c>
      <c r="N982">
        <v>1.1630410314130699</v>
      </c>
      <c r="O982">
        <v>19.6977287909151</v>
      </c>
      <c r="P982">
        <v>199.39999999999901</v>
      </c>
    </row>
    <row r="983" spans="1:17" x14ac:dyDescent="0.3">
      <c r="A983" t="s">
        <v>2120</v>
      </c>
      <c r="B983" t="s">
        <v>2121</v>
      </c>
      <c r="C983" t="s">
        <v>3156</v>
      </c>
      <c r="D983" t="s">
        <v>135</v>
      </c>
      <c r="E983">
        <v>2976.7126784849902</v>
      </c>
      <c r="F983">
        <v>391.65</v>
      </c>
      <c r="G983">
        <v>-48.7917778580928</v>
      </c>
      <c r="H983">
        <v>-5.0537701135175501</v>
      </c>
      <c r="I983">
        <v>-39.614408387927803</v>
      </c>
      <c r="J983">
        <v>0.96791446768059497</v>
      </c>
      <c r="K983">
        <v>406.23476274295501</v>
      </c>
      <c r="L983">
        <v>435.481712311347</v>
      </c>
      <c r="M983">
        <v>46.126910026952203</v>
      </c>
      <c r="N983">
        <v>0.50400404289647605</v>
      </c>
      <c r="O983">
        <v>49.368058215243202</v>
      </c>
      <c r="P983">
        <v>13.5217391304347</v>
      </c>
      <c r="Q983">
        <v>1.471343796814E-2</v>
      </c>
    </row>
    <row r="984" spans="1:17" hidden="1" x14ac:dyDescent="0.3">
      <c r="A984" t="s">
        <v>2122</v>
      </c>
      <c r="B984" t="s">
        <v>2123</v>
      </c>
      <c r="C984" t="s">
        <v>3158</v>
      </c>
      <c r="D984" t="s">
        <v>80</v>
      </c>
      <c r="E984">
        <v>2972.681764164</v>
      </c>
      <c r="F984">
        <v>227.43</v>
      </c>
      <c r="G984">
        <v>-32.282246614288397</v>
      </c>
      <c r="H984">
        <v>-0.61860106725488495</v>
      </c>
      <c r="I984">
        <v>-4.0806419998783596</v>
      </c>
      <c r="J984">
        <v>-1.3761266437678801</v>
      </c>
      <c r="K984">
        <v>232.11432363421099</v>
      </c>
      <c r="L984">
        <v>234.56774133440899</v>
      </c>
      <c r="M984">
        <v>41.8719658274888</v>
      </c>
      <c r="N984">
        <v>0.63347089603307905</v>
      </c>
      <c r="O984">
        <v>34.107197819109103</v>
      </c>
      <c r="P984">
        <v>17.231958762886599</v>
      </c>
      <c r="Q984">
        <v>-6.5734231709647997E-2</v>
      </c>
    </row>
    <row r="985" spans="1:17" hidden="1" x14ac:dyDescent="0.3">
      <c r="A985" t="s">
        <v>2124</v>
      </c>
      <c r="B985" t="s">
        <v>2125</v>
      </c>
      <c r="C985" t="s">
        <v>3158</v>
      </c>
      <c r="D985" t="s">
        <v>258</v>
      </c>
      <c r="E985">
        <v>2968.0788509519998</v>
      </c>
      <c r="F985">
        <v>100.56</v>
      </c>
      <c r="G985">
        <v>44.286521222780102</v>
      </c>
      <c r="H985">
        <v>1.9931388156356999</v>
      </c>
      <c r="I985">
        <v>66.243364178401805</v>
      </c>
      <c r="J985">
        <v>-1.9966243044223799</v>
      </c>
      <c r="K985">
        <v>88.407542959057906</v>
      </c>
      <c r="L985">
        <v>68.649199523688097</v>
      </c>
      <c r="M985">
        <v>54.240918985557002</v>
      </c>
      <c r="N985">
        <v>1.0227140027882</v>
      </c>
      <c r="O985">
        <v>10.5608591885441</v>
      </c>
      <c r="P985">
        <v>118.84657236126201</v>
      </c>
      <c r="Q985">
        <v>6.9731459731041001E-2</v>
      </c>
    </row>
    <row r="986" spans="1:17" hidden="1" x14ac:dyDescent="0.3">
      <c r="A986" t="s">
        <v>2126</v>
      </c>
      <c r="B986" t="s">
        <v>2127</v>
      </c>
      <c r="C986" t="s">
        <v>3158</v>
      </c>
      <c r="D986" t="s">
        <v>182</v>
      </c>
      <c r="E986">
        <v>2961.94717872</v>
      </c>
      <c r="F986">
        <v>954.3</v>
      </c>
      <c r="G986">
        <v>10.5821610599331</v>
      </c>
      <c r="H986">
        <v>2.1955126179703299</v>
      </c>
      <c r="I986">
        <v>44.366250186020899</v>
      </c>
      <c r="J986">
        <v>0.82104183858048596</v>
      </c>
      <c r="K986">
        <v>945.98813865176999</v>
      </c>
      <c r="L986">
        <v>795.95124510332596</v>
      </c>
      <c r="M986">
        <v>47.9099989730977</v>
      </c>
      <c r="N986">
        <v>0.62762356984697898</v>
      </c>
      <c r="O986">
        <v>19.218275175521299</v>
      </c>
      <c r="P986">
        <v>72.864776741237193</v>
      </c>
      <c r="Q986">
        <v>7.7666598197760006E-2</v>
      </c>
    </row>
    <row r="987" spans="1:17" hidden="1" x14ac:dyDescent="0.3">
      <c r="A987" t="s">
        <v>2128</v>
      </c>
      <c r="B987" t="s">
        <v>2129</v>
      </c>
      <c r="C987" t="s">
        <v>3158</v>
      </c>
      <c r="D987" t="s">
        <v>757</v>
      </c>
      <c r="E987">
        <v>2953.2857305000002</v>
      </c>
      <c r="F987">
        <v>720.25</v>
      </c>
      <c r="G987">
        <v>-22.770391081033001</v>
      </c>
      <c r="H987">
        <v>8.1953295704016493E-2</v>
      </c>
      <c r="I987">
        <v>7.9156055401963403</v>
      </c>
      <c r="J987">
        <v>-0.284592470864377</v>
      </c>
      <c r="K987">
        <v>723.14919798347796</v>
      </c>
      <c r="L987">
        <v>706.48377020739497</v>
      </c>
      <c r="M987">
        <v>52.2176569928654</v>
      </c>
      <c r="N987">
        <v>0.66042354157759098</v>
      </c>
      <c r="O987">
        <v>21.1523776466504</v>
      </c>
      <c r="P987">
        <v>28.341054882394801</v>
      </c>
      <c r="Q987">
        <v>-4.3301178770484998E-2</v>
      </c>
    </row>
    <row r="988" spans="1:17" x14ac:dyDescent="0.3">
      <c r="A988" t="s">
        <v>2130</v>
      </c>
      <c r="B988" t="s">
        <v>2131</v>
      </c>
      <c r="C988" t="s">
        <v>3155</v>
      </c>
      <c r="D988" t="s">
        <v>100</v>
      </c>
      <c r="E988">
        <v>2945.3238242000002</v>
      </c>
      <c r="F988">
        <v>684.5</v>
      </c>
      <c r="G988">
        <v>-41.226286670953499</v>
      </c>
      <c r="H988">
        <v>-4.3200698282443497</v>
      </c>
      <c r="I988">
        <v>-10.5117425202173</v>
      </c>
      <c r="J988">
        <v>-1.91052777532012</v>
      </c>
      <c r="K988">
        <v>708.13168460474105</v>
      </c>
      <c r="L988">
        <v>763.97818062303998</v>
      </c>
      <c r="M988">
        <v>46.016491791834703</v>
      </c>
      <c r="N988">
        <v>0.58439935780159002</v>
      </c>
      <c r="O988">
        <v>29.846603360116799</v>
      </c>
      <c r="P988">
        <v>10.617323852617901</v>
      </c>
    </row>
    <row r="989" spans="1:17" hidden="1" x14ac:dyDescent="0.3">
      <c r="A989" t="s">
        <v>2132</v>
      </c>
      <c r="B989" t="s">
        <v>2133</v>
      </c>
      <c r="C989" t="s">
        <v>3158</v>
      </c>
      <c r="D989" t="s">
        <v>283</v>
      </c>
      <c r="E989">
        <v>2944.85</v>
      </c>
      <c r="F989">
        <v>14724.25</v>
      </c>
      <c r="G989">
        <v>-28.375720807125798</v>
      </c>
      <c r="H989">
        <v>-1.1034478054713901</v>
      </c>
      <c r="I989">
        <v>11.5130109447504</v>
      </c>
      <c r="J989">
        <v>2.4998820830231199</v>
      </c>
      <c r="K989">
        <v>14737.422420688201</v>
      </c>
      <c r="L989">
        <v>14018.2734439455</v>
      </c>
      <c r="M989">
        <v>55.746115590857698</v>
      </c>
      <c r="N989">
        <v>0.72396827530581997</v>
      </c>
      <c r="O989">
        <v>15.456135287026401</v>
      </c>
      <c r="P989">
        <v>41.565714835111997</v>
      </c>
      <c r="Q989">
        <v>0.144881622561675</v>
      </c>
    </row>
    <row r="990" spans="1:17" hidden="1" x14ac:dyDescent="0.3">
      <c r="A990" t="s">
        <v>2134</v>
      </c>
      <c r="B990" t="s">
        <v>2135</v>
      </c>
      <c r="C990" t="s">
        <v>3158</v>
      </c>
      <c r="D990" t="s">
        <v>307</v>
      </c>
      <c r="E990">
        <v>2940.9455158199999</v>
      </c>
      <c r="F990">
        <v>889.8</v>
      </c>
      <c r="G990">
        <v>33.667147400153397</v>
      </c>
      <c r="H990">
        <v>10.3067057962595</v>
      </c>
      <c r="I990">
        <v>93.854336279778593</v>
      </c>
      <c r="J990">
        <v>3.9353126484934098</v>
      </c>
      <c r="K990">
        <v>815.10825422893504</v>
      </c>
      <c r="L990">
        <v>633.87191991745999</v>
      </c>
      <c r="M990">
        <v>51.528617543581298</v>
      </c>
      <c r="N990">
        <v>0.55514264808088298</v>
      </c>
      <c r="O990">
        <v>8.7322993931220498</v>
      </c>
      <c r="P990">
        <v>117.289377289377</v>
      </c>
      <c r="Q990">
        <v>-3.4676251901650003E-2</v>
      </c>
    </row>
    <row r="991" spans="1:17" hidden="1" x14ac:dyDescent="0.3">
      <c r="A991" t="s">
        <v>2136</v>
      </c>
      <c r="B991" t="s">
        <v>2137</v>
      </c>
      <c r="C991" t="s">
        <v>3158</v>
      </c>
      <c r="D991" t="s">
        <v>51</v>
      </c>
      <c r="E991">
        <v>2930.6532785999998</v>
      </c>
      <c r="F991">
        <v>346.2</v>
      </c>
      <c r="G991">
        <v>161.53169044420099</v>
      </c>
      <c r="H991">
        <v>-0.37114643409949699</v>
      </c>
      <c r="I991">
        <v>59.659135837081401</v>
      </c>
      <c r="J991">
        <v>-6.3051970305928702</v>
      </c>
      <c r="K991">
        <v>331.65191057080699</v>
      </c>
      <c r="L991">
        <v>244.41466855958399</v>
      </c>
      <c r="M991">
        <v>43.215394924053797</v>
      </c>
      <c r="N991">
        <v>0.65435782241268703</v>
      </c>
      <c r="O991">
        <v>14.9624494511843</v>
      </c>
      <c r="P991">
        <v>209.52168082252999</v>
      </c>
      <c r="Q991">
        <v>8.7538523151465E-2</v>
      </c>
    </row>
    <row r="992" spans="1:17" hidden="1" x14ac:dyDescent="0.3">
      <c r="A992" t="s">
        <v>2138</v>
      </c>
      <c r="B992" t="s">
        <v>2139</v>
      </c>
      <c r="C992" t="s">
        <v>3158</v>
      </c>
      <c r="D992" t="s">
        <v>135</v>
      </c>
      <c r="E992">
        <v>2925.0245705459902</v>
      </c>
      <c r="F992">
        <v>11.18</v>
      </c>
      <c r="G992">
        <v>321.19016220499799</v>
      </c>
      <c r="H992">
        <v>12.989853140465099</v>
      </c>
      <c r="I992">
        <v>-9.4455827749778791</v>
      </c>
      <c r="J992">
        <v>1.00128245104858</v>
      </c>
      <c r="K992">
        <v>10.8320333807239</v>
      </c>
      <c r="L992">
        <v>9.8575025359476491</v>
      </c>
      <c r="M992">
        <v>45.3872008116874</v>
      </c>
      <c r="N992">
        <v>1.4354206306058399</v>
      </c>
      <c r="O992">
        <v>77.101967799642196</v>
      </c>
      <c r="P992">
        <v>386.08695652173901</v>
      </c>
      <c r="Q992">
        <v>0.14692762498179199</v>
      </c>
    </row>
    <row r="993" spans="1:17" hidden="1" x14ac:dyDescent="0.3">
      <c r="A993" t="s">
        <v>2140</v>
      </c>
      <c r="B993" t="s">
        <v>2141</v>
      </c>
      <c r="C993" t="s">
        <v>3158</v>
      </c>
      <c r="D993" t="s">
        <v>220</v>
      </c>
      <c r="E993">
        <v>2923.42159296</v>
      </c>
      <c r="F993">
        <v>2681.6</v>
      </c>
      <c r="G993">
        <v>145.36596547373301</v>
      </c>
      <c r="H993">
        <v>-2.5836671476577</v>
      </c>
      <c r="I993">
        <v>106.98030842400701</v>
      </c>
      <c r="J993">
        <v>-2.4527894491715099</v>
      </c>
      <c r="K993">
        <v>2422.4633098931699</v>
      </c>
      <c r="L993">
        <v>1797.5112320302601</v>
      </c>
      <c r="M993">
        <v>53.510487224687303</v>
      </c>
      <c r="N993">
        <v>0.43590847442331998</v>
      </c>
      <c r="O993">
        <v>11.7989260143198</v>
      </c>
      <c r="P993">
        <v>179.304239141756</v>
      </c>
      <c r="Q993">
        <v>0.14521981411350801</v>
      </c>
    </row>
    <row r="994" spans="1:17" hidden="1" x14ac:dyDescent="0.3">
      <c r="A994" t="s">
        <v>2142</v>
      </c>
      <c r="B994" t="s">
        <v>2143</v>
      </c>
      <c r="C994" t="s">
        <v>3158</v>
      </c>
      <c r="D994" t="s">
        <v>122</v>
      </c>
      <c r="E994">
        <v>2910.2445495500001</v>
      </c>
      <c r="F994">
        <v>4048.85</v>
      </c>
      <c r="G994">
        <v>36.145234494637698</v>
      </c>
      <c r="H994">
        <v>-7.3266566970027602</v>
      </c>
      <c r="I994">
        <v>-13.2123529595872</v>
      </c>
      <c r="J994">
        <v>-1.3387326966413899</v>
      </c>
      <c r="K994">
        <v>4118.5103705261499</v>
      </c>
      <c r="L994">
        <v>3885.3362526701098</v>
      </c>
      <c r="M994">
        <v>55.908200891976897</v>
      </c>
      <c r="N994">
        <v>0.70635913439226505</v>
      </c>
      <c r="O994">
        <v>27.023722785482299</v>
      </c>
      <c r="P994">
        <v>89.801706356647301</v>
      </c>
      <c r="Q994">
        <v>0.13864718425124101</v>
      </c>
    </row>
    <row r="995" spans="1:17" hidden="1" x14ac:dyDescent="0.3">
      <c r="A995" t="s">
        <v>2144</v>
      </c>
      <c r="B995" t="s">
        <v>2145</v>
      </c>
      <c r="C995" t="s">
        <v>3158</v>
      </c>
      <c r="D995" t="s">
        <v>403</v>
      </c>
      <c r="E995">
        <v>2908.6747475000002</v>
      </c>
      <c r="F995">
        <v>1698.05</v>
      </c>
      <c r="G995">
        <v>261.45165678571698</v>
      </c>
      <c r="H995">
        <v>-7.2023493978911404</v>
      </c>
      <c r="I995">
        <v>100.726553624807</v>
      </c>
      <c r="J995">
        <v>11.190331047900001</v>
      </c>
      <c r="K995">
        <v>1620.5568661950499</v>
      </c>
      <c r="L995">
        <v>1273.4045574885199</v>
      </c>
      <c r="M995">
        <v>73.290912522419106</v>
      </c>
      <c r="N995">
        <v>1.0502297617149201</v>
      </c>
      <c r="O995">
        <v>28.335443597067201</v>
      </c>
      <c r="P995">
        <v>310.157004830917</v>
      </c>
      <c r="Q995">
        <v>0.26317027040286201</v>
      </c>
    </row>
    <row r="996" spans="1:17" hidden="1" x14ac:dyDescent="0.3">
      <c r="A996" t="s">
        <v>2146</v>
      </c>
      <c r="B996" t="s">
        <v>2147</v>
      </c>
      <c r="C996" t="s">
        <v>3158</v>
      </c>
      <c r="D996" t="s">
        <v>119</v>
      </c>
      <c r="E996">
        <v>2897.2471150000001</v>
      </c>
      <c r="F996">
        <v>570.65</v>
      </c>
      <c r="G996">
        <v>-51.199926940255601</v>
      </c>
      <c r="H996">
        <v>-5.0375117137938403</v>
      </c>
      <c r="I996">
        <v>-21.4129002585628</v>
      </c>
      <c r="J996">
        <v>2.5759526357451601</v>
      </c>
      <c r="K996">
        <v>577.45078038347503</v>
      </c>
      <c r="L996">
        <v>621.60029927258802</v>
      </c>
      <c r="M996">
        <v>56.2844412299143</v>
      </c>
      <c r="N996">
        <v>0.67035040889992603</v>
      </c>
      <c r="O996">
        <v>50.530097257513297</v>
      </c>
      <c r="P996">
        <v>13.902195608782399</v>
      </c>
      <c r="Q996">
        <v>2.3891022209694E-2</v>
      </c>
    </row>
    <row r="997" spans="1:17" hidden="1" x14ac:dyDescent="0.3">
      <c r="A997" t="s">
        <v>2148</v>
      </c>
      <c r="B997" t="s">
        <v>2149</v>
      </c>
      <c r="C997" t="s">
        <v>3158</v>
      </c>
      <c r="D997" t="s">
        <v>377</v>
      </c>
      <c r="E997">
        <v>2889.3739031250002</v>
      </c>
      <c r="F997">
        <v>1936.25</v>
      </c>
      <c r="G997">
        <v>-40.005884611355903</v>
      </c>
      <c r="H997">
        <v>0.92036329679239004</v>
      </c>
      <c r="I997">
        <v>-13.049555326701901</v>
      </c>
      <c r="J997">
        <v>2.9698994723251699</v>
      </c>
      <c r="K997">
        <v>1895.8707736306201</v>
      </c>
      <c r="L997">
        <v>1958.3072997284501</v>
      </c>
      <c r="M997">
        <v>62.9976171253576</v>
      </c>
      <c r="N997">
        <v>0.95937804120770498</v>
      </c>
      <c r="O997">
        <v>27.0497094899935</v>
      </c>
      <c r="P997">
        <v>14.571005917159701</v>
      </c>
      <c r="Q997">
        <v>-8.1415391752217001E-2</v>
      </c>
    </row>
    <row r="998" spans="1:17" x14ac:dyDescent="0.3">
      <c r="A998" t="s">
        <v>2150</v>
      </c>
      <c r="B998" t="s">
        <v>2151</v>
      </c>
      <c r="C998" t="s">
        <v>3141</v>
      </c>
      <c r="D998" t="s">
        <v>67</v>
      </c>
      <c r="E998">
        <v>2879.994347842</v>
      </c>
      <c r="F998">
        <v>217.78</v>
      </c>
      <c r="G998">
        <v>1.53335400587712</v>
      </c>
      <c r="H998">
        <v>-10.1207273262717</v>
      </c>
      <c r="I998">
        <v>3.8307186787973002</v>
      </c>
      <c r="J998">
        <v>-6.8614931105722397</v>
      </c>
      <c r="K998">
        <v>238.41956753795299</v>
      </c>
      <c r="L998">
        <v>215.238453350301</v>
      </c>
      <c r="M998">
        <v>29.585662077761398</v>
      </c>
      <c r="N998">
        <v>0.43947791811784398</v>
      </c>
      <c r="O998">
        <v>34.791991918449803</v>
      </c>
      <c r="P998">
        <v>40.141570141570099</v>
      </c>
      <c r="Q998">
        <v>1.7827041718606999E-2</v>
      </c>
    </row>
    <row r="999" spans="1:17" hidden="1" x14ac:dyDescent="0.3">
      <c r="A999" t="s">
        <v>2152</v>
      </c>
      <c r="B999" t="s">
        <v>2153</v>
      </c>
      <c r="C999" t="s">
        <v>3158</v>
      </c>
      <c r="D999" t="s">
        <v>2154</v>
      </c>
      <c r="E999">
        <v>2877.0843500000001</v>
      </c>
      <c r="F999">
        <v>292.25</v>
      </c>
      <c r="G999">
        <v>156.220968578731</v>
      </c>
      <c r="H999">
        <v>24.900545924936701</v>
      </c>
      <c r="I999">
        <v>66.551945177550095</v>
      </c>
      <c r="J999">
        <v>-5.37019160180082</v>
      </c>
      <c r="K999">
        <v>244.313871136622</v>
      </c>
      <c r="M999">
        <v>50.078218431457401</v>
      </c>
      <c r="N999">
        <v>0.69679060483788102</v>
      </c>
      <c r="O999">
        <v>12.8656971770744</v>
      </c>
      <c r="P999">
        <v>228.925154755205</v>
      </c>
    </row>
    <row r="1000" spans="1:17" hidden="1" x14ac:dyDescent="0.3">
      <c r="A1000" t="s">
        <v>2155</v>
      </c>
      <c r="B1000" t="s">
        <v>2156</v>
      </c>
      <c r="C1000" t="s">
        <v>3158</v>
      </c>
      <c r="D1000" t="s">
        <v>138</v>
      </c>
      <c r="E1000">
        <v>2866.7485660000002</v>
      </c>
      <c r="F1000">
        <v>3896.5</v>
      </c>
      <c r="G1000">
        <v>456.03512448746898</v>
      </c>
      <c r="H1000">
        <v>40.3399262806522</v>
      </c>
      <c r="I1000">
        <v>164.89949664137001</v>
      </c>
      <c r="J1000">
        <v>-4.5596013557526698</v>
      </c>
      <c r="K1000">
        <v>3179.1861171200799</v>
      </c>
      <c r="L1000">
        <v>2008.211345701</v>
      </c>
      <c r="M1000">
        <v>48.240031902403402</v>
      </c>
      <c r="N1000">
        <v>1.2181642456013699</v>
      </c>
      <c r="O1000">
        <v>25.204670858462698</v>
      </c>
      <c r="P1000">
        <v>587.51654168504604</v>
      </c>
      <c r="Q1000">
        <v>0.24254213839840699</v>
      </c>
    </row>
    <row r="1001" spans="1:17" hidden="1" x14ac:dyDescent="0.3">
      <c r="A1001" t="s">
        <v>2157</v>
      </c>
      <c r="B1001" t="s">
        <v>2158</v>
      </c>
      <c r="C1001" t="s">
        <v>3158</v>
      </c>
      <c r="D1001" t="s">
        <v>2159</v>
      </c>
      <c r="E1001">
        <v>2865.6350854849902</v>
      </c>
      <c r="F1001">
        <v>5803.45</v>
      </c>
      <c r="G1001">
        <v>82.305248891527199</v>
      </c>
      <c r="H1001">
        <v>10.9527045212616</v>
      </c>
      <c r="I1001">
        <v>63.481312134262701</v>
      </c>
      <c r="J1001">
        <v>0.79164838915337299</v>
      </c>
      <c r="K1001">
        <v>5394.8954410812603</v>
      </c>
      <c r="L1001">
        <v>4452.6816986508402</v>
      </c>
      <c r="M1001">
        <v>58.912457826168101</v>
      </c>
      <c r="N1001">
        <v>0.47626934193785803</v>
      </c>
      <c r="O1001">
        <v>11.0201690373829</v>
      </c>
      <c r="P1001">
        <v>118.174812030075</v>
      </c>
      <c r="Q1001">
        <v>0.166598753444645</v>
      </c>
    </row>
    <row r="1002" spans="1:17" x14ac:dyDescent="0.3">
      <c r="A1002" t="s">
        <v>2160</v>
      </c>
      <c r="B1002" t="s">
        <v>2161</v>
      </c>
      <c r="C1002" t="s">
        <v>3147</v>
      </c>
      <c r="D1002" t="s">
        <v>167</v>
      </c>
      <c r="E1002">
        <v>2865.5246273150001</v>
      </c>
      <c r="F1002">
        <v>182.77</v>
      </c>
      <c r="G1002">
        <v>-10.4788643436739</v>
      </c>
      <c r="H1002">
        <v>-10.405804921308301</v>
      </c>
      <c r="I1002">
        <v>-31.923621705119398</v>
      </c>
      <c r="J1002">
        <v>1.5898652149895101</v>
      </c>
      <c r="K1002">
        <v>185.97521600090101</v>
      </c>
      <c r="L1002">
        <v>185.76587442286601</v>
      </c>
      <c r="M1002">
        <v>52.608399981758701</v>
      </c>
      <c r="N1002">
        <v>0.37506704073348601</v>
      </c>
      <c r="O1002">
        <v>54.839415659024901</v>
      </c>
      <c r="P1002">
        <v>37.421052631578902</v>
      </c>
      <c r="Q1002">
        <v>-2.0056505761218001E-2</v>
      </c>
    </row>
    <row r="1003" spans="1:17" hidden="1" x14ac:dyDescent="0.3">
      <c r="A1003" t="s">
        <v>2162</v>
      </c>
      <c r="B1003" t="s">
        <v>2163</v>
      </c>
      <c r="C1003" t="s">
        <v>3158</v>
      </c>
      <c r="D1003" t="s">
        <v>21</v>
      </c>
      <c r="E1003">
        <v>2863.0008403500001</v>
      </c>
      <c r="F1003">
        <v>439.25</v>
      </c>
      <c r="G1003">
        <v>47.778490592733498</v>
      </c>
      <c r="H1003">
        <v>-0.46548969499068699</v>
      </c>
      <c r="I1003">
        <v>0.15279264591642699</v>
      </c>
      <c r="J1003">
        <v>4.1914905293839499</v>
      </c>
      <c r="K1003">
        <v>384.653484334312</v>
      </c>
      <c r="L1003">
        <v>375.54504100880598</v>
      </c>
      <c r="M1003">
        <v>69.864657522741993</v>
      </c>
      <c r="N1003">
        <v>2.1900797525142002</v>
      </c>
      <c r="O1003">
        <v>57.256687535571999</v>
      </c>
      <c r="P1003">
        <v>83.748169838945799</v>
      </c>
      <c r="Q1003">
        <v>0.12843796903063601</v>
      </c>
    </row>
    <row r="1004" spans="1:17" hidden="1" x14ac:dyDescent="0.3">
      <c r="A1004" t="s">
        <v>2164</v>
      </c>
      <c r="B1004" t="s">
        <v>2165</v>
      </c>
      <c r="C1004" t="s">
        <v>3158</v>
      </c>
      <c r="D1004" t="s">
        <v>86</v>
      </c>
      <c r="E1004">
        <v>2844.2749282599998</v>
      </c>
      <c r="F1004">
        <v>32.53</v>
      </c>
      <c r="G1004">
        <v>93.710753419233797</v>
      </c>
      <c r="H1004">
        <v>27.364514201064601</v>
      </c>
      <c r="I1004">
        <v>33.274369918068899</v>
      </c>
      <c r="J1004">
        <v>33.087188491317001</v>
      </c>
      <c r="K1004">
        <v>27.8067060196217</v>
      </c>
      <c r="L1004">
        <v>24.634391083957301</v>
      </c>
      <c r="M1004">
        <v>72.122865970774598</v>
      </c>
      <c r="N1004">
        <v>2.8328426392338901</v>
      </c>
      <c r="O1004">
        <v>7.2855825391945697</v>
      </c>
      <c r="P1004">
        <v>202.726147895168</v>
      </c>
      <c r="Q1004">
        <v>6.9322871275943998E-2</v>
      </c>
    </row>
    <row r="1005" spans="1:17" hidden="1" x14ac:dyDescent="0.3">
      <c r="A1005" t="s">
        <v>2166</v>
      </c>
      <c r="B1005" t="s">
        <v>2167</v>
      </c>
      <c r="C1005" t="s">
        <v>3158</v>
      </c>
      <c r="D1005" t="s">
        <v>182</v>
      </c>
      <c r="E1005">
        <v>2842.8647369999999</v>
      </c>
      <c r="F1005">
        <v>1881.2</v>
      </c>
      <c r="G1005">
        <v>-43.699621212196703</v>
      </c>
      <c r="H1005">
        <v>-4.8741318804296103</v>
      </c>
      <c r="I1005">
        <v>-7.6059212294352196</v>
      </c>
      <c r="J1005">
        <v>-0.56153604533393797</v>
      </c>
      <c r="K1005">
        <v>1943.12537406909</v>
      </c>
      <c r="L1005">
        <v>2002.71772557331</v>
      </c>
      <c r="M1005">
        <v>42.458282737313702</v>
      </c>
      <c r="N1005">
        <v>0.33613340510206302</v>
      </c>
      <c r="O1005">
        <v>30.767595152030601</v>
      </c>
      <c r="P1005">
        <v>7.9815170909508204</v>
      </c>
      <c r="Q1005">
        <v>2.7843532124645999E-2</v>
      </c>
    </row>
    <row r="1006" spans="1:17" hidden="1" x14ac:dyDescent="0.3">
      <c r="A1006" t="s">
        <v>2168</v>
      </c>
      <c r="B1006" t="s">
        <v>2169</v>
      </c>
      <c r="C1006" t="s">
        <v>3158</v>
      </c>
      <c r="D1006" t="s">
        <v>182</v>
      </c>
      <c r="E1006">
        <v>2840.8556567299902</v>
      </c>
      <c r="F1006">
        <v>1989.7</v>
      </c>
      <c r="G1006">
        <v>50.296041430553501</v>
      </c>
      <c r="H1006">
        <v>-16.238528732580299</v>
      </c>
      <c r="I1006">
        <v>61.870388249513297</v>
      </c>
      <c r="J1006">
        <v>-0.93944879956736804</v>
      </c>
      <c r="K1006">
        <v>1954.6985180782101</v>
      </c>
      <c r="L1006">
        <v>1563.3943383568901</v>
      </c>
      <c r="M1006">
        <v>44.640729966290401</v>
      </c>
      <c r="N1006">
        <v>0.38521510031552397</v>
      </c>
      <c r="O1006">
        <v>23.5713926722621</v>
      </c>
      <c r="P1006">
        <v>95.049504950495006</v>
      </c>
      <c r="Q1006">
        <v>0.13912860210661801</v>
      </c>
    </row>
    <row r="1007" spans="1:17" hidden="1" x14ac:dyDescent="0.3">
      <c r="A1007" t="s">
        <v>2170</v>
      </c>
      <c r="B1007" t="s">
        <v>2171</v>
      </c>
      <c r="C1007" t="s">
        <v>3158</v>
      </c>
      <c r="D1007" t="s">
        <v>1567</v>
      </c>
      <c r="E1007">
        <v>2830.2361992900001</v>
      </c>
      <c r="F1007">
        <v>379.3</v>
      </c>
      <c r="G1007">
        <v>-31.1848377950013</v>
      </c>
      <c r="H1007">
        <v>-0.61658289198710303</v>
      </c>
      <c r="I1007">
        <v>-14.8896410709419</v>
      </c>
      <c r="J1007">
        <v>-9.7987175489514104</v>
      </c>
      <c r="M1007">
        <v>53.648099755698702</v>
      </c>
      <c r="O1007">
        <v>13.669918270498201</v>
      </c>
      <c r="P1007">
        <v>11.362301820317001</v>
      </c>
    </row>
    <row r="1008" spans="1:17" hidden="1" x14ac:dyDescent="0.3">
      <c r="A1008" t="s">
        <v>2172</v>
      </c>
      <c r="B1008" t="s">
        <v>2173</v>
      </c>
      <c r="C1008" t="s">
        <v>3158</v>
      </c>
      <c r="D1008" t="s">
        <v>849</v>
      </c>
      <c r="E1008">
        <v>2828.4</v>
      </c>
      <c r="F1008">
        <v>471.4</v>
      </c>
      <c r="G1008">
        <v>-19.635021141498001</v>
      </c>
      <c r="H1008">
        <v>-2.5157751142270799</v>
      </c>
      <c r="I1008">
        <v>-3.33982441743867</v>
      </c>
      <c r="J1008">
        <v>1.3508289602238499</v>
      </c>
      <c r="M1008">
        <v>45.4107498862287</v>
      </c>
      <c r="O1008">
        <v>25.943996605854899</v>
      </c>
      <c r="P1008">
        <v>24.052631578947299</v>
      </c>
    </row>
    <row r="1009" spans="1:17" hidden="1" x14ac:dyDescent="0.3">
      <c r="A1009" t="s">
        <v>2174</v>
      </c>
      <c r="B1009" t="s">
        <v>2175</v>
      </c>
      <c r="C1009" t="s">
        <v>3158</v>
      </c>
      <c r="D1009" t="s">
        <v>275</v>
      </c>
      <c r="E1009">
        <v>2826.3735942500002</v>
      </c>
      <c r="F1009">
        <v>263.5</v>
      </c>
      <c r="G1009">
        <v>-24.527072534073099</v>
      </c>
      <c r="H1009">
        <v>-5.5589991283872404</v>
      </c>
      <c r="I1009">
        <v>-14.7254557789448</v>
      </c>
      <c r="J1009">
        <v>-1.6570432159247399</v>
      </c>
      <c r="K1009">
        <v>274.36810501791803</v>
      </c>
      <c r="L1009">
        <v>268.84094788857197</v>
      </c>
      <c r="M1009">
        <v>37.1581224174884</v>
      </c>
      <c r="N1009">
        <v>0.35398320543454798</v>
      </c>
      <c r="O1009">
        <v>28.842504743833</v>
      </c>
      <c r="P1009">
        <v>25.267411457095299</v>
      </c>
      <c r="Q1009">
        <v>4.4606250543212003E-2</v>
      </c>
    </row>
    <row r="1010" spans="1:17" hidden="1" x14ac:dyDescent="0.3">
      <c r="A1010" t="s">
        <v>2176</v>
      </c>
      <c r="B1010" t="s">
        <v>2177</v>
      </c>
      <c r="C1010" t="s">
        <v>3158</v>
      </c>
      <c r="D1010" t="s">
        <v>258</v>
      </c>
      <c r="E1010">
        <v>2817.8930359249998</v>
      </c>
      <c r="F1010">
        <v>524.15</v>
      </c>
      <c r="G1010">
        <v>109.04554585448901</v>
      </c>
      <c r="H1010">
        <v>-10.7906371609832</v>
      </c>
      <c r="I1010">
        <v>28.485058351632901</v>
      </c>
      <c r="J1010">
        <v>2.53983431014839</v>
      </c>
      <c r="K1010">
        <v>559.98500871601095</v>
      </c>
      <c r="L1010">
        <v>489.43793312019301</v>
      </c>
      <c r="M1010">
        <v>51.242771232411499</v>
      </c>
      <c r="N1010">
        <v>0.78849308268565799</v>
      </c>
      <c r="O1010">
        <v>73.385481255365804</v>
      </c>
      <c r="P1010">
        <v>149.59523809523799</v>
      </c>
      <c r="Q1010">
        <v>0.17856684145544899</v>
      </c>
    </row>
    <row r="1011" spans="1:17" hidden="1" x14ac:dyDescent="0.3">
      <c r="A1011" t="s">
        <v>2178</v>
      </c>
      <c r="B1011" t="s">
        <v>2179</v>
      </c>
      <c r="C1011" t="s">
        <v>3158</v>
      </c>
      <c r="D1011" t="s">
        <v>143</v>
      </c>
      <c r="E1011">
        <v>2797.54475</v>
      </c>
      <c r="F1011">
        <v>500.5</v>
      </c>
      <c r="G1011">
        <v>-32.180827588053099</v>
      </c>
      <c r="H1011">
        <v>0.445258887412814</v>
      </c>
      <c r="I1011">
        <v>-2.0107460849295098</v>
      </c>
      <c r="J1011">
        <v>0.38310063286675899</v>
      </c>
      <c r="K1011">
        <v>464.78835315116697</v>
      </c>
      <c r="L1011">
        <v>448.93993453940999</v>
      </c>
      <c r="M1011">
        <v>54.124836439458299</v>
      </c>
      <c r="N1011">
        <v>0.54346324420054903</v>
      </c>
      <c r="O1011">
        <v>19.8801198801198</v>
      </c>
      <c r="P1011">
        <v>54</v>
      </c>
      <c r="Q1011">
        <v>0.243751091946387</v>
      </c>
    </row>
    <row r="1012" spans="1:17" hidden="1" x14ac:dyDescent="0.3">
      <c r="A1012" t="s">
        <v>2180</v>
      </c>
      <c r="B1012" t="s">
        <v>2181</v>
      </c>
      <c r="C1012" t="s">
        <v>3158</v>
      </c>
      <c r="D1012" t="s">
        <v>48</v>
      </c>
      <c r="E1012">
        <v>2790.9857249749998</v>
      </c>
      <c r="F1012">
        <v>2230.5500000000002</v>
      </c>
      <c r="G1012">
        <v>29.261471940127901</v>
      </c>
      <c r="H1012">
        <v>10.6245542542081</v>
      </c>
      <c r="I1012">
        <v>20.807024279126701</v>
      </c>
      <c r="J1012">
        <v>4.1184233989966899</v>
      </c>
      <c r="K1012">
        <v>2174.1625128784399</v>
      </c>
      <c r="L1012">
        <v>1983.83348361911</v>
      </c>
      <c r="M1012">
        <v>60.4617890329218</v>
      </c>
      <c r="N1012">
        <v>0.68993771910165302</v>
      </c>
      <c r="O1012">
        <v>18.356459169263101</v>
      </c>
      <c r="P1012">
        <v>78.301358912869702</v>
      </c>
      <c r="Q1012">
        <v>0.163450107496313</v>
      </c>
    </row>
    <row r="1013" spans="1:17" x14ac:dyDescent="0.3">
      <c r="A1013" t="s">
        <v>2182</v>
      </c>
      <c r="B1013" t="s">
        <v>2183</v>
      </c>
      <c r="C1013" t="s">
        <v>3149</v>
      </c>
      <c r="D1013" t="s">
        <v>283</v>
      </c>
      <c r="E1013">
        <v>2762.2941000000001</v>
      </c>
      <c r="F1013">
        <v>285</v>
      </c>
      <c r="G1013">
        <v>-18.887116502011299</v>
      </c>
      <c r="H1013">
        <v>-12.7413678685453</v>
      </c>
      <c r="I1013">
        <v>-19.6814709556363</v>
      </c>
      <c r="J1013">
        <v>-3.0760142037314999</v>
      </c>
      <c r="K1013">
        <v>308.97415717874401</v>
      </c>
      <c r="L1013">
        <v>306.18974438630801</v>
      </c>
      <c r="M1013">
        <v>27.472306449309599</v>
      </c>
      <c r="N1013">
        <v>1.3080364330785099</v>
      </c>
      <c r="O1013">
        <v>40.894736842105203</v>
      </c>
      <c r="P1013">
        <v>16.255353864980599</v>
      </c>
      <c r="Q1013">
        <v>7.2106819873354003E-2</v>
      </c>
    </row>
    <row r="1014" spans="1:17" hidden="1" x14ac:dyDescent="0.3">
      <c r="A1014" t="s">
        <v>2184</v>
      </c>
      <c r="B1014" t="s">
        <v>2185</v>
      </c>
      <c r="C1014" t="s">
        <v>3158</v>
      </c>
      <c r="D1014" t="s">
        <v>119</v>
      </c>
      <c r="E1014">
        <v>2758.0864000000001</v>
      </c>
      <c r="F1014">
        <v>571.25</v>
      </c>
      <c r="G1014">
        <v>5.5463830582429203</v>
      </c>
      <c r="H1014">
        <v>0.14056267957052301</v>
      </c>
      <c r="I1014">
        <v>22.902886497253</v>
      </c>
      <c r="J1014">
        <v>-1.7016834327161801</v>
      </c>
      <c r="K1014">
        <v>585.83764371603797</v>
      </c>
      <c r="L1014">
        <v>551.52977135160302</v>
      </c>
      <c r="M1014">
        <v>43.883304037709301</v>
      </c>
      <c r="N1014">
        <v>0.47560042808833403</v>
      </c>
      <c r="O1014">
        <v>27.754923413566701</v>
      </c>
      <c r="P1014">
        <v>38.484848484848399</v>
      </c>
      <c r="Q1014">
        <v>1.5958226855561999E-2</v>
      </c>
    </row>
    <row r="1015" spans="1:17" hidden="1" x14ac:dyDescent="0.3">
      <c r="A1015" t="s">
        <v>2186</v>
      </c>
      <c r="B1015" t="s">
        <v>2187</v>
      </c>
      <c r="C1015" t="s">
        <v>3158</v>
      </c>
      <c r="D1015" t="s">
        <v>2188</v>
      </c>
      <c r="E1015">
        <v>2743.9857480000001</v>
      </c>
      <c r="F1015">
        <v>1110.3499999999999</v>
      </c>
      <c r="G1015">
        <v>1371.57205045162</v>
      </c>
      <c r="H1015">
        <v>65.949887365751394</v>
      </c>
      <c r="I1015">
        <v>207.25652649971099</v>
      </c>
      <c r="J1015">
        <v>9.4320516818178106</v>
      </c>
      <c r="K1015">
        <v>838.24550610255096</v>
      </c>
      <c r="L1015">
        <v>600.29617755019603</v>
      </c>
      <c r="M1015">
        <v>71.264626891294995</v>
      </c>
      <c r="N1015">
        <v>1.5712574850299399</v>
      </c>
      <c r="O1015">
        <v>2.96302967532759</v>
      </c>
      <c r="P1015">
        <v>1500.91658084449</v>
      </c>
    </row>
    <row r="1016" spans="1:17" hidden="1" x14ac:dyDescent="0.3">
      <c r="A1016" t="s">
        <v>2189</v>
      </c>
      <c r="B1016" t="s">
        <v>2190</v>
      </c>
      <c r="C1016" t="s">
        <v>3158</v>
      </c>
      <c r="D1016" t="s">
        <v>275</v>
      </c>
      <c r="E1016">
        <v>2728.0006270549902</v>
      </c>
      <c r="F1016">
        <v>844.85</v>
      </c>
      <c r="G1016">
        <v>-1.9131867961764299</v>
      </c>
      <c r="H1016">
        <v>14.143705266012599</v>
      </c>
      <c r="I1016">
        <v>31.529194087463001</v>
      </c>
      <c r="J1016">
        <v>-1.06759278578899</v>
      </c>
      <c r="K1016">
        <v>775.79064761171605</v>
      </c>
      <c r="L1016">
        <v>684.04405074344299</v>
      </c>
      <c r="M1016">
        <v>54.007414823954299</v>
      </c>
      <c r="N1016">
        <v>1.0736780798914101</v>
      </c>
      <c r="O1016">
        <v>6.8118600935077103</v>
      </c>
      <c r="P1016">
        <v>59.994318719818203</v>
      </c>
      <c r="Q1016">
        <v>3.89398674725E-3</v>
      </c>
    </row>
    <row r="1017" spans="1:17" hidden="1" x14ac:dyDescent="0.3">
      <c r="A1017" t="s">
        <v>2191</v>
      </c>
      <c r="B1017" t="s">
        <v>2192</v>
      </c>
      <c r="C1017" t="s">
        <v>3158</v>
      </c>
      <c r="D1017" t="s">
        <v>172</v>
      </c>
      <c r="E1017">
        <v>2721.3444083499999</v>
      </c>
      <c r="F1017">
        <v>415.3</v>
      </c>
      <c r="G1017">
        <v>-0.69300013658251503</v>
      </c>
      <c r="H1017">
        <v>6.4711697402521704</v>
      </c>
      <c r="I1017">
        <v>24.231496648780599</v>
      </c>
      <c r="J1017">
        <v>5.0042381160732097</v>
      </c>
      <c r="K1017">
        <v>409.69445979712202</v>
      </c>
      <c r="L1017">
        <v>374.49224036643301</v>
      </c>
      <c r="M1017">
        <v>53.389980185579503</v>
      </c>
      <c r="N1017">
        <v>0.80035467246208303</v>
      </c>
      <c r="O1017">
        <v>16.542258608234999</v>
      </c>
      <c r="P1017">
        <v>68.137651821862306</v>
      </c>
      <c r="Q1017">
        <v>0.113521513488507</v>
      </c>
    </row>
    <row r="1018" spans="1:17" hidden="1" x14ac:dyDescent="0.3">
      <c r="A1018" t="s">
        <v>2193</v>
      </c>
      <c r="B1018" t="s">
        <v>2194</v>
      </c>
      <c r="C1018" t="s">
        <v>3158</v>
      </c>
      <c r="D1018" t="s">
        <v>48</v>
      </c>
      <c r="E1018">
        <v>2716.3259657549902</v>
      </c>
      <c r="F1018">
        <v>404.05</v>
      </c>
      <c r="G1018">
        <v>110.345821754574</v>
      </c>
      <c r="H1018">
        <v>-0.41607339277642402</v>
      </c>
      <c r="I1018">
        <v>18.616310175683299</v>
      </c>
      <c r="J1018">
        <v>5.7769616231054997</v>
      </c>
      <c r="K1018">
        <v>411.96605055184801</v>
      </c>
      <c r="L1018">
        <v>359.10356738047801</v>
      </c>
      <c r="M1018">
        <v>58.0601561233225</v>
      </c>
      <c r="N1018">
        <v>0.62808050192243903</v>
      </c>
      <c r="O1018">
        <v>59.8812028214329</v>
      </c>
      <c r="P1018">
        <v>152.68918073796101</v>
      </c>
      <c r="Q1018">
        <v>3.1382546771383003E-2</v>
      </c>
    </row>
    <row r="1019" spans="1:17" hidden="1" x14ac:dyDescent="0.3">
      <c r="A1019" t="s">
        <v>2195</v>
      </c>
      <c r="B1019" t="s">
        <v>2196</v>
      </c>
      <c r="C1019" t="s">
        <v>3158</v>
      </c>
      <c r="D1019" t="s">
        <v>122</v>
      </c>
      <c r="E1019">
        <v>2709.2928451540001</v>
      </c>
      <c r="F1019">
        <v>227.29</v>
      </c>
      <c r="G1019">
        <v>-19.175525221558299</v>
      </c>
      <c r="H1019">
        <v>16.523647254364999</v>
      </c>
      <c r="I1019">
        <v>-2.4011377659372801</v>
      </c>
      <c r="J1019">
        <v>3.3171768020214101</v>
      </c>
      <c r="K1019">
        <v>194.20931157688</v>
      </c>
      <c r="L1019">
        <v>194.58400631917101</v>
      </c>
      <c r="M1019">
        <v>77.058697864238198</v>
      </c>
      <c r="N1019">
        <v>2.8873424148098499</v>
      </c>
      <c r="O1019">
        <v>27.480311496326198</v>
      </c>
      <c r="P1019">
        <v>51.728971962616797</v>
      </c>
      <c r="Q1019">
        <v>4.9619431938583002E-2</v>
      </c>
    </row>
    <row r="1020" spans="1:17" x14ac:dyDescent="0.3">
      <c r="A1020" t="s">
        <v>2197</v>
      </c>
      <c r="B1020" t="s">
        <v>2198</v>
      </c>
      <c r="C1020" t="s">
        <v>3141</v>
      </c>
      <c r="D1020" t="s">
        <v>441</v>
      </c>
      <c r="E1020">
        <v>2704.1098489770002</v>
      </c>
      <c r="F1020">
        <v>81.39</v>
      </c>
      <c r="G1020">
        <v>-29.1169806521442</v>
      </c>
      <c r="H1020">
        <v>-6.2196698691605601</v>
      </c>
      <c r="I1020">
        <v>-21.820472604419301</v>
      </c>
      <c r="J1020">
        <v>-1.62454337477723</v>
      </c>
      <c r="K1020">
        <v>86.014811661873793</v>
      </c>
      <c r="L1020">
        <v>86.181898597393101</v>
      </c>
      <c r="M1020">
        <v>34.221886163574297</v>
      </c>
      <c r="N1020">
        <v>0.39782381293920699</v>
      </c>
      <c r="O1020">
        <v>47.438260228529302</v>
      </c>
      <c r="P1020">
        <v>30.119904076738599</v>
      </c>
      <c r="Q1020">
        <v>-2.4274123539163001E-2</v>
      </c>
    </row>
    <row r="1021" spans="1:17" hidden="1" x14ac:dyDescent="0.3">
      <c r="A1021" t="s">
        <v>2199</v>
      </c>
      <c r="B1021" t="s">
        <v>2200</v>
      </c>
      <c r="C1021" t="s">
        <v>3158</v>
      </c>
      <c r="D1021" t="s">
        <v>384</v>
      </c>
      <c r="E1021">
        <v>2689.1025920000002</v>
      </c>
      <c r="F1021">
        <v>1126.4000000000001</v>
      </c>
      <c r="G1021">
        <v>0.169169710319582</v>
      </c>
      <c r="H1021">
        <v>40.560139746329298</v>
      </c>
      <c r="I1021">
        <v>12.6270554643029</v>
      </c>
      <c r="J1021">
        <v>10.2427602170368</v>
      </c>
      <c r="K1021">
        <v>939.84401706681001</v>
      </c>
      <c r="L1021">
        <v>927.13126605818104</v>
      </c>
      <c r="M1021">
        <v>79.856727754919305</v>
      </c>
      <c r="N1021">
        <v>2.48295601925778</v>
      </c>
      <c r="O1021">
        <v>28.728693181818102</v>
      </c>
      <c r="P1021">
        <v>50.850408463907797</v>
      </c>
      <c r="Q1021">
        <v>4.3553607240185997E-2</v>
      </c>
    </row>
    <row r="1022" spans="1:17" x14ac:dyDescent="0.3">
      <c r="A1022" t="s">
        <v>2201</v>
      </c>
      <c r="B1022" t="s">
        <v>2202</v>
      </c>
      <c r="C1022" t="s">
        <v>3149</v>
      </c>
      <c r="D1022" t="s">
        <v>1567</v>
      </c>
      <c r="E1022">
        <v>2687.7490773</v>
      </c>
      <c r="F1022">
        <v>650.29999999999995</v>
      </c>
      <c r="G1022">
        <v>-43.515863419763498</v>
      </c>
      <c r="H1022">
        <v>7.4420519161982801</v>
      </c>
      <c r="I1022">
        <v>-28.851671660347598</v>
      </c>
      <c r="J1022">
        <v>-0.67094402178998602</v>
      </c>
      <c r="K1022">
        <v>626.53423428335304</v>
      </c>
      <c r="L1022">
        <v>675.46204200367595</v>
      </c>
      <c r="M1022">
        <v>62.347006821233101</v>
      </c>
      <c r="N1022">
        <v>0.972121491741188</v>
      </c>
      <c r="O1022">
        <v>39.1665385206827</v>
      </c>
      <c r="P1022">
        <v>20.158906134515799</v>
      </c>
    </row>
    <row r="1023" spans="1:17" hidden="1" x14ac:dyDescent="0.3">
      <c r="A1023" t="s">
        <v>2203</v>
      </c>
      <c r="B1023" t="s">
        <v>2204</v>
      </c>
      <c r="C1023" t="s">
        <v>3158</v>
      </c>
      <c r="D1023" t="s">
        <v>220</v>
      </c>
      <c r="E1023">
        <v>2681.25825132</v>
      </c>
      <c r="F1023">
        <v>6142.2</v>
      </c>
      <c r="G1023">
        <v>90.390535661408094</v>
      </c>
      <c r="H1023">
        <v>1.2337004458543801</v>
      </c>
      <c r="I1023">
        <v>47.678791260029499</v>
      </c>
      <c r="J1023">
        <v>-1.41472401621091</v>
      </c>
      <c r="K1023">
        <v>6063.7337199249996</v>
      </c>
      <c r="L1023">
        <v>4955.00870547656</v>
      </c>
      <c r="M1023">
        <v>47.962430023376498</v>
      </c>
      <c r="N1023">
        <v>0.76487904587222899</v>
      </c>
      <c r="O1023">
        <v>10.7095177623652</v>
      </c>
      <c r="P1023">
        <v>149.27253911243599</v>
      </c>
      <c r="Q1023">
        <v>0.122060846690293</v>
      </c>
    </row>
    <row r="1024" spans="1:17" hidden="1" x14ac:dyDescent="0.3">
      <c r="A1024" t="s">
        <v>2205</v>
      </c>
      <c r="B1024" t="s">
        <v>2206</v>
      </c>
      <c r="C1024" t="s">
        <v>3158</v>
      </c>
      <c r="D1024" t="s">
        <v>97</v>
      </c>
      <c r="E1024">
        <v>2667.5507312700001</v>
      </c>
      <c r="F1024">
        <v>467.85</v>
      </c>
      <c r="G1024">
        <v>-27.463234319487899</v>
      </c>
      <c r="H1024">
        <v>-4.2737995541456097</v>
      </c>
      <c r="I1024">
        <v>-11.168037595428499</v>
      </c>
      <c r="J1024">
        <v>0.89419583687535498</v>
      </c>
      <c r="K1024">
        <v>505.91846186997299</v>
      </c>
      <c r="M1024">
        <v>41.992316835683503</v>
      </c>
      <c r="N1024">
        <v>0.365808243686362</v>
      </c>
      <c r="O1024">
        <v>34.124185102062597</v>
      </c>
      <c r="P1024">
        <v>6.5232240437158504</v>
      </c>
    </row>
    <row r="1025" spans="1:17" hidden="1" x14ac:dyDescent="0.3">
      <c r="A1025" t="s">
        <v>2207</v>
      </c>
      <c r="B1025" t="s">
        <v>2208</v>
      </c>
      <c r="C1025" t="s">
        <v>3158</v>
      </c>
      <c r="D1025" t="s">
        <v>283</v>
      </c>
      <c r="E1025">
        <v>2663.0363748</v>
      </c>
      <c r="F1025">
        <v>390.1</v>
      </c>
      <c r="G1025">
        <v>-51.449440241484503</v>
      </c>
      <c r="H1025">
        <v>-4.8363897824785402</v>
      </c>
      <c r="I1025">
        <v>-22.938976517499601</v>
      </c>
      <c r="J1025">
        <v>-3.6486804110459801</v>
      </c>
      <c r="K1025">
        <v>409.75873738285401</v>
      </c>
      <c r="L1025">
        <v>457.54611155083899</v>
      </c>
      <c r="M1025">
        <v>40.759167023402298</v>
      </c>
      <c r="N1025">
        <v>0.76056140844901998</v>
      </c>
      <c r="O1025">
        <v>48.115867726224003</v>
      </c>
      <c r="P1025">
        <v>2.9423406781897401</v>
      </c>
      <c r="Q1025">
        <v>-0.20650538190114801</v>
      </c>
    </row>
    <row r="1026" spans="1:17" hidden="1" x14ac:dyDescent="0.3">
      <c r="A1026" t="s">
        <v>2209</v>
      </c>
      <c r="B1026" t="s">
        <v>2210</v>
      </c>
      <c r="C1026" t="s">
        <v>3158</v>
      </c>
      <c r="D1026" t="s">
        <v>527</v>
      </c>
      <c r="E1026">
        <v>2661.25807962</v>
      </c>
      <c r="F1026">
        <v>681.1</v>
      </c>
      <c r="G1026">
        <v>-36.567946790405102</v>
      </c>
      <c r="H1026">
        <v>4.4708315290568796</v>
      </c>
      <c r="I1026">
        <v>17.546195999312101</v>
      </c>
      <c r="J1026">
        <v>4.3734834042480397</v>
      </c>
      <c r="K1026">
        <v>625.19412649616902</v>
      </c>
      <c r="L1026">
        <v>607.41879782458898</v>
      </c>
      <c r="M1026">
        <v>73.948842295474194</v>
      </c>
      <c r="N1026">
        <v>0.919409129070764</v>
      </c>
      <c r="O1026">
        <v>13.037733078843001</v>
      </c>
      <c r="P1026">
        <v>47.728012146188</v>
      </c>
      <c r="Q1026">
        <v>-8.8389873396357996E-2</v>
      </c>
    </row>
    <row r="1027" spans="1:17" hidden="1" x14ac:dyDescent="0.3">
      <c r="A1027" t="s">
        <v>2211</v>
      </c>
      <c r="B1027" t="s">
        <v>2212</v>
      </c>
      <c r="C1027" t="s">
        <v>3158</v>
      </c>
      <c r="D1027" t="s">
        <v>48</v>
      </c>
      <c r="E1027">
        <v>2660.8344766250002</v>
      </c>
      <c r="F1027">
        <v>2453.75</v>
      </c>
      <c r="G1027">
        <v>4.2351262433223704</v>
      </c>
      <c r="H1027">
        <v>-7.2164579597474399</v>
      </c>
      <c r="I1027">
        <v>-23.950673296872999</v>
      </c>
      <c r="J1027">
        <v>-4.2885214246483603</v>
      </c>
      <c r="K1027">
        <v>2700.0928675330001</v>
      </c>
      <c r="L1027">
        <v>2580.7523468521299</v>
      </c>
      <c r="M1027">
        <v>28.532521152385101</v>
      </c>
      <c r="N1027">
        <v>0.47337032909592902</v>
      </c>
      <c r="O1027">
        <v>51.111563932755999</v>
      </c>
      <c r="P1027">
        <v>43.893857205688299</v>
      </c>
      <c r="Q1027">
        <v>7.3284983762334999E-2</v>
      </c>
    </row>
    <row r="1028" spans="1:17" hidden="1" x14ac:dyDescent="0.3">
      <c r="A1028" t="s">
        <v>2213</v>
      </c>
      <c r="B1028" t="s">
        <v>2214</v>
      </c>
      <c r="C1028" t="s">
        <v>3158</v>
      </c>
      <c r="D1028" t="s">
        <v>258</v>
      </c>
      <c r="E1028">
        <v>2657.3291907389998</v>
      </c>
      <c r="F1028">
        <v>104.49</v>
      </c>
      <c r="G1028">
        <v>5.1766028829647297</v>
      </c>
      <c r="H1028">
        <v>-9.8768228099595703</v>
      </c>
      <c r="I1028">
        <v>7.8880601108250197</v>
      </c>
      <c r="J1028">
        <v>-3.1343742252433699</v>
      </c>
      <c r="K1028">
        <v>98.427337682322005</v>
      </c>
      <c r="L1028">
        <v>90.253118094697101</v>
      </c>
      <c r="M1028">
        <v>62.325795711446403</v>
      </c>
      <c r="N1028">
        <v>0.66158394795608499</v>
      </c>
      <c r="O1028">
        <v>8.1921714996650401</v>
      </c>
      <c r="P1028">
        <v>46.344537815126003</v>
      </c>
      <c r="Q1028">
        <v>-3.0307169300288001E-2</v>
      </c>
    </row>
    <row r="1029" spans="1:17" hidden="1" x14ac:dyDescent="0.3">
      <c r="A1029" t="s">
        <v>2215</v>
      </c>
      <c r="B1029" t="s">
        <v>2216</v>
      </c>
      <c r="C1029" t="s">
        <v>3158</v>
      </c>
      <c r="D1029" t="s">
        <v>202</v>
      </c>
      <c r="E1029">
        <v>2656.12590684</v>
      </c>
      <c r="F1029">
        <v>1835.4</v>
      </c>
      <c r="G1029">
        <v>21.400008803665401</v>
      </c>
      <c r="H1029">
        <v>-7.5081416261767302</v>
      </c>
      <c r="I1029">
        <v>-19.189363635676798</v>
      </c>
      <c r="J1029">
        <v>-3.1134308710424698</v>
      </c>
      <c r="K1029">
        <v>1945.53295416272</v>
      </c>
      <c r="L1029">
        <v>1863.7606629229499</v>
      </c>
      <c r="M1029">
        <v>42.1162637185205</v>
      </c>
      <c r="N1029">
        <v>0.71771962211387197</v>
      </c>
      <c r="O1029">
        <v>35.120409719952001</v>
      </c>
      <c r="P1029">
        <v>53.596384785974301</v>
      </c>
      <c r="Q1029">
        <v>0.114242530266249</v>
      </c>
    </row>
    <row r="1030" spans="1:17" x14ac:dyDescent="0.3">
      <c r="A1030" t="s">
        <v>2217</v>
      </c>
      <c r="B1030" t="s">
        <v>2218</v>
      </c>
      <c r="C1030" t="s">
        <v>3145</v>
      </c>
      <c r="D1030" t="s">
        <v>384</v>
      </c>
      <c r="E1030">
        <v>2651.30707188</v>
      </c>
      <c r="F1030">
        <v>1882.05</v>
      </c>
      <c r="G1030">
        <v>-37.087087972180598</v>
      </c>
      <c r="H1030">
        <v>-21.470256473914201</v>
      </c>
      <c r="I1030">
        <v>-6.2626691044723</v>
      </c>
      <c r="J1030">
        <v>-4.1543745758413104</v>
      </c>
      <c r="K1030">
        <v>2097.1132545761102</v>
      </c>
      <c r="L1030">
        <v>1985.1741372715901</v>
      </c>
      <c r="M1030">
        <v>20.174610881412502</v>
      </c>
      <c r="N1030">
        <v>0.488354650817796</v>
      </c>
      <c r="O1030">
        <v>36.019234345527401</v>
      </c>
      <c r="P1030">
        <v>22.929457870672699</v>
      </c>
      <c r="Q1030">
        <v>-8.4960909158126999E-2</v>
      </c>
    </row>
    <row r="1031" spans="1:17" hidden="1" x14ac:dyDescent="0.3">
      <c r="A1031" t="s">
        <v>2219</v>
      </c>
      <c r="B1031" t="s">
        <v>2220</v>
      </c>
      <c r="C1031" t="s">
        <v>3158</v>
      </c>
      <c r="D1031" t="s">
        <v>119</v>
      </c>
      <c r="E1031">
        <v>2647.7953342199999</v>
      </c>
      <c r="F1031">
        <v>49.95</v>
      </c>
      <c r="G1031">
        <v>-7.4763778994152004</v>
      </c>
      <c r="H1031">
        <v>-1.61517210316522</v>
      </c>
      <c r="I1031">
        <v>14.755829898407599</v>
      </c>
      <c r="J1031">
        <v>-3.2185062136968399</v>
      </c>
      <c r="K1031">
        <v>50.390569518589203</v>
      </c>
      <c r="L1031">
        <v>43.376439669111001</v>
      </c>
      <c r="M1031">
        <v>36.903384914292303</v>
      </c>
      <c r="N1031">
        <v>0.68152025728037902</v>
      </c>
      <c r="O1031">
        <v>17.917917917917901</v>
      </c>
      <c r="P1031">
        <v>62.809647979139498</v>
      </c>
      <c r="Q1031">
        <v>0.12058843813756499</v>
      </c>
    </row>
    <row r="1032" spans="1:17" hidden="1" x14ac:dyDescent="0.3">
      <c r="A1032" t="s">
        <v>2221</v>
      </c>
      <c r="B1032" t="s">
        <v>2222</v>
      </c>
      <c r="C1032" t="s">
        <v>3158</v>
      </c>
      <c r="D1032" t="s">
        <v>607</v>
      </c>
      <c r="E1032">
        <v>2644.742499</v>
      </c>
      <c r="F1032">
        <v>608.65</v>
      </c>
      <c r="G1032">
        <v>-17.703271056957</v>
      </c>
      <c r="H1032">
        <v>-4.6011223887912802</v>
      </c>
      <c r="I1032">
        <v>11.784510540995299</v>
      </c>
      <c r="J1032">
        <v>2.7006491655634899</v>
      </c>
      <c r="K1032">
        <v>613.77339540289097</v>
      </c>
      <c r="L1032">
        <v>579.79500551622596</v>
      </c>
      <c r="M1032">
        <v>53.784875187378098</v>
      </c>
      <c r="N1032">
        <v>0.43496179517218397</v>
      </c>
      <c r="O1032">
        <v>15.0086256469235</v>
      </c>
      <c r="P1032">
        <v>33.769230769230703</v>
      </c>
      <c r="Q1032">
        <v>1.6827918994630001E-2</v>
      </c>
    </row>
    <row r="1033" spans="1:17" hidden="1" x14ac:dyDescent="0.3">
      <c r="A1033" t="s">
        <v>2223</v>
      </c>
      <c r="B1033" t="s">
        <v>2224</v>
      </c>
      <c r="C1033" t="s">
        <v>3158</v>
      </c>
      <c r="D1033" t="s">
        <v>1688</v>
      </c>
      <c r="E1033">
        <v>2644.090741</v>
      </c>
      <c r="F1033">
        <v>65.45</v>
      </c>
      <c r="G1033">
        <v>3.33798829195517</v>
      </c>
      <c r="H1033">
        <v>4.40820044585438</v>
      </c>
      <c r="I1033">
        <v>-6.8058360394954498</v>
      </c>
      <c r="J1033">
        <v>-0.75326300349686504</v>
      </c>
      <c r="K1033">
        <v>63.741081548630099</v>
      </c>
      <c r="L1033">
        <v>60.540346233187897</v>
      </c>
      <c r="M1033">
        <v>53.860821394049402</v>
      </c>
      <c r="N1033">
        <v>1.37098100786114</v>
      </c>
      <c r="O1033">
        <v>3.13216195569137</v>
      </c>
      <c r="P1033">
        <v>30.352519418442501</v>
      </c>
      <c r="Q1033">
        <v>-2.7484158448541001E-2</v>
      </c>
    </row>
    <row r="1034" spans="1:17" hidden="1" x14ac:dyDescent="0.3">
      <c r="A1034" t="s">
        <v>2225</v>
      </c>
      <c r="B1034" t="s">
        <v>2226</v>
      </c>
      <c r="C1034" t="s">
        <v>3158</v>
      </c>
      <c r="D1034" t="s">
        <v>280</v>
      </c>
      <c r="E1034">
        <v>2638.7390508849999</v>
      </c>
      <c r="F1034">
        <v>1767.85</v>
      </c>
      <c r="G1034">
        <v>-20.615018957647099</v>
      </c>
      <c r="H1034">
        <v>-1.7442208401766599</v>
      </c>
      <c r="I1034">
        <v>-14.5845525515565</v>
      </c>
      <c r="J1034">
        <v>-2.6329582405499199</v>
      </c>
      <c r="K1034">
        <v>1782.6724402044999</v>
      </c>
      <c r="L1034">
        <v>1715.1251077848401</v>
      </c>
      <c r="M1034">
        <v>49.053572097632497</v>
      </c>
      <c r="N1034">
        <v>1.4897096762970301</v>
      </c>
      <c r="O1034">
        <v>20.338263992985802</v>
      </c>
      <c r="P1034">
        <v>34.950381679389302</v>
      </c>
      <c r="Q1034">
        <v>1.6494042349308E-2</v>
      </c>
    </row>
    <row r="1035" spans="1:17" x14ac:dyDescent="0.3">
      <c r="A1035" t="s">
        <v>2227</v>
      </c>
      <c r="B1035" t="s">
        <v>2228</v>
      </c>
      <c r="C1035" t="s">
        <v>3160</v>
      </c>
      <c r="D1035" t="s">
        <v>1979</v>
      </c>
      <c r="E1035">
        <v>2623.7900194499998</v>
      </c>
      <c r="F1035">
        <v>14.25</v>
      </c>
      <c r="G1035">
        <v>-48.9828107679743</v>
      </c>
      <c r="H1035">
        <v>-0.394325869935089</v>
      </c>
      <c r="I1035">
        <v>-31.202244376727101</v>
      </c>
      <c r="J1035">
        <v>-4.2983817531152804</v>
      </c>
      <c r="K1035">
        <v>14.5243098793726</v>
      </c>
      <c r="L1035">
        <v>16.200508925723199</v>
      </c>
      <c r="M1035">
        <v>49.837491648530502</v>
      </c>
      <c r="N1035">
        <v>1.60567901923604</v>
      </c>
      <c r="O1035">
        <v>82.807017543859601</v>
      </c>
      <c r="P1035">
        <v>10.894941634241199</v>
      </c>
      <c r="Q1035">
        <v>-1.8851970652931999E-2</v>
      </c>
    </row>
    <row r="1036" spans="1:17" hidden="1" x14ac:dyDescent="0.3">
      <c r="A1036" t="s">
        <v>2229</v>
      </c>
      <c r="B1036" t="s">
        <v>2230</v>
      </c>
      <c r="C1036" t="s">
        <v>3158</v>
      </c>
      <c r="D1036" t="s">
        <v>283</v>
      </c>
      <c r="E1036">
        <v>2617.569</v>
      </c>
      <c r="F1036">
        <v>18000</v>
      </c>
      <c r="G1036">
        <v>6.8167865639256897</v>
      </c>
      <c r="H1036">
        <v>-1.10021418158582</v>
      </c>
      <c r="I1036">
        <v>20.2492578460255</v>
      </c>
      <c r="J1036">
        <v>2.5085161553411002</v>
      </c>
      <c r="K1036">
        <v>17935.714424248501</v>
      </c>
      <c r="L1036">
        <v>16129.177720960401</v>
      </c>
      <c r="M1036">
        <v>52.972248534875199</v>
      </c>
      <c r="N1036">
        <v>0.93165151070695196</v>
      </c>
      <c r="O1036">
        <v>16.1111111111111</v>
      </c>
      <c r="P1036">
        <v>42.857142857142797</v>
      </c>
      <c r="Q1036">
        <v>0.15038330190980401</v>
      </c>
    </row>
    <row r="1037" spans="1:17" hidden="1" x14ac:dyDescent="0.3">
      <c r="A1037" t="s">
        <v>2231</v>
      </c>
      <c r="B1037" t="s">
        <v>2232</v>
      </c>
      <c r="C1037" t="s">
        <v>3158</v>
      </c>
      <c r="D1037" t="s">
        <v>48</v>
      </c>
      <c r="E1037">
        <v>2614.5743254049999</v>
      </c>
      <c r="F1037">
        <v>659.55</v>
      </c>
      <c r="G1037">
        <v>-40.796659500427701</v>
      </c>
      <c r="H1037">
        <v>-1.42386786928633</v>
      </c>
      <c r="I1037">
        <v>-11.771368127669</v>
      </c>
      <c r="J1037">
        <v>3.6549227746329001</v>
      </c>
      <c r="K1037">
        <v>670.41992726234298</v>
      </c>
      <c r="L1037">
        <v>688.13407597317098</v>
      </c>
      <c r="M1037">
        <v>49.849421597673697</v>
      </c>
      <c r="N1037">
        <v>0.659820159378954</v>
      </c>
      <c r="O1037">
        <v>22.356151921764798</v>
      </c>
      <c r="P1037">
        <v>9.9433238873145502</v>
      </c>
      <c r="Q1037">
        <v>4.8205895510579997E-3</v>
      </c>
    </row>
    <row r="1038" spans="1:17" hidden="1" x14ac:dyDescent="0.3">
      <c r="A1038" t="s">
        <v>2233</v>
      </c>
      <c r="B1038" t="s">
        <v>2234</v>
      </c>
      <c r="C1038" t="s">
        <v>3158</v>
      </c>
      <c r="D1038" t="s">
        <v>913</v>
      </c>
      <c r="E1038">
        <v>2608.970577865</v>
      </c>
      <c r="F1038">
        <v>2072.0500000000002</v>
      </c>
      <c r="G1038">
        <v>328.885881195119</v>
      </c>
      <c r="H1038">
        <v>-11.9028956994712</v>
      </c>
      <c r="I1038">
        <v>198.39688309262601</v>
      </c>
      <c r="J1038">
        <v>1.55693013525643</v>
      </c>
      <c r="K1038">
        <v>1809.15640526111</v>
      </c>
      <c r="L1038">
        <v>1171.4464948073601</v>
      </c>
      <c r="M1038">
        <v>61.691932925489503</v>
      </c>
      <c r="N1038">
        <v>0.29472727466926602</v>
      </c>
      <c r="O1038">
        <v>14.862093096209</v>
      </c>
      <c r="P1038">
        <v>441.78323963916802</v>
      </c>
    </row>
    <row r="1039" spans="1:17" hidden="1" x14ac:dyDescent="0.3">
      <c r="A1039" t="s">
        <v>2235</v>
      </c>
      <c r="B1039" t="s">
        <v>2236</v>
      </c>
      <c r="C1039" t="s">
        <v>3158</v>
      </c>
      <c r="D1039" t="s">
        <v>275</v>
      </c>
      <c r="E1039">
        <v>2601.779</v>
      </c>
      <c r="F1039">
        <v>5535.7</v>
      </c>
      <c r="G1039">
        <v>90.702501697638695</v>
      </c>
      <c r="H1039">
        <v>25.872167624839101</v>
      </c>
      <c r="I1039">
        <v>58.191573858233802</v>
      </c>
      <c r="J1039">
        <v>8.5497035036801599</v>
      </c>
      <c r="K1039">
        <v>4273.0813751570704</v>
      </c>
      <c r="L1039">
        <v>3504.6024351323799</v>
      </c>
      <c r="M1039">
        <v>86.142049552186904</v>
      </c>
      <c r="N1039">
        <v>1.3493007103822601</v>
      </c>
      <c r="O1039">
        <v>3.6707191502429701</v>
      </c>
      <c r="P1039">
        <v>130.65416666666599</v>
      </c>
      <c r="Q1039">
        <v>0.22741099856074001</v>
      </c>
    </row>
    <row r="1040" spans="1:17" hidden="1" x14ac:dyDescent="0.3">
      <c r="A1040" t="s">
        <v>2237</v>
      </c>
      <c r="B1040" t="s">
        <v>2238</v>
      </c>
      <c r="C1040" t="s">
        <v>3158</v>
      </c>
      <c r="D1040" t="s">
        <v>403</v>
      </c>
      <c r="E1040">
        <v>2599.480006365</v>
      </c>
      <c r="F1040">
        <v>1126.95</v>
      </c>
      <c r="G1040">
        <v>-41.388099480753098</v>
      </c>
      <c r="H1040">
        <v>-3.7541655166567698</v>
      </c>
      <c r="I1040">
        <v>-13.9629099013935</v>
      </c>
      <c r="J1040">
        <v>-1.33083560450698</v>
      </c>
      <c r="K1040">
        <v>1160.4266269592699</v>
      </c>
      <c r="L1040">
        <v>1195.7325641688501</v>
      </c>
      <c r="M1040">
        <v>38.648460025744001</v>
      </c>
      <c r="N1040">
        <v>0.83631740038532099</v>
      </c>
      <c r="O1040">
        <v>27.778517236789501</v>
      </c>
      <c r="P1040">
        <v>3.29514207149403</v>
      </c>
      <c r="Q1040">
        <v>-2.2137592131369E-2</v>
      </c>
    </row>
    <row r="1041" spans="1:17" hidden="1" x14ac:dyDescent="0.3">
      <c r="A1041" t="s">
        <v>2239</v>
      </c>
      <c r="B1041" t="s">
        <v>2240</v>
      </c>
      <c r="C1041" t="s">
        <v>3158</v>
      </c>
      <c r="D1041" t="s">
        <v>607</v>
      </c>
      <c r="E1041">
        <v>2595.4704375599999</v>
      </c>
      <c r="F1041">
        <v>1815.45</v>
      </c>
      <c r="G1041">
        <v>216.301843170398</v>
      </c>
      <c r="H1041">
        <v>-15.6226582180725</v>
      </c>
      <c r="I1041">
        <v>9.7739560265009899</v>
      </c>
      <c r="J1041">
        <v>0.79850467327080399</v>
      </c>
      <c r="K1041">
        <v>1886.24337836922</v>
      </c>
      <c r="L1041">
        <v>1559.20288142097</v>
      </c>
      <c r="M1041">
        <v>41.819961033732298</v>
      </c>
      <c r="N1041">
        <v>0.76971453935140199</v>
      </c>
      <c r="O1041">
        <v>23.682833457269499</v>
      </c>
      <c r="P1041">
        <v>274.31958762886597</v>
      </c>
      <c r="Q1041">
        <v>0.25403964892137199</v>
      </c>
    </row>
    <row r="1042" spans="1:17" x14ac:dyDescent="0.3">
      <c r="A1042" t="s">
        <v>2241</v>
      </c>
      <c r="B1042" t="s">
        <v>2242</v>
      </c>
      <c r="C1042" t="s">
        <v>3154</v>
      </c>
      <c r="D1042" t="s">
        <v>607</v>
      </c>
      <c r="E1042">
        <v>2580.982021972</v>
      </c>
      <c r="F1042">
        <v>175.16</v>
      </c>
      <c r="G1042">
        <v>-53.2689740076259</v>
      </c>
      <c r="H1042">
        <v>0.50410148059627102</v>
      </c>
      <c r="I1042">
        <v>-25.563788320521599</v>
      </c>
      <c r="J1042">
        <v>1.38048663344765</v>
      </c>
      <c r="K1042">
        <v>174.908909135226</v>
      </c>
      <c r="L1042">
        <v>202.140448434642</v>
      </c>
      <c r="M1042">
        <v>49.924001214956498</v>
      </c>
      <c r="N1042">
        <v>0.58085714111734998</v>
      </c>
      <c r="O1042">
        <v>78.122859100251205</v>
      </c>
      <c r="P1042">
        <v>21.7065036131184</v>
      </c>
    </row>
    <row r="1043" spans="1:17" hidden="1" x14ac:dyDescent="0.3">
      <c r="A1043" t="s">
        <v>2243</v>
      </c>
      <c r="B1043" t="s">
        <v>2244</v>
      </c>
      <c r="C1043" t="s">
        <v>3158</v>
      </c>
      <c r="D1043" t="s">
        <v>1359</v>
      </c>
      <c r="E1043">
        <v>2580.8388</v>
      </c>
      <c r="F1043">
        <v>999.99</v>
      </c>
      <c r="G1043">
        <v>-26.010837795001301</v>
      </c>
      <c r="H1043">
        <v>-0.18379955414561999</v>
      </c>
      <c r="I1043">
        <v>-9.7156410709419898</v>
      </c>
      <c r="J1043">
        <v>0.201282451048581</v>
      </c>
      <c r="K1043">
        <v>999.99534528231698</v>
      </c>
      <c r="L1043">
        <v>999.99628236913395</v>
      </c>
      <c r="M1043">
        <v>55.379180563809697</v>
      </c>
      <c r="N1043">
        <v>1.7733214007748801</v>
      </c>
      <c r="O1043">
        <v>3.0010300103000902</v>
      </c>
      <c r="P1043">
        <v>3.09175257731959</v>
      </c>
      <c r="Q1043">
        <v>-0.101916752053546</v>
      </c>
    </row>
    <row r="1044" spans="1:17" hidden="1" x14ac:dyDescent="0.3">
      <c r="A1044" t="s">
        <v>2245</v>
      </c>
      <c r="B1044" t="s">
        <v>2246</v>
      </c>
      <c r="C1044" t="s">
        <v>3158</v>
      </c>
      <c r="D1044" t="s">
        <v>280</v>
      </c>
      <c r="E1044">
        <v>2578.3502818799998</v>
      </c>
      <c r="F1044">
        <v>1706.8</v>
      </c>
      <c r="G1044">
        <v>-4.0650658877388297</v>
      </c>
      <c r="H1044">
        <v>13.6657811586426</v>
      </c>
      <c r="I1044">
        <v>-4.5546028712562201</v>
      </c>
      <c r="J1044">
        <v>19.810340197624299</v>
      </c>
      <c r="K1044">
        <v>1554.58644364117</v>
      </c>
      <c r="L1044">
        <v>1505.4246831305099</v>
      </c>
      <c r="M1044">
        <v>77.403089686437795</v>
      </c>
      <c r="N1044">
        <v>2.3981280182156</v>
      </c>
      <c r="O1044">
        <v>14.5535505038668</v>
      </c>
      <c r="P1044">
        <v>57.279764098783602</v>
      </c>
      <c r="Q1044">
        <v>1.767705173343E-2</v>
      </c>
    </row>
    <row r="1045" spans="1:17" hidden="1" x14ac:dyDescent="0.3">
      <c r="A1045" t="s">
        <v>2247</v>
      </c>
      <c r="B1045" t="s">
        <v>2248</v>
      </c>
      <c r="C1045" t="s">
        <v>3158</v>
      </c>
      <c r="D1045" t="s">
        <v>1007</v>
      </c>
      <c r="E1045">
        <v>2571.7344266250002</v>
      </c>
      <c r="F1045">
        <v>390.25</v>
      </c>
      <c r="G1045">
        <v>-4.62570093652546</v>
      </c>
      <c r="H1045">
        <v>-2.48956396517318</v>
      </c>
      <c r="I1045">
        <v>7.0392856306286804</v>
      </c>
      <c r="J1045">
        <v>2.7262693000754101</v>
      </c>
      <c r="K1045">
        <v>392.71866452517997</v>
      </c>
      <c r="M1045">
        <v>53.065265287426499</v>
      </c>
      <c r="N1045">
        <v>0.42269229525450802</v>
      </c>
      <c r="O1045">
        <v>21.6912235746316</v>
      </c>
      <c r="P1045">
        <v>38.288447909284201</v>
      </c>
    </row>
    <row r="1046" spans="1:17" hidden="1" x14ac:dyDescent="0.3">
      <c r="A1046" t="s">
        <v>2249</v>
      </c>
      <c r="B1046" t="s">
        <v>2250</v>
      </c>
      <c r="C1046" t="s">
        <v>3158</v>
      </c>
      <c r="D1046" t="s">
        <v>477</v>
      </c>
      <c r="E1046">
        <v>2566.8003524400001</v>
      </c>
      <c r="F1046">
        <v>383.4</v>
      </c>
      <c r="G1046">
        <v>5.8560263494526303</v>
      </c>
      <c r="H1046">
        <v>-0.83509563334322301</v>
      </c>
      <c r="I1046">
        <v>13.6642808920507</v>
      </c>
      <c r="J1046">
        <v>4.1113641949177904</v>
      </c>
      <c r="K1046">
        <v>360.11274736246298</v>
      </c>
      <c r="L1046">
        <v>329.222638902803</v>
      </c>
      <c r="M1046">
        <v>57.537165590716697</v>
      </c>
      <c r="N1046">
        <v>0.45187440167662601</v>
      </c>
      <c r="O1046">
        <v>5.5816379760041697</v>
      </c>
      <c r="P1046">
        <v>62.940926476838001</v>
      </c>
    </row>
    <row r="1047" spans="1:17" hidden="1" x14ac:dyDescent="0.3">
      <c r="A1047" t="s">
        <v>2251</v>
      </c>
      <c r="B1047" t="s">
        <v>2252</v>
      </c>
      <c r="C1047" t="s">
        <v>3158</v>
      </c>
      <c r="D1047" t="s">
        <v>51</v>
      </c>
      <c r="E1047">
        <v>2557.2258452900001</v>
      </c>
      <c r="F1047">
        <v>1035.7</v>
      </c>
      <c r="G1047">
        <v>18.5703255329807</v>
      </c>
      <c r="H1047">
        <v>-4.1837995541456197</v>
      </c>
      <c r="I1047">
        <v>-10.7040775223544</v>
      </c>
      <c r="J1047">
        <v>-5.1821679138144301</v>
      </c>
      <c r="K1047">
        <v>1089.33297166629</v>
      </c>
      <c r="L1047">
        <v>1020.74545551218</v>
      </c>
      <c r="M1047">
        <v>37.804305241388299</v>
      </c>
      <c r="N1047">
        <v>0.97676303377764295</v>
      </c>
      <c r="O1047">
        <v>20.4982137684657</v>
      </c>
      <c r="P1047">
        <v>72.631052587715601</v>
      </c>
      <c r="Q1047">
        <v>1.8992797478985999E-2</v>
      </c>
    </row>
    <row r="1048" spans="1:17" hidden="1" x14ac:dyDescent="0.3">
      <c r="A1048" t="s">
        <v>2253</v>
      </c>
      <c r="B1048" t="s">
        <v>2254</v>
      </c>
      <c r="C1048" t="s">
        <v>3158</v>
      </c>
      <c r="D1048" t="s">
        <v>729</v>
      </c>
      <c r="E1048">
        <v>2553.209179035</v>
      </c>
      <c r="F1048">
        <v>2154.4499999999998</v>
      </c>
      <c r="G1048">
        <v>-30.5069342975059</v>
      </c>
      <c r="H1048">
        <v>-8.7057194251927097</v>
      </c>
      <c r="I1048">
        <v>-24.351010110306401</v>
      </c>
      <c r="J1048">
        <v>-3.6957763724808199</v>
      </c>
      <c r="K1048">
        <v>2391.6104153209699</v>
      </c>
      <c r="L1048">
        <v>2395.7781862254501</v>
      </c>
      <c r="M1048">
        <v>34.640515127598903</v>
      </c>
      <c r="N1048">
        <v>0.58222209560280003</v>
      </c>
      <c r="O1048">
        <v>49.922253939520502</v>
      </c>
      <c r="P1048">
        <v>10.652012018181299</v>
      </c>
      <c r="Q1048">
        <v>6.3283249878539005E-2</v>
      </c>
    </row>
    <row r="1049" spans="1:17" hidden="1" x14ac:dyDescent="0.3">
      <c r="A1049" t="s">
        <v>2255</v>
      </c>
      <c r="B1049" t="s">
        <v>2256</v>
      </c>
      <c r="C1049" t="s">
        <v>3158</v>
      </c>
      <c r="D1049" t="s">
        <v>624</v>
      </c>
      <c r="E1049">
        <v>2552.6562988800001</v>
      </c>
      <c r="F1049">
        <v>1006.05</v>
      </c>
      <c r="G1049">
        <v>60846.717434932201</v>
      </c>
      <c r="H1049">
        <v>51.284131791834398</v>
      </c>
      <c r="I1049">
        <v>1546.3347416450999</v>
      </c>
      <c r="J1049">
        <v>10.5924603739102</v>
      </c>
      <c r="K1049">
        <v>679.60562054162097</v>
      </c>
      <c r="L1049">
        <v>333.89222196723398</v>
      </c>
      <c r="M1049">
        <v>99.999998183775801</v>
      </c>
      <c r="N1049">
        <v>3.8274488877030302</v>
      </c>
      <c r="O1049">
        <v>0</v>
      </c>
      <c r="P1049">
        <v>66970</v>
      </c>
      <c r="Q1049">
        <v>0.31876763921103901</v>
      </c>
    </row>
    <row r="1050" spans="1:17" hidden="1" x14ac:dyDescent="0.3">
      <c r="A1050" t="s">
        <v>2257</v>
      </c>
      <c r="B1050" t="s">
        <v>2258</v>
      </c>
      <c r="C1050" t="s">
        <v>3158</v>
      </c>
      <c r="D1050" t="s">
        <v>172</v>
      </c>
      <c r="E1050">
        <v>2542.7993002650001</v>
      </c>
      <c r="F1050">
        <v>1687.65</v>
      </c>
      <c r="G1050">
        <v>151.587004050545</v>
      </c>
      <c r="H1050">
        <v>-8.0678528181923905</v>
      </c>
      <c r="I1050">
        <v>32.457129284139903</v>
      </c>
      <c r="J1050">
        <v>0.67657323454034202</v>
      </c>
      <c r="K1050">
        <v>1658.6055508008501</v>
      </c>
      <c r="L1050">
        <v>1327.0783291042301</v>
      </c>
      <c r="M1050">
        <v>50.706261707430201</v>
      </c>
      <c r="N1050">
        <v>0.50317697791076299</v>
      </c>
      <c r="O1050">
        <v>15.3675228868545</v>
      </c>
      <c r="P1050">
        <v>215.006999533364</v>
      </c>
      <c r="Q1050">
        <v>0.10581248074696301</v>
      </c>
    </row>
    <row r="1051" spans="1:17" hidden="1" x14ac:dyDescent="0.3">
      <c r="A1051" t="s">
        <v>2259</v>
      </c>
      <c r="B1051" t="s">
        <v>2260</v>
      </c>
      <c r="C1051" t="s">
        <v>3158</v>
      </c>
      <c r="D1051" t="s">
        <v>220</v>
      </c>
      <c r="E1051">
        <v>2529.483235055</v>
      </c>
      <c r="F1051">
        <v>4924.8500000000004</v>
      </c>
      <c r="G1051">
        <v>63.7322207282403</v>
      </c>
      <c r="H1051">
        <v>4.2095945901699299</v>
      </c>
      <c r="I1051">
        <v>34.242623511569199</v>
      </c>
      <c r="J1051">
        <v>-4.9276067013162796</v>
      </c>
      <c r="K1051">
        <v>4606.5609482660702</v>
      </c>
      <c r="L1051">
        <v>3911.86015655343</v>
      </c>
      <c r="M1051">
        <v>60.301512887802801</v>
      </c>
      <c r="N1051">
        <v>1.2143357514609801</v>
      </c>
      <c r="O1051">
        <v>4.0640831700457802</v>
      </c>
      <c r="P1051">
        <v>109.523505637098</v>
      </c>
      <c r="Q1051">
        <v>0.111193611647338</v>
      </c>
    </row>
    <row r="1052" spans="1:17" hidden="1" x14ac:dyDescent="0.3">
      <c r="A1052" t="s">
        <v>2261</v>
      </c>
      <c r="B1052" t="s">
        <v>2262</v>
      </c>
      <c r="C1052" t="s">
        <v>3158</v>
      </c>
      <c r="D1052" t="s">
        <v>258</v>
      </c>
      <c r="E1052">
        <v>2523.4560034699998</v>
      </c>
      <c r="F1052">
        <v>429.85</v>
      </c>
      <c r="G1052">
        <v>-35.932302170525197</v>
      </c>
      <c r="H1052">
        <v>-11.716721364845201</v>
      </c>
      <c r="I1052">
        <v>-2.1849350046505598</v>
      </c>
      <c r="J1052">
        <v>-6.6653914360953497</v>
      </c>
      <c r="K1052">
        <v>452.98988990638202</v>
      </c>
      <c r="L1052">
        <v>425.69832330175399</v>
      </c>
      <c r="M1052">
        <v>29.026545746237002</v>
      </c>
      <c r="N1052">
        <v>0.47931420025036697</v>
      </c>
      <c r="O1052">
        <v>25.090147725950899</v>
      </c>
      <c r="P1052">
        <v>29.922925797188999</v>
      </c>
      <c r="Q1052">
        <v>-4.3431054299008003E-2</v>
      </c>
    </row>
    <row r="1053" spans="1:17" hidden="1" x14ac:dyDescent="0.3">
      <c r="A1053" t="s">
        <v>2263</v>
      </c>
      <c r="B1053" t="s">
        <v>2264</v>
      </c>
      <c r="C1053" t="s">
        <v>3158</v>
      </c>
      <c r="D1053" t="s">
        <v>258</v>
      </c>
      <c r="E1053">
        <v>2509.2929949999998</v>
      </c>
      <c r="F1053">
        <v>1206.8499999999999</v>
      </c>
      <c r="G1053">
        <v>52.201916487337598</v>
      </c>
      <c r="H1053">
        <v>-8.0928904632365306</v>
      </c>
      <c r="I1053">
        <v>84.734726527543401</v>
      </c>
      <c r="J1053">
        <v>1.52891726054207</v>
      </c>
      <c r="K1053">
        <v>1074.38031160584</v>
      </c>
      <c r="L1053">
        <v>854.23893606333104</v>
      </c>
      <c r="M1053">
        <v>45.371023034348198</v>
      </c>
      <c r="N1053">
        <v>1.33880589482184</v>
      </c>
      <c r="O1053">
        <v>4.2755934871773604</v>
      </c>
      <c r="P1053">
        <v>126.851503759398</v>
      </c>
    </row>
    <row r="1054" spans="1:17" hidden="1" x14ac:dyDescent="0.3">
      <c r="A1054" t="s">
        <v>2265</v>
      </c>
      <c r="B1054" t="s">
        <v>2266</v>
      </c>
      <c r="C1054" t="s">
        <v>3158</v>
      </c>
      <c r="D1054" t="s">
        <v>217</v>
      </c>
      <c r="E1054">
        <v>2506.4183539999999</v>
      </c>
      <c r="F1054">
        <v>1606</v>
      </c>
      <c r="G1054">
        <v>38.750357126773402</v>
      </c>
      <c r="H1054">
        <v>-14.6657846936381</v>
      </c>
      <c r="I1054">
        <v>9.0723411775787106</v>
      </c>
      <c r="J1054">
        <v>-9.5620311584188702</v>
      </c>
      <c r="K1054">
        <v>1770.64673350044</v>
      </c>
      <c r="L1054">
        <v>1606.4216581027599</v>
      </c>
      <c r="M1054">
        <v>38.252653566082998</v>
      </c>
      <c r="N1054">
        <v>1.0595009596928899</v>
      </c>
      <c r="O1054">
        <v>56.911581569115803</v>
      </c>
      <c r="P1054">
        <v>73.424761082014996</v>
      </c>
    </row>
    <row r="1055" spans="1:17" hidden="1" x14ac:dyDescent="0.3">
      <c r="A1055" t="s">
        <v>2267</v>
      </c>
      <c r="B1055" t="s">
        <v>2268</v>
      </c>
      <c r="C1055" t="s">
        <v>3158</v>
      </c>
      <c r="D1055" t="s">
        <v>2269</v>
      </c>
      <c r="E1055">
        <v>2500.0583534399998</v>
      </c>
      <c r="F1055">
        <v>1502.4</v>
      </c>
      <c r="G1055">
        <v>-0.35959107759732201</v>
      </c>
      <c r="H1055">
        <v>14.095237604068901</v>
      </c>
      <c r="I1055">
        <v>15.935605646461999</v>
      </c>
      <c r="J1055">
        <v>6.37483676819412</v>
      </c>
      <c r="M1055">
        <v>70.167054576073994</v>
      </c>
      <c r="O1055">
        <v>1.2380191693290601</v>
      </c>
      <c r="P1055">
        <v>35.333063099581103</v>
      </c>
    </row>
    <row r="1056" spans="1:17" hidden="1" x14ac:dyDescent="0.3">
      <c r="A1056" t="s">
        <v>2270</v>
      </c>
      <c r="B1056" t="s">
        <v>2271</v>
      </c>
      <c r="C1056" t="s">
        <v>3158</v>
      </c>
      <c r="D1056" t="s">
        <v>1237</v>
      </c>
      <c r="E1056">
        <v>2485.78931745</v>
      </c>
      <c r="F1056">
        <v>471.85</v>
      </c>
      <c r="G1056">
        <v>67.331690580331497</v>
      </c>
      <c r="H1056">
        <v>-17.776719908127902</v>
      </c>
      <c r="I1056">
        <v>60.352037609901402</v>
      </c>
      <c r="J1056">
        <v>-4.6520944775301398</v>
      </c>
      <c r="K1056">
        <v>494.75958197983601</v>
      </c>
      <c r="L1056">
        <v>392.56969540782302</v>
      </c>
      <c r="M1056">
        <v>41.556214102727502</v>
      </c>
      <c r="N1056">
        <v>0.36629995987973302</v>
      </c>
      <c r="O1056">
        <v>30.062519868602301</v>
      </c>
      <c r="P1056">
        <v>122.938814079848</v>
      </c>
      <c r="Q1056">
        <v>8.8419340139374997E-2</v>
      </c>
    </row>
    <row r="1057" spans="1:17" hidden="1" x14ac:dyDescent="0.3">
      <c r="A1057" t="s">
        <v>2272</v>
      </c>
      <c r="B1057" t="s">
        <v>2273</v>
      </c>
      <c r="C1057" t="s">
        <v>3158</v>
      </c>
      <c r="D1057" t="s">
        <v>51</v>
      </c>
      <c r="E1057">
        <v>2483.7026381999999</v>
      </c>
      <c r="F1057">
        <v>269.85000000000002</v>
      </c>
      <c r="G1057">
        <v>25.208991008585102</v>
      </c>
      <c r="H1057">
        <v>8.7344168025830307</v>
      </c>
      <c r="I1057">
        <v>15.4476965913956</v>
      </c>
      <c r="J1057">
        <v>-0.76235391258777296</v>
      </c>
      <c r="K1057">
        <v>260.26705242683602</v>
      </c>
      <c r="L1057">
        <v>227.87173261083001</v>
      </c>
      <c r="M1057">
        <v>48.742662971031898</v>
      </c>
      <c r="N1057">
        <v>0.62657760277654495</v>
      </c>
      <c r="O1057">
        <v>12.284602556975999</v>
      </c>
      <c r="P1057">
        <v>90.035211267605604</v>
      </c>
      <c r="Q1057">
        <v>0.11229458369173601</v>
      </c>
    </row>
    <row r="1058" spans="1:17" hidden="1" x14ac:dyDescent="0.3">
      <c r="A1058" t="s">
        <v>2274</v>
      </c>
      <c r="B1058" t="s">
        <v>2275</v>
      </c>
      <c r="C1058" t="s">
        <v>3158</v>
      </c>
      <c r="D1058" t="s">
        <v>220</v>
      </c>
      <c r="E1058">
        <v>2479.0949368199999</v>
      </c>
      <c r="F1058">
        <v>658.15</v>
      </c>
      <c r="G1058">
        <v>4.14936323337795</v>
      </c>
      <c r="H1058">
        <v>7.1230036162638903</v>
      </c>
      <c r="I1058">
        <v>13.6268132019215</v>
      </c>
      <c r="J1058">
        <v>5.0919288879786198</v>
      </c>
      <c r="K1058">
        <v>615.96126345726805</v>
      </c>
      <c r="L1058">
        <v>578.17968095479603</v>
      </c>
      <c r="M1058">
        <v>66.997346981266602</v>
      </c>
      <c r="N1058">
        <v>1.7719333425172401</v>
      </c>
      <c r="O1058">
        <v>10.613082124135801</v>
      </c>
      <c r="P1058">
        <v>47.237136465324298</v>
      </c>
      <c r="Q1058">
        <v>5.4856882653624997E-2</v>
      </c>
    </row>
    <row r="1059" spans="1:17" hidden="1" x14ac:dyDescent="0.3">
      <c r="A1059" t="s">
        <v>2276</v>
      </c>
      <c r="B1059" t="s">
        <v>2277</v>
      </c>
      <c r="C1059" t="s">
        <v>3158</v>
      </c>
      <c r="D1059" t="s">
        <v>547</v>
      </c>
      <c r="E1059">
        <v>2472.2719999999999</v>
      </c>
      <c r="F1059">
        <v>140.47</v>
      </c>
      <c r="G1059">
        <v>114.520984122806</v>
      </c>
      <c r="H1059">
        <v>-26.1242001403693</v>
      </c>
      <c r="I1059">
        <v>46.363136706835697</v>
      </c>
      <c r="J1059">
        <v>-3.5107852977163998</v>
      </c>
      <c r="K1059">
        <v>149.49844216739601</v>
      </c>
      <c r="L1059">
        <v>121.976690851962</v>
      </c>
      <c r="M1059">
        <v>44.627134810502397</v>
      </c>
      <c r="N1059">
        <v>0.57363287554379205</v>
      </c>
      <c r="O1059">
        <v>32.768562682423202</v>
      </c>
      <c r="P1059">
        <v>168.585086042065</v>
      </c>
      <c r="Q1059">
        <v>4.4481054377155001E-2</v>
      </c>
    </row>
    <row r="1060" spans="1:17" hidden="1" x14ac:dyDescent="0.3">
      <c r="A1060" t="s">
        <v>2278</v>
      </c>
      <c r="B1060" t="s">
        <v>2279</v>
      </c>
      <c r="C1060" t="s">
        <v>3158</v>
      </c>
      <c r="D1060" t="s">
        <v>119</v>
      </c>
      <c r="E1060">
        <v>2471.5709114400001</v>
      </c>
      <c r="F1060">
        <v>191.12</v>
      </c>
      <c r="G1060">
        <v>3.95956036888846</v>
      </c>
      <c r="H1060">
        <v>-4.8813948905556197</v>
      </c>
      <c r="I1060">
        <v>23.516449901522201</v>
      </c>
      <c r="J1060">
        <v>4.5523462808358097</v>
      </c>
      <c r="K1060">
        <v>178.34447580657601</v>
      </c>
      <c r="L1060">
        <v>161.786384674754</v>
      </c>
      <c r="M1060">
        <v>55.419719235057002</v>
      </c>
      <c r="N1060">
        <v>1.12658608984162</v>
      </c>
      <c r="O1060">
        <v>9.8262871494349202</v>
      </c>
      <c r="P1060">
        <v>66.191304347826005</v>
      </c>
    </row>
    <row r="1061" spans="1:17" x14ac:dyDescent="0.3">
      <c r="A1061" t="s">
        <v>2280</v>
      </c>
      <c r="B1061" t="s">
        <v>2281</v>
      </c>
      <c r="C1061" t="s">
        <v>3160</v>
      </c>
      <c r="D1061" t="s">
        <v>1979</v>
      </c>
      <c r="E1061">
        <v>2467.2636049500002</v>
      </c>
      <c r="F1061">
        <v>51.75</v>
      </c>
      <c r="G1061">
        <v>-24.539249559707201</v>
      </c>
      <c r="H1061">
        <v>0.67323200019796703</v>
      </c>
      <c r="I1061">
        <v>-8.6404223209419992</v>
      </c>
      <c r="J1061">
        <v>-1.5258004868902899</v>
      </c>
      <c r="K1061">
        <v>52.695355726147397</v>
      </c>
      <c r="L1061">
        <v>52.043086733914897</v>
      </c>
      <c r="M1061">
        <v>45.462973295644701</v>
      </c>
      <c r="N1061">
        <v>0.63581207880545298</v>
      </c>
      <c r="O1061">
        <v>34.106280193236699</v>
      </c>
      <c r="P1061">
        <v>21.908127208480501</v>
      </c>
      <c r="Q1061">
        <v>-1.9306754269322001E-2</v>
      </c>
    </row>
    <row r="1062" spans="1:17" hidden="1" x14ac:dyDescent="0.3">
      <c r="A1062" t="s">
        <v>2282</v>
      </c>
      <c r="B1062" t="s">
        <v>2283</v>
      </c>
      <c r="C1062" t="s">
        <v>3158</v>
      </c>
      <c r="D1062" t="s">
        <v>377</v>
      </c>
      <c r="E1062">
        <v>2452.9584314799999</v>
      </c>
      <c r="F1062">
        <v>738.2</v>
      </c>
      <c r="G1062">
        <v>-42.968046918124102</v>
      </c>
      <c r="H1062">
        <v>-7.1385809663665203</v>
      </c>
      <c r="I1062">
        <v>-22.928842810890199</v>
      </c>
      <c r="J1062">
        <v>-2.66500117391876</v>
      </c>
      <c r="K1062">
        <v>772.72705144756196</v>
      </c>
      <c r="L1062">
        <v>814.68394007561903</v>
      </c>
      <c r="M1062">
        <v>36.776351678262301</v>
      </c>
      <c r="N1062">
        <v>1.04909267481024</v>
      </c>
      <c r="O1062">
        <v>27.296125711189301</v>
      </c>
      <c r="P1062">
        <v>3.3025468793730801</v>
      </c>
      <c r="Q1062">
        <v>-3.3956897902098E-2</v>
      </c>
    </row>
    <row r="1063" spans="1:17" hidden="1" x14ac:dyDescent="0.3">
      <c r="A1063" t="s">
        <v>2284</v>
      </c>
      <c r="B1063" t="s">
        <v>2285</v>
      </c>
      <c r="C1063" t="s">
        <v>3158</v>
      </c>
      <c r="D1063" t="s">
        <v>109</v>
      </c>
      <c r="E1063">
        <v>2442.2519348579999</v>
      </c>
      <c r="F1063">
        <v>20.82</v>
      </c>
      <c r="G1063">
        <v>36.409742789025302</v>
      </c>
      <c r="H1063">
        <v>6.6668657982447197</v>
      </c>
      <c r="I1063">
        <v>-3.1027362800050202</v>
      </c>
      <c r="J1063">
        <v>5.8543038935437002</v>
      </c>
      <c r="K1063">
        <v>20.413599525068602</v>
      </c>
      <c r="L1063">
        <v>19.293280820328</v>
      </c>
      <c r="M1063">
        <v>54.052210361246303</v>
      </c>
      <c r="N1063">
        <v>1.5663048176238801</v>
      </c>
      <c r="O1063">
        <v>53.144381483721801</v>
      </c>
      <c r="P1063">
        <v>86.681426646370895</v>
      </c>
      <c r="Q1063">
        <v>0.13670704192469599</v>
      </c>
    </row>
    <row r="1064" spans="1:17" x14ac:dyDescent="0.3">
      <c r="A1064" t="s">
        <v>2286</v>
      </c>
      <c r="B1064" t="s">
        <v>2287</v>
      </c>
      <c r="C1064" t="s">
        <v>3153</v>
      </c>
      <c r="D1064" t="s">
        <v>430</v>
      </c>
      <c r="E1064">
        <v>2440.3683607599901</v>
      </c>
      <c r="F1064">
        <v>459.8</v>
      </c>
      <c r="G1064">
        <v>-32.848050742017797</v>
      </c>
      <c r="H1064">
        <v>-7.3208800232115303</v>
      </c>
      <c r="I1064">
        <v>-20.640638746261601</v>
      </c>
      <c r="J1064">
        <v>-0.96075757477452495</v>
      </c>
      <c r="K1064">
        <v>473.62134235498797</v>
      </c>
      <c r="L1064">
        <v>490.20753959289198</v>
      </c>
      <c r="M1064">
        <v>41.7761884987044</v>
      </c>
      <c r="N1064">
        <v>0.48248460518066499</v>
      </c>
      <c r="O1064">
        <v>26.5767725097868</v>
      </c>
      <c r="P1064">
        <v>6.1648580004617797</v>
      </c>
      <c r="Q1064">
        <v>-1.3522739675253999E-2</v>
      </c>
    </row>
    <row r="1065" spans="1:17" hidden="1" x14ac:dyDescent="0.3">
      <c r="A1065" t="s">
        <v>2288</v>
      </c>
      <c r="B1065" t="s">
        <v>2289</v>
      </c>
      <c r="C1065" t="s">
        <v>3158</v>
      </c>
      <c r="D1065" t="s">
        <v>272</v>
      </c>
      <c r="E1065">
        <v>2436.5377155900001</v>
      </c>
      <c r="F1065">
        <v>399.85</v>
      </c>
      <c r="G1065">
        <v>40.889880456068198</v>
      </c>
      <c r="H1065">
        <v>-6.4761972149643201</v>
      </c>
      <c r="I1065">
        <v>-5.9450958818159201</v>
      </c>
      <c r="J1065">
        <v>2.1480950226225799</v>
      </c>
      <c r="K1065">
        <v>408.36829879162502</v>
      </c>
      <c r="L1065">
        <v>378.66448129363698</v>
      </c>
      <c r="M1065">
        <v>55.319212127252598</v>
      </c>
      <c r="N1065">
        <v>0.95511643023237303</v>
      </c>
      <c r="O1065">
        <v>36.038514442916103</v>
      </c>
      <c r="P1065">
        <v>93.257612373127103</v>
      </c>
      <c r="Q1065">
        <v>6.7773371704509006E-2</v>
      </c>
    </row>
    <row r="1066" spans="1:17" hidden="1" x14ac:dyDescent="0.3">
      <c r="A1066" t="s">
        <v>2290</v>
      </c>
      <c r="B1066" t="s">
        <v>2291</v>
      </c>
      <c r="C1066" t="s">
        <v>3158</v>
      </c>
      <c r="D1066" t="s">
        <v>377</v>
      </c>
      <c r="E1066">
        <v>2421.4968726950001</v>
      </c>
      <c r="F1066">
        <v>1098.95</v>
      </c>
      <c r="G1066">
        <v>-22.6327623987358</v>
      </c>
      <c r="H1066">
        <v>-9.0150011697632593</v>
      </c>
      <c r="I1066">
        <v>-7.2388857557610997</v>
      </c>
      <c r="J1066">
        <v>-2.5716344960506099</v>
      </c>
      <c r="K1066">
        <v>1114.41905239077</v>
      </c>
      <c r="L1066">
        <v>1061.8701538869</v>
      </c>
      <c r="M1066">
        <v>44.741711317095302</v>
      </c>
      <c r="N1066">
        <v>0.55046821487011499</v>
      </c>
      <c r="O1066">
        <v>18.0945447927567</v>
      </c>
      <c r="P1066">
        <v>27.7848837209302</v>
      </c>
      <c r="Q1066">
        <v>9.7573952095482003E-2</v>
      </c>
    </row>
    <row r="1067" spans="1:17" hidden="1" x14ac:dyDescent="0.3">
      <c r="A1067" t="s">
        <v>2292</v>
      </c>
      <c r="B1067" t="s">
        <v>2293</v>
      </c>
      <c r="C1067" t="s">
        <v>3158</v>
      </c>
      <c r="D1067" t="s">
        <v>135</v>
      </c>
      <c r="E1067">
        <v>2413.6351005050001</v>
      </c>
      <c r="F1067">
        <v>666.85</v>
      </c>
      <c r="G1067">
        <v>45.443621521458802</v>
      </c>
      <c r="H1067">
        <v>-2.2490169454499598</v>
      </c>
      <c r="I1067">
        <v>-21.4760795096505</v>
      </c>
      <c r="J1067">
        <v>1.4979396238862299</v>
      </c>
      <c r="K1067">
        <v>676.35830394381105</v>
      </c>
      <c r="L1067">
        <v>623.67343664775797</v>
      </c>
      <c r="M1067">
        <v>50.8295050754258</v>
      </c>
      <c r="N1067">
        <v>0.73737072252974301</v>
      </c>
      <c r="O1067">
        <v>22.785914186541302</v>
      </c>
      <c r="P1067">
        <v>103.594945844658</v>
      </c>
      <c r="Q1067">
        <v>7.6534467529671996E-2</v>
      </c>
    </row>
    <row r="1068" spans="1:17" hidden="1" x14ac:dyDescent="0.3">
      <c r="A1068" t="s">
        <v>2294</v>
      </c>
      <c r="B1068" t="s">
        <v>2295</v>
      </c>
      <c r="C1068" t="s">
        <v>3158</v>
      </c>
      <c r="D1068" t="s">
        <v>532</v>
      </c>
      <c r="E1068">
        <v>2409.59534274</v>
      </c>
      <c r="F1068">
        <v>79.02</v>
      </c>
      <c r="G1068">
        <v>-0.87919646483508895</v>
      </c>
      <c r="H1068">
        <v>-13.1819332680549</v>
      </c>
      <c r="I1068">
        <v>-16.365556605496</v>
      </c>
      <c r="J1068">
        <v>-6.3985996939131002</v>
      </c>
      <c r="K1068">
        <v>84.235053530299396</v>
      </c>
      <c r="L1068">
        <v>77.838871539092196</v>
      </c>
      <c r="M1068">
        <v>35.729338332687398</v>
      </c>
      <c r="N1068">
        <v>0.70257917848495999</v>
      </c>
      <c r="O1068">
        <v>47.873955960516298</v>
      </c>
      <c r="P1068">
        <v>53.4368932038834</v>
      </c>
      <c r="Q1068">
        <v>0.14239396457547299</v>
      </c>
    </row>
    <row r="1069" spans="1:17" hidden="1" x14ac:dyDescent="0.3">
      <c r="A1069" t="s">
        <v>2296</v>
      </c>
      <c r="B1069" t="s">
        <v>2297</v>
      </c>
      <c r="C1069" t="s">
        <v>3158</v>
      </c>
      <c r="D1069" t="s">
        <v>258</v>
      </c>
      <c r="E1069">
        <v>2400.1069750000001</v>
      </c>
      <c r="F1069">
        <v>480.55</v>
      </c>
      <c r="G1069">
        <v>-16.7442625335188</v>
      </c>
      <c r="H1069">
        <v>9.6351738647361405</v>
      </c>
      <c r="I1069">
        <v>-5.3946584377063402</v>
      </c>
      <c r="J1069">
        <v>-5.4952937000730202</v>
      </c>
      <c r="K1069">
        <v>463.628785705307</v>
      </c>
      <c r="L1069">
        <v>446.433576222981</v>
      </c>
      <c r="M1069">
        <v>51.7342579062895</v>
      </c>
      <c r="N1069">
        <v>1.4385007068262401</v>
      </c>
      <c r="O1069">
        <v>10.269482884195099</v>
      </c>
      <c r="P1069">
        <v>25.946795963831701</v>
      </c>
      <c r="Q1069">
        <v>1.5670901908489E-2</v>
      </c>
    </row>
    <row r="1070" spans="1:17" hidden="1" x14ac:dyDescent="0.3">
      <c r="A1070" t="s">
        <v>2298</v>
      </c>
      <c r="B1070" t="s">
        <v>2299</v>
      </c>
      <c r="C1070" t="s">
        <v>3158</v>
      </c>
      <c r="D1070" t="s">
        <v>119</v>
      </c>
      <c r="E1070">
        <v>2399.3439871800001</v>
      </c>
      <c r="F1070">
        <v>177.8</v>
      </c>
      <c r="G1070">
        <v>42.281690837275001</v>
      </c>
      <c r="H1070">
        <v>4.3203903899884599</v>
      </c>
      <c r="I1070">
        <v>26.114235934405599</v>
      </c>
      <c r="J1070">
        <v>-4.5308130396675903</v>
      </c>
      <c r="K1070">
        <v>175.090825489818</v>
      </c>
      <c r="L1070">
        <v>153.77770166590099</v>
      </c>
      <c r="M1070">
        <v>51.623476853767897</v>
      </c>
      <c r="N1070">
        <v>1.0492224275136099</v>
      </c>
      <c r="O1070">
        <v>14.803149606299201</v>
      </c>
      <c r="P1070">
        <v>88.947927736450595</v>
      </c>
      <c r="Q1070">
        <v>0.17948116182349999</v>
      </c>
    </row>
    <row r="1071" spans="1:17" hidden="1" x14ac:dyDescent="0.3">
      <c r="A1071" t="s">
        <v>2300</v>
      </c>
      <c r="B1071" t="s">
        <v>2301</v>
      </c>
      <c r="C1071" t="s">
        <v>3158</v>
      </c>
      <c r="D1071" t="s">
        <v>444</v>
      </c>
      <c r="E1071">
        <v>2396.75635276</v>
      </c>
      <c r="F1071">
        <v>396.2</v>
      </c>
      <c r="G1071">
        <v>3.7216618775592201</v>
      </c>
      <c r="H1071">
        <v>-4.9338292418311598</v>
      </c>
      <c r="I1071">
        <v>10.582914720768899</v>
      </c>
      <c r="J1071">
        <v>0.63954941824116796</v>
      </c>
      <c r="K1071">
        <v>401.23257237526002</v>
      </c>
      <c r="L1071">
        <v>373.48279859506198</v>
      </c>
      <c r="M1071">
        <v>49.212051399727301</v>
      </c>
      <c r="N1071">
        <v>0.41013512709894501</v>
      </c>
      <c r="O1071">
        <v>14.209994952044401</v>
      </c>
      <c r="P1071">
        <v>36.1512027491409</v>
      </c>
      <c r="Q1071">
        <v>3.4914067654649002E-2</v>
      </c>
    </row>
    <row r="1072" spans="1:17" hidden="1" x14ac:dyDescent="0.3">
      <c r="A1072" t="s">
        <v>2302</v>
      </c>
      <c r="B1072" t="s">
        <v>2303</v>
      </c>
      <c r="C1072" t="s">
        <v>3158</v>
      </c>
      <c r="D1072" t="s">
        <v>607</v>
      </c>
      <c r="E1072">
        <v>2390.0962358400002</v>
      </c>
      <c r="F1072">
        <v>526.79999999999995</v>
      </c>
      <c r="G1072">
        <v>-30.936746295271998</v>
      </c>
      <c r="H1072">
        <v>7.8133186014739602</v>
      </c>
      <c r="I1072">
        <v>2.0850193704841402</v>
      </c>
      <c r="J1072">
        <v>11.805196511886599</v>
      </c>
      <c r="K1072">
        <v>492.759614856827</v>
      </c>
      <c r="L1072">
        <v>495.94440201595398</v>
      </c>
      <c r="M1072">
        <v>80.710508342680299</v>
      </c>
      <c r="N1072">
        <v>1.7756246162687099</v>
      </c>
      <c r="O1072">
        <v>8.6180713743356296</v>
      </c>
      <c r="P1072">
        <v>28.613281249999901</v>
      </c>
      <c r="Q1072">
        <v>1.8038698464764E-2</v>
      </c>
    </row>
    <row r="1073" spans="1:17" hidden="1" x14ac:dyDescent="0.3">
      <c r="A1073" t="s">
        <v>2304</v>
      </c>
      <c r="B1073" t="s">
        <v>2305</v>
      </c>
      <c r="C1073" t="s">
        <v>3158</v>
      </c>
      <c r="D1073" t="s">
        <v>748</v>
      </c>
      <c r="E1073">
        <v>2384.4223709950002</v>
      </c>
      <c r="F1073">
        <v>21.05</v>
      </c>
      <c r="G1073">
        <v>-38.846276718396702</v>
      </c>
      <c r="H1073">
        <v>6.3162004458543803</v>
      </c>
      <c r="I1073">
        <v>5.5015603521559804</v>
      </c>
      <c r="J1073">
        <v>-3.85277160300546</v>
      </c>
      <c r="K1073">
        <v>19.896848920605699</v>
      </c>
      <c r="L1073">
        <v>18.564712470665299</v>
      </c>
      <c r="M1073">
        <v>39.1085994766987</v>
      </c>
      <c r="N1073">
        <v>0.59550802415259196</v>
      </c>
      <c r="O1073">
        <v>30.641330166270698</v>
      </c>
      <c r="P1073">
        <v>49.184975194897198</v>
      </c>
      <c r="Q1073">
        <v>8.2936312078081997E-2</v>
      </c>
    </row>
    <row r="1074" spans="1:17" hidden="1" x14ac:dyDescent="0.3">
      <c r="A1074" t="s">
        <v>2306</v>
      </c>
      <c r="B1074" t="s">
        <v>2307</v>
      </c>
      <c r="C1074" t="s">
        <v>3158</v>
      </c>
      <c r="D1074" t="s">
        <v>398</v>
      </c>
      <c r="E1074">
        <v>2380.78502334</v>
      </c>
      <c r="F1074">
        <v>818.2</v>
      </c>
      <c r="G1074">
        <v>34.926432858027702</v>
      </c>
      <c r="H1074">
        <v>-14.7469574488824</v>
      </c>
      <c r="I1074">
        <v>32.173852816164498</v>
      </c>
      <c r="J1074">
        <v>-4.13040071726825</v>
      </c>
      <c r="K1074">
        <v>858.91817532365098</v>
      </c>
      <c r="L1074">
        <v>717.675514565463</v>
      </c>
      <c r="M1074">
        <v>29.590060516307201</v>
      </c>
      <c r="N1074">
        <v>0.69497501006655804</v>
      </c>
      <c r="O1074">
        <v>32.516499633341397</v>
      </c>
      <c r="P1074">
        <v>75.919157170500895</v>
      </c>
      <c r="Q1074">
        <v>5.5347715370568998E-2</v>
      </c>
    </row>
    <row r="1075" spans="1:17" hidden="1" x14ac:dyDescent="0.3">
      <c r="A1075" t="s">
        <v>2308</v>
      </c>
      <c r="B1075" t="s">
        <v>2309</v>
      </c>
      <c r="C1075" t="s">
        <v>3158</v>
      </c>
      <c r="D1075" t="s">
        <v>119</v>
      </c>
      <c r="E1075">
        <v>2372.9322794099999</v>
      </c>
      <c r="F1075">
        <v>290.95</v>
      </c>
      <c r="G1075">
        <v>16.6826585267249</v>
      </c>
      <c r="H1075">
        <v>2.2005420828650499</v>
      </c>
      <c r="I1075">
        <v>18.035084505347701</v>
      </c>
      <c r="J1075">
        <v>-1.37244317330996</v>
      </c>
      <c r="K1075">
        <v>287.366813873269</v>
      </c>
      <c r="L1075">
        <v>264.70005794084301</v>
      </c>
      <c r="M1075">
        <v>50.140523322709001</v>
      </c>
      <c r="N1075">
        <v>1.23286368881356</v>
      </c>
      <c r="O1075">
        <v>16.9273070974394</v>
      </c>
      <c r="P1075">
        <v>56.930960086299798</v>
      </c>
      <c r="Q1075">
        <v>8.8530689251392999E-2</v>
      </c>
    </row>
    <row r="1076" spans="1:17" hidden="1" x14ac:dyDescent="0.3">
      <c r="A1076" t="s">
        <v>2310</v>
      </c>
      <c r="B1076" t="s">
        <v>2311</v>
      </c>
      <c r="C1076" t="s">
        <v>3158</v>
      </c>
      <c r="D1076" t="s">
        <v>80</v>
      </c>
      <c r="E1076">
        <v>2371.0920065400001</v>
      </c>
      <c r="F1076">
        <v>862.3</v>
      </c>
      <c r="G1076">
        <v>102.474528924659</v>
      </c>
      <c r="H1076">
        <v>-15.3456736743949</v>
      </c>
      <c r="I1076">
        <v>-6.8885022681754897</v>
      </c>
      <c r="J1076">
        <v>-4.0211920097913696</v>
      </c>
      <c r="K1076">
        <v>911.14997723704005</v>
      </c>
      <c r="L1076">
        <v>807.89528473308599</v>
      </c>
      <c r="M1076">
        <v>47.188216354853402</v>
      </c>
      <c r="N1076">
        <v>0.72683579739739801</v>
      </c>
      <c r="O1076">
        <v>26.835208164211998</v>
      </c>
      <c r="P1076">
        <v>145.35495803101401</v>
      </c>
      <c r="Q1076">
        <v>7.6192775765380999E-2</v>
      </c>
    </row>
    <row r="1077" spans="1:17" hidden="1" x14ac:dyDescent="0.3">
      <c r="A1077" t="s">
        <v>2312</v>
      </c>
      <c r="B1077" t="s">
        <v>2313</v>
      </c>
      <c r="C1077" t="s">
        <v>3158</v>
      </c>
      <c r="D1077" t="s">
        <v>283</v>
      </c>
      <c r="E1077">
        <v>2369.74131855</v>
      </c>
      <c r="F1077">
        <v>1361.7</v>
      </c>
      <c r="G1077">
        <v>-3.0405868806562801</v>
      </c>
      <c r="H1077">
        <v>-0.992807972206179</v>
      </c>
      <c r="I1077">
        <v>-13.8843866636792</v>
      </c>
      <c r="J1077">
        <v>0.71457639491859903</v>
      </c>
      <c r="K1077">
        <v>1354.0705129816199</v>
      </c>
      <c r="L1077">
        <v>1352.7787785430901</v>
      </c>
      <c r="M1077">
        <v>52.325270469997903</v>
      </c>
      <c r="N1077">
        <v>0.55245382905449103</v>
      </c>
      <c r="O1077">
        <v>29.9845781009032</v>
      </c>
      <c r="P1077">
        <v>23.230769230769202</v>
      </c>
      <c r="Q1077">
        <v>7.0723663045947002E-2</v>
      </c>
    </row>
    <row r="1078" spans="1:17" hidden="1" x14ac:dyDescent="0.3">
      <c r="A1078" t="s">
        <v>2314</v>
      </c>
      <c r="B1078" t="s">
        <v>2315</v>
      </c>
      <c r="C1078" t="s">
        <v>3158</v>
      </c>
      <c r="D1078" t="s">
        <v>135</v>
      </c>
      <c r="E1078">
        <v>2364.17238004</v>
      </c>
      <c r="F1078">
        <v>129.26</v>
      </c>
      <c r="G1078">
        <v>29.350739128075499</v>
      </c>
      <c r="H1078">
        <v>5.4636524090957996</v>
      </c>
      <c r="I1078">
        <v>20.522134747697699</v>
      </c>
      <c r="J1078">
        <v>15.164918814684899</v>
      </c>
      <c r="K1078">
        <v>118.86582170864401</v>
      </c>
      <c r="L1078">
        <v>106.353498974609</v>
      </c>
      <c r="M1078">
        <v>76.034470707767497</v>
      </c>
      <c r="N1078">
        <v>0.68667512405415698</v>
      </c>
      <c r="O1078">
        <v>25.676930218164902</v>
      </c>
      <c r="P1078">
        <v>78.044077134986196</v>
      </c>
      <c r="Q1078">
        <v>4.9642695734722998E-2</v>
      </c>
    </row>
    <row r="1079" spans="1:17" hidden="1" x14ac:dyDescent="0.3">
      <c r="A1079" t="s">
        <v>2316</v>
      </c>
      <c r="B1079" t="s">
        <v>2317</v>
      </c>
      <c r="C1079" t="s">
        <v>3158</v>
      </c>
      <c r="D1079" t="s">
        <v>444</v>
      </c>
      <c r="E1079">
        <v>2362.7145152749999</v>
      </c>
      <c r="F1079">
        <v>1010.05</v>
      </c>
      <c r="G1079">
        <v>-61.3252396521899</v>
      </c>
      <c r="H1079">
        <v>4.6061896760712999</v>
      </c>
      <c r="I1079">
        <v>-29.972802362537902</v>
      </c>
      <c r="J1079">
        <v>-0.42125536326005802</v>
      </c>
      <c r="K1079">
        <v>1016.25051423039</v>
      </c>
      <c r="L1079">
        <v>1172.8701110730699</v>
      </c>
      <c r="M1079">
        <v>47.752718969872703</v>
      </c>
      <c r="N1079">
        <v>1.00011093863695</v>
      </c>
      <c r="O1079">
        <v>63.442403841393897</v>
      </c>
      <c r="P1079">
        <v>8.3454009117725807</v>
      </c>
      <c r="Q1079">
        <v>-0.14833575365149201</v>
      </c>
    </row>
    <row r="1080" spans="1:17" hidden="1" x14ac:dyDescent="0.3">
      <c r="A1080" t="s">
        <v>2318</v>
      </c>
      <c r="B1080" t="s">
        <v>2319</v>
      </c>
      <c r="C1080" t="s">
        <v>3158</v>
      </c>
      <c r="D1080" t="s">
        <v>217</v>
      </c>
      <c r="E1080">
        <v>2346.9705712800001</v>
      </c>
      <c r="F1080">
        <v>97.38</v>
      </c>
      <c r="G1080">
        <v>145.62196136817801</v>
      </c>
      <c r="H1080">
        <v>19.937412567066399</v>
      </c>
      <c r="I1080">
        <v>120.770566029649</v>
      </c>
      <c r="J1080">
        <v>1.32373143064041</v>
      </c>
      <c r="K1080">
        <v>90.244842035892106</v>
      </c>
      <c r="L1080">
        <v>66.182631939952202</v>
      </c>
      <c r="M1080">
        <v>48.651353727848402</v>
      </c>
      <c r="N1080">
        <v>0.67195041474782302</v>
      </c>
      <c r="O1080">
        <v>17.878414458821101</v>
      </c>
      <c r="P1080">
        <v>204.78873239436601</v>
      </c>
      <c r="Q1080">
        <v>0.144059058383956</v>
      </c>
    </row>
    <row r="1081" spans="1:17" hidden="1" x14ac:dyDescent="0.3">
      <c r="A1081" t="s">
        <v>2320</v>
      </c>
      <c r="B1081" t="s">
        <v>2321</v>
      </c>
      <c r="C1081" t="s">
        <v>3158</v>
      </c>
      <c r="D1081" t="s">
        <v>146</v>
      </c>
      <c r="E1081">
        <v>2342.8019823</v>
      </c>
      <c r="F1081">
        <v>1288.5</v>
      </c>
      <c r="G1081">
        <v>364.847305062141</v>
      </c>
      <c r="H1081">
        <v>-4.8678144240340897</v>
      </c>
      <c r="I1081">
        <v>122.238554248589</v>
      </c>
      <c r="J1081">
        <v>-4.62425578206203</v>
      </c>
      <c r="K1081">
        <v>1322.0116995296</v>
      </c>
      <c r="M1081">
        <v>40.782719532861798</v>
      </c>
      <c r="N1081">
        <v>1.1023572076155901</v>
      </c>
      <c r="O1081">
        <v>21.769499417927801</v>
      </c>
      <c r="P1081">
        <v>456.94834666090298</v>
      </c>
    </row>
    <row r="1082" spans="1:17" hidden="1" x14ac:dyDescent="0.3">
      <c r="A1082" t="s">
        <v>2322</v>
      </c>
      <c r="B1082" t="s">
        <v>2323</v>
      </c>
      <c r="C1082" t="s">
        <v>3158</v>
      </c>
      <c r="D1082" t="s">
        <v>449</v>
      </c>
      <c r="E1082">
        <v>2341.2510486000001</v>
      </c>
      <c r="F1082">
        <v>568.5</v>
      </c>
      <c r="G1082">
        <v>-42.914025473142097</v>
      </c>
      <c r="H1082">
        <v>-10.2693790150749</v>
      </c>
      <c r="I1082">
        <v>-23.099268175383202</v>
      </c>
      <c r="J1082">
        <v>-2.5495826008545199</v>
      </c>
      <c r="K1082">
        <v>597.58175993377495</v>
      </c>
      <c r="L1082">
        <v>631.10358429799896</v>
      </c>
      <c r="M1082">
        <v>41.554587398843601</v>
      </c>
      <c r="N1082">
        <v>0.301962303766388</v>
      </c>
      <c r="O1082">
        <v>40.4837291116974</v>
      </c>
      <c r="P1082">
        <v>5.5318359012437304</v>
      </c>
      <c r="Q1082">
        <v>-4.0880730308676998E-2</v>
      </c>
    </row>
    <row r="1083" spans="1:17" x14ac:dyDescent="0.3">
      <c r="A1083" t="s">
        <v>2324</v>
      </c>
      <c r="B1083" t="s">
        <v>2325</v>
      </c>
      <c r="C1083" t="s">
        <v>3152</v>
      </c>
      <c r="D1083" t="s">
        <v>1214</v>
      </c>
      <c r="E1083">
        <v>2340.2343061500001</v>
      </c>
      <c r="F1083">
        <v>323.7</v>
      </c>
      <c r="G1083">
        <v>-65.078073089119002</v>
      </c>
      <c r="H1083">
        <v>-16.609390652893801</v>
      </c>
      <c r="I1083">
        <v>-26.3619952617492</v>
      </c>
      <c r="J1083">
        <v>-2.5342306599905799</v>
      </c>
      <c r="K1083">
        <v>352.60286553769299</v>
      </c>
      <c r="L1083">
        <v>402.372619602871</v>
      </c>
      <c r="M1083">
        <v>57.449773987298897</v>
      </c>
      <c r="N1083">
        <v>1.14030160399646</v>
      </c>
      <c r="O1083">
        <v>71.269694161260404</v>
      </c>
      <c r="P1083">
        <v>15.175235723180901</v>
      </c>
      <c r="Q1083">
        <v>-3.977986618828E-2</v>
      </c>
    </row>
    <row r="1084" spans="1:17" x14ac:dyDescent="0.3">
      <c r="A1084" t="s">
        <v>2326</v>
      </c>
      <c r="B1084" t="s">
        <v>2327</v>
      </c>
      <c r="C1084" t="s">
        <v>3157</v>
      </c>
      <c r="D1084" t="s">
        <v>398</v>
      </c>
      <c r="E1084">
        <v>2339.4315015120001</v>
      </c>
      <c r="F1084">
        <v>203.14</v>
      </c>
      <c r="G1084">
        <v>-58.465365642050401</v>
      </c>
      <c r="H1084">
        <v>-6.3715242003988504</v>
      </c>
      <c r="I1084">
        <v>-24.7188251713604</v>
      </c>
      <c r="J1084">
        <v>0.41513421289548202</v>
      </c>
      <c r="K1084">
        <v>212.35466579898301</v>
      </c>
      <c r="L1084">
        <v>242.16528628371501</v>
      </c>
      <c r="M1084">
        <v>43.846320885669698</v>
      </c>
      <c r="N1084">
        <v>0.54052527118966798</v>
      </c>
      <c r="O1084">
        <v>112.538151028847</v>
      </c>
      <c r="P1084">
        <v>6.07832898172322</v>
      </c>
      <c r="Q1084">
        <v>-4.9971429518242003E-2</v>
      </c>
    </row>
    <row r="1085" spans="1:17" hidden="1" x14ac:dyDescent="0.3">
      <c r="A1085" t="s">
        <v>2328</v>
      </c>
      <c r="B1085" t="s">
        <v>2329</v>
      </c>
      <c r="C1085" t="s">
        <v>3158</v>
      </c>
      <c r="D1085" t="s">
        <v>51</v>
      </c>
      <c r="E1085">
        <v>2333.4125399549998</v>
      </c>
      <c r="F1085">
        <v>1651.35</v>
      </c>
      <c r="G1085">
        <v>16.372469499359699</v>
      </c>
      <c r="H1085">
        <v>-8.6992087805395606</v>
      </c>
      <c r="I1085">
        <v>-7.0634320201556502</v>
      </c>
      <c r="J1085">
        <v>2.7830749877670602</v>
      </c>
      <c r="K1085">
        <v>1634.40576231204</v>
      </c>
      <c r="L1085">
        <v>1512.3898607113199</v>
      </c>
      <c r="M1085">
        <v>50.665648682833599</v>
      </c>
      <c r="N1085">
        <v>0.71127461115898805</v>
      </c>
      <c r="O1085">
        <v>14.691010385442199</v>
      </c>
      <c r="P1085">
        <v>45.365316901408399</v>
      </c>
      <c r="Q1085">
        <v>9.6240135949721001E-2</v>
      </c>
    </row>
    <row r="1086" spans="1:17" hidden="1" x14ac:dyDescent="0.3">
      <c r="A1086" t="s">
        <v>2330</v>
      </c>
      <c r="B1086" t="s">
        <v>2331</v>
      </c>
      <c r="C1086" t="s">
        <v>3158</v>
      </c>
      <c r="D1086" t="s">
        <v>2332</v>
      </c>
      <c r="E1086">
        <v>2333.2822500000002</v>
      </c>
      <c r="F1086">
        <v>468.75</v>
      </c>
      <c r="G1086">
        <v>59.928281998731201</v>
      </c>
      <c r="H1086">
        <v>-11.807815302177101</v>
      </c>
      <c r="I1086">
        <v>9.0765398717847994</v>
      </c>
      <c r="J1086">
        <v>-2.41260041229198</v>
      </c>
      <c r="K1086">
        <v>488.52288206683102</v>
      </c>
      <c r="L1086">
        <v>437.66009496490898</v>
      </c>
      <c r="M1086">
        <v>51.453641984228597</v>
      </c>
      <c r="N1086">
        <v>1.0346414881846899</v>
      </c>
      <c r="O1086">
        <v>31.84</v>
      </c>
      <c r="P1086">
        <v>109.96640537514</v>
      </c>
    </row>
    <row r="1087" spans="1:17" hidden="1" x14ac:dyDescent="0.3">
      <c r="A1087" t="s">
        <v>2333</v>
      </c>
      <c r="B1087" t="s">
        <v>2334</v>
      </c>
      <c r="C1087" t="s">
        <v>3158</v>
      </c>
      <c r="D1087" t="s">
        <v>182</v>
      </c>
      <c r="E1087">
        <v>2331.2644076500001</v>
      </c>
      <c r="F1087">
        <v>419.05</v>
      </c>
      <c r="G1087">
        <v>-6.6733718972368496</v>
      </c>
      <c r="H1087">
        <v>-3.4234154282634002</v>
      </c>
      <c r="I1087">
        <v>4.4368162976224204</v>
      </c>
      <c r="J1087">
        <v>-0.85172275481986204</v>
      </c>
      <c r="K1087">
        <v>432.97210545143997</v>
      </c>
      <c r="L1087">
        <v>404.96018619116199</v>
      </c>
      <c r="M1087">
        <v>45.181432271694703</v>
      </c>
      <c r="N1087">
        <v>0.63912932611598094</v>
      </c>
      <c r="O1087">
        <v>16.692518792506799</v>
      </c>
      <c r="P1087">
        <v>33.860405685992603</v>
      </c>
      <c r="Q1087">
        <v>3.2935472448031002E-2</v>
      </c>
    </row>
    <row r="1088" spans="1:17" x14ac:dyDescent="0.3">
      <c r="A1088" t="s">
        <v>2335</v>
      </c>
      <c r="B1088" t="s">
        <v>2336</v>
      </c>
      <c r="C1088" t="s">
        <v>3143</v>
      </c>
      <c r="D1088" t="s">
        <v>24</v>
      </c>
      <c r="E1088">
        <v>2329.8043794</v>
      </c>
      <c r="F1088">
        <v>45.25</v>
      </c>
      <c r="G1088">
        <v>-60.477614768209101</v>
      </c>
      <c r="H1088">
        <v>-9.4676718017155395</v>
      </c>
      <c r="I1088">
        <v>-35.655721267341299</v>
      </c>
      <c r="J1088">
        <v>1.2620559317115501</v>
      </c>
      <c r="K1088">
        <v>48.793533947791602</v>
      </c>
      <c r="L1088">
        <v>57.193635373260101</v>
      </c>
      <c r="M1088">
        <v>40.610444704483697</v>
      </c>
      <c r="N1088">
        <v>1.46827042614712</v>
      </c>
      <c r="O1088">
        <v>82.099447513812095</v>
      </c>
      <c r="P1088">
        <v>2.8409090909090802</v>
      </c>
    </row>
    <row r="1089" spans="1:17" hidden="1" x14ac:dyDescent="0.3">
      <c r="A1089" t="s">
        <v>2337</v>
      </c>
      <c r="B1089" t="s">
        <v>2338</v>
      </c>
      <c r="C1089" t="s">
        <v>3158</v>
      </c>
      <c r="D1089" t="s">
        <v>1004</v>
      </c>
      <c r="E1089">
        <v>2324.8898972500001</v>
      </c>
      <c r="F1089">
        <v>127.57</v>
      </c>
      <c r="G1089">
        <v>-15.146884809861801</v>
      </c>
      <c r="H1089">
        <v>-7.0718861967448898</v>
      </c>
      <c r="I1089">
        <v>1.14831191419748</v>
      </c>
      <c r="J1089">
        <v>-1.3559694573483501</v>
      </c>
      <c r="K1089">
        <v>130.25146507239</v>
      </c>
      <c r="M1089">
        <v>38.283783177082398</v>
      </c>
      <c r="O1089">
        <v>24.480677275221399</v>
      </c>
      <c r="P1089">
        <v>19.112978524743198</v>
      </c>
    </row>
    <row r="1090" spans="1:17" hidden="1" x14ac:dyDescent="0.3">
      <c r="A1090" t="s">
        <v>2339</v>
      </c>
      <c r="B1090" t="s">
        <v>2340</v>
      </c>
      <c r="C1090" t="s">
        <v>3158</v>
      </c>
      <c r="D1090" t="s">
        <v>410</v>
      </c>
      <c r="E1090">
        <v>2324.3748000599999</v>
      </c>
      <c r="F1090">
        <v>1790.7</v>
      </c>
      <c r="G1090">
        <v>335.51078076169898</v>
      </c>
      <c r="H1090">
        <v>16.486653884784499</v>
      </c>
      <c r="I1090">
        <v>114.122858929058</v>
      </c>
      <c r="J1090">
        <v>9.9570076418882696</v>
      </c>
      <c r="K1090">
        <v>1558.32359484984</v>
      </c>
      <c r="L1090">
        <v>1120.0948228227401</v>
      </c>
      <c r="M1090">
        <v>65.912965342780694</v>
      </c>
      <c r="N1090">
        <v>2.03030596249492</v>
      </c>
      <c r="O1090">
        <v>4.4284358072262204</v>
      </c>
      <c r="P1090">
        <v>398.802228412256</v>
      </c>
      <c r="Q1090">
        <v>0.13592160521434801</v>
      </c>
    </row>
    <row r="1091" spans="1:17" hidden="1" x14ac:dyDescent="0.3">
      <c r="A1091" t="s">
        <v>2341</v>
      </c>
      <c r="B1091" t="s">
        <v>2342</v>
      </c>
      <c r="C1091" t="s">
        <v>3158</v>
      </c>
      <c r="D1091" t="s">
        <v>384</v>
      </c>
      <c r="E1091">
        <v>2321.5686537199999</v>
      </c>
      <c r="F1091">
        <v>46.36</v>
      </c>
      <c r="G1091">
        <v>-61.401099727967598</v>
      </c>
      <c r="H1091">
        <v>-8.4706521437870599</v>
      </c>
      <c r="I1091">
        <v>-42.379855304783597</v>
      </c>
      <c r="J1091">
        <v>-1.79956897509019</v>
      </c>
      <c r="K1091">
        <v>49.588644338218401</v>
      </c>
      <c r="L1091">
        <v>56.581631938246097</v>
      </c>
      <c r="M1091">
        <v>40.449489580649903</v>
      </c>
      <c r="N1091">
        <v>0.86087359566465205</v>
      </c>
      <c r="O1091">
        <v>81.298533218291595</v>
      </c>
      <c r="P1091">
        <v>3.8995965934558399</v>
      </c>
    </row>
    <row r="1092" spans="1:17" hidden="1" x14ac:dyDescent="0.3">
      <c r="A1092" t="s">
        <v>2343</v>
      </c>
      <c r="B1092" t="s">
        <v>2344</v>
      </c>
      <c r="C1092" t="s">
        <v>3158</v>
      </c>
      <c r="D1092" t="s">
        <v>732</v>
      </c>
      <c r="E1092">
        <v>2319.2617887900001</v>
      </c>
      <c r="F1092">
        <v>435.9</v>
      </c>
      <c r="G1092">
        <v>-41.187887999321198</v>
      </c>
      <c r="H1092">
        <v>-2.81537850151404</v>
      </c>
      <c r="I1092">
        <v>-12.837210245294701</v>
      </c>
      <c r="J1092">
        <v>-2.28954374710553</v>
      </c>
      <c r="K1092">
        <v>456.71835713932097</v>
      </c>
      <c r="L1092">
        <v>475.63432417892602</v>
      </c>
      <c r="M1092">
        <v>41.891950403659401</v>
      </c>
      <c r="N1092">
        <v>0.51225081056035005</v>
      </c>
      <c r="O1092">
        <v>31.773342509749899</v>
      </c>
      <c r="P1092">
        <v>12.027756360832599</v>
      </c>
      <c r="Q1092">
        <v>-0.10557772791721701</v>
      </c>
    </row>
    <row r="1093" spans="1:17" hidden="1" x14ac:dyDescent="0.3">
      <c r="A1093" t="s">
        <v>2345</v>
      </c>
      <c r="B1093" t="s">
        <v>2346</v>
      </c>
      <c r="C1093" t="s">
        <v>3158</v>
      </c>
      <c r="D1093" t="s">
        <v>384</v>
      </c>
      <c r="E1093">
        <v>2317.8825453599902</v>
      </c>
      <c r="F1093">
        <v>951.15</v>
      </c>
      <c r="G1093">
        <v>-12.649489782368001</v>
      </c>
      <c r="H1093">
        <v>5.07307734781749</v>
      </c>
      <c r="I1093">
        <v>24.391809404912699</v>
      </c>
      <c r="J1093">
        <v>3.1064277083114402</v>
      </c>
      <c r="K1093">
        <v>839.992549596907</v>
      </c>
      <c r="L1093">
        <v>812.17161706481704</v>
      </c>
      <c r="M1093">
        <v>82.465332812855195</v>
      </c>
      <c r="N1093">
        <v>1.39100866293114</v>
      </c>
      <c r="O1093">
        <v>14.5981180676023</v>
      </c>
      <c r="P1093">
        <v>47.590969043370301</v>
      </c>
      <c r="Q1093">
        <v>-4.3011689049337998E-2</v>
      </c>
    </row>
    <row r="1094" spans="1:17" hidden="1" x14ac:dyDescent="0.3">
      <c r="A1094" t="s">
        <v>2347</v>
      </c>
      <c r="B1094" t="s">
        <v>2348</v>
      </c>
      <c r="C1094" t="s">
        <v>3158</v>
      </c>
      <c r="D1094" t="s">
        <v>122</v>
      </c>
      <c r="E1094">
        <v>2308.2427629949998</v>
      </c>
      <c r="F1094">
        <v>1797.55</v>
      </c>
      <c r="G1094">
        <v>453.75149102293102</v>
      </c>
      <c r="H1094">
        <v>24.772449413990401</v>
      </c>
      <c r="I1094">
        <v>398.49853393612602</v>
      </c>
      <c r="J1094">
        <v>7.1024123945514104</v>
      </c>
      <c r="K1094">
        <v>1585.08259505501</v>
      </c>
      <c r="L1094">
        <v>949.86673764391503</v>
      </c>
      <c r="M1094">
        <v>54.491513060586001</v>
      </c>
      <c r="N1094">
        <v>0.93780810724170605</v>
      </c>
      <c r="O1094">
        <v>45.122527885177</v>
      </c>
      <c r="P1094">
        <v>743.92018779342698</v>
      </c>
      <c r="Q1094">
        <v>0.23548059363058599</v>
      </c>
    </row>
    <row r="1095" spans="1:17" hidden="1" x14ac:dyDescent="0.3">
      <c r="A1095" t="s">
        <v>2349</v>
      </c>
      <c r="B1095" t="s">
        <v>2350</v>
      </c>
      <c r="C1095" t="s">
        <v>3158</v>
      </c>
      <c r="D1095" t="s">
        <v>179</v>
      </c>
      <c r="E1095">
        <v>2307.214357284</v>
      </c>
      <c r="F1095">
        <v>205.62</v>
      </c>
      <c r="G1095">
        <v>48.837100980508801</v>
      </c>
      <c r="H1095">
        <v>10.877910323720201</v>
      </c>
      <c r="I1095">
        <v>30.6403077345187</v>
      </c>
      <c r="J1095">
        <v>8.1294448664572307</v>
      </c>
      <c r="K1095">
        <v>185.48340805367599</v>
      </c>
      <c r="L1095">
        <v>156.98552548226201</v>
      </c>
      <c r="M1095">
        <v>60.804824636559502</v>
      </c>
      <c r="N1095">
        <v>0.71158098171513795</v>
      </c>
      <c r="O1095">
        <v>5.7436047077132599</v>
      </c>
      <c r="P1095">
        <v>89.7738809413936</v>
      </c>
      <c r="Q1095">
        <v>5.7903685361698001E-2</v>
      </c>
    </row>
    <row r="1096" spans="1:17" hidden="1" x14ac:dyDescent="0.3">
      <c r="A1096" t="s">
        <v>2351</v>
      </c>
      <c r="B1096" t="s">
        <v>2352</v>
      </c>
      <c r="C1096" t="s">
        <v>3158</v>
      </c>
      <c r="D1096" t="s">
        <v>182</v>
      </c>
      <c r="E1096">
        <v>2305.9920070799999</v>
      </c>
      <c r="F1096">
        <v>2466.9</v>
      </c>
      <c r="G1096">
        <v>-18.592189583553701</v>
      </c>
      <c r="H1096">
        <v>-14.6291321460688</v>
      </c>
      <c r="I1096">
        <v>-9.4647172672236106</v>
      </c>
      <c r="J1096">
        <v>-1.0363810328637899</v>
      </c>
      <c r="K1096">
        <v>2698.5130039104301</v>
      </c>
      <c r="L1096">
        <v>2610.22371332901</v>
      </c>
      <c r="M1096">
        <v>26.862445000540198</v>
      </c>
      <c r="N1096">
        <v>0.63096806189557497</v>
      </c>
      <c r="O1096">
        <v>22.980258624184199</v>
      </c>
      <c r="P1096">
        <v>17.527393997141399</v>
      </c>
      <c r="Q1096">
        <v>5.3169587951070997E-2</v>
      </c>
    </row>
    <row r="1097" spans="1:17" hidden="1" x14ac:dyDescent="0.3">
      <c r="A1097" t="s">
        <v>2353</v>
      </c>
      <c r="B1097" t="s">
        <v>2354</v>
      </c>
      <c r="C1097" t="s">
        <v>3158</v>
      </c>
      <c r="D1097" t="s">
        <v>18</v>
      </c>
      <c r="E1097">
        <v>2305.9108761419998</v>
      </c>
      <c r="F1097">
        <v>235.61</v>
      </c>
      <c r="G1097">
        <v>-47.837973163282697</v>
      </c>
      <c r="H1097">
        <v>5.8449437306700203</v>
      </c>
      <c r="I1097">
        <v>-2.5217384321794798</v>
      </c>
      <c r="J1097">
        <v>10.689320728560499</v>
      </c>
      <c r="K1097">
        <v>215.14036218571599</v>
      </c>
      <c r="L1097">
        <v>228.42268279675</v>
      </c>
      <c r="M1097">
        <v>81.847752101709801</v>
      </c>
      <c r="N1097">
        <v>1.4628531650254299</v>
      </c>
      <c r="O1097">
        <v>46.025211154025698</v>
      </c>
      <c r="P1097">
        <v>29.136749794464201</v>
      </c>
    </row>
    <row r="1098" spans="1:17" hidden="1" x14ac:dyDescent="0.3">
      <c r="A1098" t="s">
        <v>2355</v>
      </c>
      <c r="B1098" t="s">
        <v>2356</v>
      </c>
      <c r="C1098" t="s">
        <v>3158</v>
      </c>
      <c r="D1098" t="s">
        <v>1214</v>
      </c>
      <c r="E1098">
        <v>2290.5819996599998</v>
      </c>
      <c r="F1098">
        <v>806.1</v>
      </c>
      <c r="G1098">
        <v>-5.8130138182623599</v>
      </c>
      <c r="H1098">
        <v>-8.0575050921915299</v>
      </c>
      <c r="I1098">
        <v>-26.5772648333182</v>
      </c>
      <c r="J1098">
        <v>4.4624289478638701</v>
      </c>
      <c r="K1098">
        <v>826.08436563402904</v>
      </c>
      <c r="L1098">
        <v>835.24571805943401</v>
      </c>
      <c r="M1098">
        <v>52.523648114903899</v>
      </c>
      <c r="N1098">
        <v>0.75521771823003303</v>
      </c>
      <c r="O1098">
        <v>42.780052102716702</v>
      </c>
      <c r="P1098">
        <v>35.924458308742899</v>
      </c>
      <c r="Q1098">
        <v>-2.2792986292409999E-3</v>
      </c>
    </row>
    <row r="1099" spans="1:17" x14ac:dyDescent="0.3">
      <c r="A1099" t="s">
        <v>2357</v>
      </c>
      <c r="B1099" t="s">
        <v>2358</v>
      </c>
      <c r="C1099" t="s">
        <v>3143</v>
      </c>
      <c r="D1099" t="s">
        <v>54</v>
      </c>
      <c r="E1099">
        <v>2289.0068613599901</v>
      </c>
      <c r="F1099">
        <v>227.42</v>
      </c>
      <c r="G1099">
        <v>-88.9828107679743</v>
      </c>
      <c r="H1099">
        <v>-28.019572946888999</v>
      </c>
      <c r="I1099">
        <v>-62.7852147399473</v>
      </c>
      <c r="J1099">
        <v>-6.2282322402686701</v>
      </c>
      <c r="K1099">
        <v>301.165362689056</v>
      </c>
      <c r="L1099">
        <v>416.90823281168201</v>
      </c>
      <c r="M1099">
        <v>17.5447454264011</v>
      </c>
      <c r="N1099">
        <v>0.56263640075325405</v>
      </c>
      <c r="O1099">
        <v>196.74171137103099</v>
      </c>
      <c r="P1099">
        <v>1.1789829603594699</v>
      </c>
    </row>
    <row r="1100" spans="1:17" hidden="1" x14ac:dyDescent="0.3">
      <c r="A1100" t="s">
        <v>2359</v>
      </c>
      <c r="B1100" t="s">
        <v>2360</v>
      </c>
      <c r="C1100" t="s">
        <v>3158</v>
      </c>
      <c r="D1100" t="s">
        <v>138</v>
      </c>
      <c r="E1100">
        <v>2288.4094340799902</v>
      </c>
      <c r="F1100">
        <v>1774.4</v>
      </c>
      <c r="G1100">
        <v>-3.10767329283685</v>
      </c>
      <c r="H1100">
        <v>0.56451321235255802</v>
      </c>
      <c r="I1100">
        <v>-6.5698407454173697</v>
      </c>
      <c r="J1100">
        <v>-4.62946790238842</v>
      </c>
      <c r="K1100">
        <v>1749.6135977363799</v>
      </c>
      <c r="L1100">
        <v>1646.1215607900001</v>
      </c>
      <c r="M1100">
        <v>43.278595486745502</v>
      </c>
      <c r="N1100">
        <v>0.595802073335577</v>
      </c>
      <c r="O1100">
        <v>18.2935076645626</v>
      </c>
      <c r="P1100">
        <v>39.387274155538101</v>
      </c>
      <c r="Q1100">
        <v>0.118600613920817</v>
      </c>
    </row>
    <row r="1101" spans="1:17" hidden="1" x14ac:dyDescent="0.3">
      <c r="A1101" t="s">
        <v>2361</v>
      </c>
      <c r="B1101" t="s">
        <v>2362</v>
      </c>
      <c r="C1101" t="s">
        <v>3158</v>
      </c>
      <c r="D1101" t="s">
        <v>547</v>
      </c>
      <c r="E1101">
        <v>2287.9345883149999</v>
      </c>
      <c r="F1101">
        <v>249.35</v>
      </c>
      <c r="G1101">
        <v>-39.565046670023001</v>
      </c>
      <c r="H1101">
        <v>0.82736539213624405</v>
      </c>
      <c r="I1101">
        <v>-10.0742814305823</v>
      </c>
      <c r="J1101">
        <v>-1.9415746918085599</v>
      </c>
      <c r="K1101">
        <v>249.98100234135401</v>
      </c>
      <c r="L1101">
        <v>256.06876353428402</v>
      </c>
      <c r="M1101">
        <v>54.3205711528705</v>
      </c>
      <c r="N1101">
        <v>0.76397061288481005</v>
      </c>
      <c r="O1101">
        <v>27.130539402446299</v>
      </c>
      <c r="P1101">
        <v>17.065727699530498</v>
      </c>
      <c r="Q1101">
        <v>6.6539055177302006E-2</v>
      </c>
    </row>
    <row r="1102" spans="1:17" hidden="1" x14ac:dyDescent="0.3">
      <c r="A1102" t="s">
        <v>2363</v>
      </c>
      <c r="B1102" t="s">
        <v>2364</v>
      </c>
      <c r="C1102" t="s">
        <v>3158</v>
      </c>
      <c r="D1102" t="s">
        <v>1048</v>
      </c>
      <c r="E1102">
        <v>2286.9741399999998</v>
      </c>
      <c r="F1102">
        <v>1002.25</v>
      </c>
      <c r="G1102">
        <v>1.7874207322539799</v>
      </c>
      <c r="H1102">
        <v>-17.3360629286312</v>
      </c>
      <c r="I1102">
        <v>25.114174426468299</v>
      </c>
      <c r="J1102">
        <v>0.390393628514489</v>
      </c>
      <c r="K1102">
        <v>1035.7513903715301</v>
      </c>
      <c r="L1102">
        <v>887.94219237302696</v>
      </c>
      <c r="M1102">
        <v>40.957421925801299</v>
      </c>
      <c r="N1102">
        <v>0.456673872256188</v>
      </c>
      <c r="O1102">
        <v>33.200299326515299</v>
      </c>
      <c r="P1102">
        <v>55.980079371255101</v>
      </c>
      <c r="Q1102">
        <v>1.8442047070801999E-2</v>
      </c>
    </row>
    <row r="1103" spans="1:17" hidden="1" x14ac:dyDescent="0.3">
      <c r="A1103" t="s">
        <v>2365</v>
      </c>
      <c r="B1103" t="s">
        <v>2366</v>
      </c>
      <c r="C1103" t="s">
        <v>3158</v>
      </c>
      <c r="D1103" t="s">
        <v>452</v>
      </c>
      <c r="E1103">
        <v>2285.1382315999999</v>
      </c>
      <c r="F1103">
        <v>287.35000000000002</v>
      </c>
      <c r="G1103">
        <v>-16.937907637476101</v>
      </c>
      <c r="H1103">
        <v>-10.263127598942599</v>
      </c>
      <c r="I1103">
        <v>0.74086536765113897</v>
      </c>
      <c r="J1103">
        <v>1.8363035480950001</v>
      </c>
      <c r="K1103">
        <v>300.23833963486101</v>
      </c>
      <c r="L1103">
        <v>285.561909413016</v>
      </c>
      <c r="M1103">
        <v>46.347181626530997</v>
      </c>
      <c r="N1103">
        <v>0.33539061818876997</v>
      </c>
      <c r="O1103">
        <v>25.978771532973699</v>
      </c>
      <c r="P1103">
        <v>26.669605466166999</v>
      </c>
      <c r="Q1103">
        <v>-7.5401264970781007E-2</v>
      </c>
    </row>
    <row r="1104" spans="1:17" hidden="1" x14ac:dyDescent="0.3">
      <c r="A1104" t="s">
        <v>2367</v>
      </c>
      <c r="B1104" t="s">
        <v>2368</v>
      </c>
      <c r="C1104" t="s">
        <v>3158</v>
      </c>
      <c r="D1104" t="s">
        <v>119</v>
      </c>
      <c r="E1104">
        <v>2283.0298954</v>
      </c>
      <c r="F1104">
        <v>158</v>
      </c>
      <c r="G1104">
        <v>-30.5703935183477</v>
      </c>
      <c r="H1104">
        <v>2.9878911404808499</v>
      </c>
      <c r="I1104">
        <v>-17.478797521613298</v>
      </c>
      <c r="J1104">
        <v>-3.3872049953690602</v>
      </c>
      <c r="K1104">
        <v>161.306704960985</v>
      </c>
      <c r="L1104">
        <v>163.03706000273601</v>
      </c>
      <c r="M1104">
        <v>42.249248668168399</v>
      </c>
      <c r="N1104">
        <v>0.45680141613115099</v>
      </c>
      <c r="O1104">
        <v>34.683544303797397</v>
      </c>
      <c r="P1104">
        <v>17.037037037036999</v>
      </c>
      <c r="Q1104">
        <v>7.0305399379850001E-3</v>
      </c>
    </row>
    <row r="1105" spans="1:17" hidden="1" x14ac:dyDescent="0.3">
      <c r="A1105" t="s">
        <v>2369</v>
      </c>
      <c r="B1105" t="s">
        <v>2370</v>
      </c>
      <c r="C1105" t="s">
        <v>3158</v>
      </c>
      <c r="D1105" t="s">
        <v>607</v>
      </c>
      <c r="E1105">
        <v>2281.6887000000002</v>
      </c>
      <c r="F1105">
        <v>405.85</v>
      </c>
      <c r="G1105">
        <v>12.505520566773299</v>
      </c>
      <c r="H1105">
        <v>-7.7986740212228298</v>
      </c>
      <c r="I1105">
        <v>5.2733175634254801</v>
      </c>
      <c r="J1105">
        <v>3.4710732903390298</v>
      </c>
      <c r="K1105">
        <v>398.908117370112</v>
      </c>
      <c r="L1105">
        <v>367.624648008892</v>
      </c>
      <c r="M1105">
        <v>64.750045752505102</v>
      </c>
      <c r="N1105">
        <v>0.35428064839416601</v>
      </c>
      <c r="O1105">
        <v>16.7919181963779</v>
      </c>
      <c r="P1105">
        <v>55.796545105566203</v>
      </c>
      <c r="Q1105">
        <v>6.7213721717385003E-2</v>
      </c>
    </row>
    <row r="1106" spans="1:17" hidden="1" x14ac:dyDescent="0.3">
      <c r="A1106" t="s">
        <v>2371</v>
      </c>
      <c r="B1106" t="s">
        <v>2372</v>
      </c>
      <c r="C1106" t="s">
        <v>3158</v>
      </c>
      <c r="D1106" t="s">
        <v>449</v>
      </c>
      <c r="E1106">
        <v>2279.0022935400002</v>
      </c>
      <c r="F1106">
        <v>352.05</v>
      </c>
      <c r="G1106">
        <v>47.072758075205101</v>
      </c>
      <c r="H1106">
        <v>-11.965553586403599</v>
      </c>
      <c r="I1106">
        <v>-15.1791953136917</v>
      </c>
      <c r="J1106">
        <v>2.7650093775062401</v>
      </c>
      <c r="K1106">
        <v>386.74805870415202</v>
      </c>
      <c r="L1106">
        <v>368.348823858635</v>
      </c>
      <c r="M1106">
        <v>47.2974193634725</v>
      </c>
      <c r="N1106">
        <v>1.16850023484282</v>
      </c>
      <c r="O1106">
        <v>45.916773185627001</v>
      </c>
      <c r="P1106">
        <v>82.220496894409905</v>
      </c>
      <c r="Q1106">
        <v>0.121820467269038</v>
      </c>
    </row>
    <row r="1107" spans="1:17" hidden="1" x14ac:dyDescent="0.3">
      <c r="A1107" t="s">
        <v>2373</v>
      </c>
      <c r="B1107" t="s">
        <v>2374</v>
      </c>
      <c r="C1107" t="s">
        <v>3158</v>
      </c>
      <c r="D1107" t="s">
        <v>532</v>
      </c>
      <c r="E1107">
        <v>2275.3230859800001</v>
      </c>
      <c r="F1107">
        <v>655.8</v>
      </c>
      <c r="G1107">
        <v>3.1100676982059601</v>
      </c>
      <c r="H1107">
        <v>-2.1800889790064799</v>
      </c>
      <c r="I1107">
        <v>19.6344713550934</v>
      </c>
      <c r="J1107">
        <v>0.39855103981943901</v>
      </c>
      <c r="K1107">
        <v>691.22385102426801</v>
      </c>
      <c r="L1107">
        <v>627.75010344895804</v>
      </c>
      <c r="M1107">
        <v>46.633207778191903</v>
      </c>
      <c r="N1107">
        <v>0.30680656525952499</v>
      </c>
      <c r="O1107">
        <v>43.0314120158584</v>
      </c>
      <c r="P1107">
        <v>70.337662337662294</v>
      </c>
      <c r="Q1107">
        <v>0.153569639378905</v>
      </c>
    </row>
    <row r="1108" spans="1:17" hidden="1" x14ac:dyDescent="0.3">
      <c r="A1108" t="s">
        <v>2375</v>
      </c>
      <c r="B1108" t="s">
        <v>2376</v>
      </c>
      <c r="C1108" t="s">
        <v>3158</v>
      </c>
      <c r="D1108" t="s">
        <v>1504</v>
      </c>
      <c r="E1108">
        <v>2270.1690631860001</v>
      </c>
      <c r="F1108">
        <v>167.62</v>
      </c>
      <c r="G1108">
        <v>11.6092098240462</v>
      </c>
      <c r="H1108">
        <v>-12.4234365927102</v>
      </c>
      <c r="I1108">
        <v>44.277090669985803</v>
      </c>
      <c r="J1108">
        <v>2.8052607512294001</v>
      </c>
      <c r="K1108">
        <v>157.44456147261599</v>
      </c>
      <c r="L1108">
        <v>128.512970427894</v>
      </c>
      <c r="M1108">
        <v>50.117009620372301</v>
      </c>
      <c r="N1108">
        <v>0.45963330335397801</v>
      </c>
      <c r="O1108">
        <v>21.644195203436301</v>
      </c>
      <c r="P1108">
        <v>85.1131971286582</v>
      </c>
      <c r="Q1108">
        <v>7.6228829645640997E-2</v>
      </c>
    </row>
    <row r="1109" spans="1:17" hidden="1" x14ac:dyDescent="0.3">
      <c r="A1109" t="s">
        <v>2377</v>
      </c>
      <c r="B1109" t="s">
        <v>2378</v>
      </c>
      <c r="C1109" t="s">
        <v>3158</v>
      </c>
      <c r="D1109" t="s">
        <v>280</v>
      </c>
      <c r="E1109">
        <v>2263.2669999999998</v>
      </c>
      <c r="F1109">
        <v>3606.8</v>
      </c>
      <c r="G1109">
        <v>1668.4180229015101</v>
      </c>
      <c r="H1109">
        <v>-12.741275189156299</v>
      </c>
      <c r="I1109">
        <v>89.023546658071396</v>
      </c>
      <c r="J1109">
        <v>-7.7581279320874399E-2</v>
      </c>
      <c r="K1109">
        <v>3779.5681723673702</v>
      </c>
      <c r="L1109">
        <v>2569.3204013893201</v>
      </c>
      <c r="M1109">
        <v>31.598699414989301</v>
      </c>
      <c r="N1109">
        <v>0.49596955544023502</v>
      </c>
      <c r="O1109">
        <v>33.051458356437799</v>
      </c>
      <c r="P1109">
        <v>1809.3700370566401</v>
      </c>
      <c r="Q1109">
        <v>0.230447338384664</v>
      </c>
    </row>
    <row r="1110" spans="1:17" hidden="1" x14ac:dyDescent="0.3">
      <c r="A1110" t="s">
        <v>2379</v>
      </c>
      <c r="B1110" t="s">
        <v>2380</v>
      </c>
      <c r="C1110" t="s">
        <v>3158</v>
      </c>
      <c r="D1110" t="s">
        <v>182</v>
      </c>
      <c r="E1110">
        <v>2258.668170465</v>
      </c>
      <c r="F1110">
        <v>237.79</v>
      </c>
      <c r="G1110">
        <v>-41.387061994289603</v>
      </c>
      <c r="H1110">
        <v>-13.292957808194499</v>
      </c>
      <c r="I1110">
        <v>2.5828795902150201</v>
      </c>
      <c r="J1110">
        <v>1.8711358608637501</v>
      </c>
      <c r="K1110">
        <v>232.11635422454401</v>
      </c>
      <c r="L1110">
        <v>217.24060533738199</v>
      </c>
      <c r="M1110">
        <v>50.366158324965603</v>
      </c>
      <c r="N1110">
        <v>0.55414305658958996</v>
      </c>
      <c r="O1110">
        <v>23.049749779216899</v>
      </c>
      <c r="P1110">
        <v>37.7295105705183</v>
      </c>
      <c r="Q1110">
        <v>7.6568368516680002E-2</v>
      </c>
    </row>
    <row r="1111" spans="1:17" hidden="1" x14ac:dyDescent="0.3">
      <c r="A1111" t="s">
        <v>2381</v>
      </c>
      <c r="B1111" t="s">
        <v>2382</v>
      </c>
      <c r="C1111" t="s">
        <v>3158</v>
      </c>
      <c r="D1111" t="s">
        <v>444</v>
      </c>
      <c r="E1111">
        <v>2255.502708</v>
      </c>
      <c r="F1111">
        <v>1978.65</v>
      </c>
      <c r="G1111">
        <v>-15.5139423351253</v>
      </c>
      <c r="H1111">
        <v>-6.5195138398598997</v>
      </c>
      <c r="I1111">
        <v>-9.6463661505960605</v>
      </c>
      <c r="J1111">
        <v>1.04207094660112</v>
      </c>
      <c r="K1111">
        <v>1961.7369383932801</v>
      </c>
      <c r="L1111">
        <v>1858.1533832748</v>
      </c>
      <c r="M1111">
        <v>49.260242001467603</v>
      </c>
      <c r="N1111">
        <v>0.59965602831645703</v>
      </c>
      <c r="O1111">
        <v>22.641700149091498</v>
      </c>
      <c r="P1111">
        <v>30.6039603960396</v>
      </c>
    </row>
    <row r="1112" spans="1:17" hidden="1" x14ac:dyDescent="0.3">
      <c r="A1112" t="s">
        <v>2383</v>
      </c>
      <c r="B1112" t="s">
        <v>2384</v>
      </c>
      <c r="C1112" t="s">
        <v>3158</v>
      </c>
      <c r="D1112" t="s">
        <v>452</v>
      </c>
      <c r="E1112">
        <v>2253.8173320000001</v>
      </c>
      <c r="F1112">
        <v>898.2</v>
      </c>
      <c r="G1112">
        <v>34.741840057347602</v>
      </c>
      <c r="H1112">
        <v>-12.944729053948601</v>
      </c>
      <c r="I1112">
        <v>40.838493357485703</v>
      </c>
      <c r="J1112">
        <v>-5.7884252257512498</v>
      </c>
      <c r="K1112">
        <v>905.99943285083805</v>
      </c>
      <c r="L1112">
        <v>744.17108232779003</v>
      </c>
      <c r="M1112">
        <v>40.960924310267103</v>
      </c>
      <c r="N1112">
        <v>0.63693428558253795</v>
      </c>
      <c r="O1112">
        <v>26.152304609218401</v>
      </c>
      <c r="P1112">
        <v>74.154144449830298</v>
      </c>
      <c r="Q1112">
        <v>0.105606583205041</v>
      </c>
    </row>
    <row r="1113" spans="1:17" hidden="1" x14ac:dyDescent="0.3">
      <c r="A1113" t="s">
        <v>2385</v>
      </c>
      <c r="B1113" t="s">
        <v>2386</v>
      </c>
      <c r="C1113" t="s">
        <v>3158</v>
      </c>
      <c r="D1113" t="s">
        <v>51</v>
      </c>
      <c r="E1113">
        <v>2240.8256707199998</v>
      </c>
      <c r="F1113">
        <v>775.6</v>
      </c>
      <c r="G1113">
        <v>2.3263912113691201</v>
      </c>
      <c r="H1113">
        <v>-4.7204489323871899</v>
      </c>
      <c r="I1113">
        <v>9.8936556365913404</v>
      </c>
      <c r="J1113">
        <v>-1.4151523763599601</v>
      </c>
      <c r="K1113">
        <v>775.50887921383401</v>
      </c>
      <c r="L1113">
        <v>722.919804465178</v>
      </c>
      <c r="M1113">
        <v>50.8486287001043</v>
      </c>
      <c r="N1113">
        <v>0.80203400502551803</v>
      </c>
      <c r="O1113">
        <v>11.217122227952499</v>
      </c>
      <c r="P1113">
        <v>37.542117396701499</v>
      </c>
      <c r="Q1113">
        <v>-6.3814161539256994E-2</v>
      </c>
    </row>
    <row r="1114" spans="1:17" hidden="1" x14ac:dyDescent="0.3">
      <c r="A1114" t="s">
        <v>2387</v>
      </c>
      <c r="B1114" t="s">
        <v>2388</v>
      </c>
      <c r="C1114" t="s">
        <v>3158</v>
      </c>
      <c r="D1114" t="s">
        <v>143</v>
      </c>
      <c r="E1114">
        <v>2239.12526768</v>
      </c>
      <c r="F1114">
        <v>21740.6</v>
      </c>
      <c r="G1114">
        <v>635.22897941118197</v>
      </c>
      <c r="H1114">
        <v>26.557914731568601</v>
      </c>
      <c r="I1114">
        <v>291.26657382803103</v>
      </c>
      <c r="J1114">
        <v>-3.3966590987001899</v>
      </c>
      <c r="K1114">
        <v>18168.760734012001</v>
      </c>
      <c r="L1114">
        <v>10440.9414146037</v>
      </c>
      <c r="M1114">
        <v>44.2769083558169</v>
      </c>
      <c r="N1114">
        <v>1.40381318873535</v>
      </c>
      <c r="O1114">
        <v>27.756363669815901</v>
      </c>
      <c r="P1114">
        <v>723.102260250634</v>
      </c>
      <c r="Q1114">
        <v>0.18265101394914601</v>
      </c>
    </row>
    <row r="1115" spans="1:17" hidden="1" x14ac:dyDescent="0.3">
      <c r="A1115" t="s">
        <v>2389</v>
      </c>
      <c r="B1115" t="s">
        <v>2390</v>
      </c>
      <c r="C1115" t="s">
        <v>3158</v>
      </c>
      <c r="D1115" t="s">
        <v>217</v>
      </c>
      <c r="E1115">
        <v>2232.7898815499998</v>
      </c>
      <c r="F1115">
        <v>134.44</v>
      </c>
      <c r="G1115">
        <v>62.466259218877703</v>
      </c>
      <c r="H1115">
        <v>35.640109977356801</v>
      </c>
      <c r="I1115">
        <v>63.020807984691999</v>
      </c>
      <c r="J1115">
        <v>-6.8789137221917303</v>
      </c>
      <c r="K1115">
        <v>110.008125263797</v>
      </c>
      <c r="L1115">
        <v>83.284349853291303</v>
      </c>
      <c r="M1115">
        <v>62.373371041015503</v>
      </c>
      <c r="N1115">
        <v>1.7220878900398899</v>
      </c>
      <c r="O1115">
        <v>23.7652484379648</v>
      </c>
      <c r="P1115">
        <v>160.24003097173801</v>
      </c>
    </row>
    <row r="1116" spans="1:17" hidden="1" x14ac:dyDescent="0.3">
      <c r="A1116" t="s">
        <v>2391</v>
      </c>
      <c r="B1116" t="s">
        <v>2392</v>
      </c>
      <c r="C1116" t="s">
        <v>3158</v>
      </c>
      <c r="D1116" t="s">
        <v>449</v>
      </c>
      <c r="E1116">
        <v>2231.8758237000002</v>
      </c>
      <c r="F1116">
        <v>14.36</v>
      </c>
      <c r="G1116">
        <v>-10.2033861820981</v>
      </c>
      <c r="H1116">
        <v>-2.7794279694461701</v>
      </c>
      <c r="I1116">
        <v>3.8031454903228101</v>
      </c>
      <c r="J1116">
        <v>-2.06054071550385</v>
      </c>
      <c r="K1116">
        <v>13.482767551391399</v>
      </c>
      <c r="L1116">
        <v>12.5992940276164</v>
      </c>
      <c r="M1116">
        <v>47.922942857679999</v>
      </c>
      <c r="N1116">
        <v>0.404382206932205</v>
      </c>
      <c r="O1116">
        <v>22.214484679665699</v>
      </c>
      <c r="P1116">
        <v>45.050505050505002</v>
      </c>
      <c r="Q1116">
        <v>0.11371409907171</v>
      </c>
    </row>
    <row r="1117" spans="1:17" hidden="1" x14ac:dyDescent="0.3">
      <c r="A1117" t="s">
        <v>2393</v>
      </c>
      <c r="B1117" t="s">
        <v>2394</v>
      </c>
      <c r="C1117" t="s">
        <v>3158</v>
      </c>
      <c r="D1117" t="s">
        <v>315</v>
      </c>
      <c r="E1117">
        <v>2221.4427910499999</v>
      </c>
      <c r="F1117">
        <v>864.25</v>
      </c>
      <c r="G1117">
        <v>58.147417691893999</v>
      </c>
      <c r="H1117">
        <v>-7.7651585752338699</v>
      </c>
      <c r="I1117">
        <v>36.298198935815897</v>
      </c>
      <c r="J1117">
        <v>2.32441248557102</v>
      </c>
      <c r="K1117">
        <v>917.93443185552496</v>
      </c>
      <c r="L1117">
        <v>776.70220888797598</v>
      </c>
      <c r="M1117">
        <v>44.776642962275403</v>
      </c>
      <c r="N1117">
        <v>0.62846812035836397</v>
      </c>
      <c r="O1117">
        <v>40.584321666184501</v>
      </c>
      <c r="P1117">
        <v>99.595842956120094</v>
      </c>
      <c r="Q1117">
        <v>9.2038942307823002E-2</v>
      </c>
    </row>
    <row r="1118" spans="1:17" hidden="1" x14ac:dyDescent="0.3">
      <c r="A1118" t="s">
        <v>2395</v>
      </c>
      <c r="B1118" t="s">
        <v>2396</v>
      </c>
      <c r="C1118" t="s">
        <v>3158</v>
      </c>
      <c r="D1118" t="s">
        <v>1426</v>
      </c>
      <c r="E1118">
        <v>2220.8174973</v>
      </c>
      <c r="F1118">
        <v>783</v>
      </c>
      <c r="G1118">
        <v>71.817347652194101</v>
      </c>
      <c r="H1118">
        <v>17.3433154133164</v>
      </c>
      <c r="I1118">
        <v>45.089629391691403</v>
      </c>
      <c r="J1118">
        <v>12.4526636665182</v>
      </c>
      <c r="K1118">
        <v>712.93351101134101</v>
      </c>
      <c r="L1118">
        <v>587.13147594070199</v>
      </c>
      <c r="M1118">
        <v>62.351997335410303</v>
      </c>
      <c r="N1118">
        <v>0.54205433863195496</v>
      </c>
      <c r="O1118">
        <v>15.197956577266901</v>
      </c>
      <c r="P1118">
        <v>120.59444992252401</v>
      </c>
      <c r="Q1118">
        <v>6.9179090061758E-2</v>
      </c>
    </row>
    <row r="1119" spans="1:17" hidden="1" x14ac:dyDescent="0.3">
      <c r="A1119" t="s">
        <v>2397</v>
      </c>
      <c r="B1119" t="s">
        <v>2398</v>
      </c>
      <c r="C1119" t="s">
        <v>3158</v>
      </c>
      <c r="D1119" t="s">
        <v>48</v>
      </c>
      <c r="E1119">
        <v>2204.2497818249999</v>
      </c>
      <c r="F1119">
        <v>521.85</v>
      </c>
      <c r="G1119">
        <v>-31.3860843951826</v>
      </c>
      <c r="H1119">
        <v>-5.7864700702048104</v>
      </c>
      <c r="I1119">
        <v>-23.6504867046519</v>
      </c>
      <c r="J1119">
        <v>-6.8686171847982997</v>
      </c>
      <c r="K1119">
        <v>561.94217477767995</v>
      </c>
      <c r="L1119">
        <v>568.672062231925</v>
      </c>
      <c r="M1119">
        <v>31.188663272749999</v>
      </c>
      <c r="N1119">
        <v>0.60998537780270601</v>
      </c>
      <c r="O1119">
        <v>62.8820542301427</v>
      </c>
      <c r="P1119">
        <v>20.6450121373251</v>
      </c>
      <c r="Q1119">
        <v>0.15913577546388699</v>
      </c>
    </row>
    <row r="1120" spans="1:17" hidden="1" x14ac:dyDescent="0.3">
      <c r="A1120" t="s">
        <v>2399</v>
      </c>
      <c r="B1120" t="s">
        <v>2400</v>
      </c>
      <c r="C1120" t="s">
        <v>3158</v>
      </c>
      <c r="D1120" t="s">
        <v>217</v>
      </c>
      <c r="E1120">
        <v>2192.839890875</v>
      </c>
      <c r="F1120">
        <v>283.75</v>
      </c>
      <c r="G1120">
        <v>-43.500387373367097</v>
      </c>
      <c r="H1120">
        <v>-2.9298340074971301</v>
      </c>
      <c r="I1120">
        <v>-14.8784111244179</v>
      </c>
      <c r="J1120">
        <v>-0.322095078609478</v>
      </c>
      <c r="K1120">
        <v>293.267931698018</v>
      </c>
      <c r="L1120">
        <v>309.90643404584699</v>
      </c>
      <c r="M1120">
        <v>39.727032746265799</v>
      </c>
      <c r="N1120">
        <v>0.355184987373939</v>
      </c>
      <c r="O1120">
        <v>32.158590308370002</v>
      </c>
      <c r="P1120">
        <v>15.6039926665308</v>
      </c>
    </row>
    <row r="1121" spans="1:17" hidden="1" x14ac:dyDescent="0.3">
      <c r="A1121" t="s">
        <v>2401</v>
      </c>
      <c r="B1121" t="s">
        <v>2402</v>
      </c>
      <c r="C1121" t="s">
        <v>3158</v>
      </c>
      <c r="D1121" t="s">
        <v>444</v>
      </c>
      <c r="E1121">
        <v>2184.4873895999999</v>
      </c>
      <c r="F1121">
        <v>421.35</v>
      </c>
      <c r="G1121">
        <v>-46.186024211596902</v>
      </c>
      <c r="H1121">
        <v>-3.3852630803290098</v>
      </c>
      <c r="I1121">
        <v>-17.857217918554799</v>
      </c>
      <c r="J1121">
        <v>-1.1273888776227401</v>
      </c>
      <c r="K1121">
        <v>434.05969987085001</v>
      </c>
      <c r="L1121">
        <v>449.94330341815902</v>
      </c>
      <c r="M1121">
        <v>39.611100030829199</v>
      </c>
      <c r="N1121">
        <v>0.51442359165668805</v>
      </c>
      <c r="O1121">
        <v>33.701198528539202</v>
      </c>
      <c r="P1121">
        <v>10.013054830287199</v>
      </c>
      <c r="Q1121">
        <v>-1.5457946028902001E-2</v>
      </c>
    </row>
    <row r="1122" spans="1:17" hidden="1" x14ac:dyDescent="0.3">
      <c r="A1122" t="s">
        <v>2403</v>
      </c>
      <c r="B1122" t="s">
        <v>2404</v>
      </c>
      <c r="C1122" t="s">
        <v>3158</v>
      </c>
      <c r="D1122" t="s">
        <v>159</v>
      </c>
      <c r="E1122">
        <v>2184.0560999999998</v>
      </c>
      <c r="F1122">
        <v>2056.5500000000002</v>
      </c>
      <c r="G1122">
        <v>278.74316358267998</v>
      </c>
      <c r="H1122">
        <v>-1.26208238242844</v>
      </c>
      <c r="I1122">
        <v>42.780539115918401</v>
      </c>
      <c r="J1122">
        <v>6.9455191941953398</v>
      </c>
      <c r="K1122">
        <v>1906.86485340116</v>
      </c>
      <c r="L1122">
        <v>1521.9098592268899</v>
      </c>
      <c r="M1122">
        <v>69.441873584753196</v>
      </c>
      <c r="N1122">
        <v>0.71624113516740096</v>
      </c>
      <c r="O1122">
        <v>14.059954778634101</v>
      </c>
      <c r="P1122">
        <v>331.68555835432397</v>
      </c>
      <c r="Q1122">
        <v>0.18063816376597899</v>
      </c>
    </row>
    <row r="1123" spans="1:17" hidden="1" x14ac:dyDescent="0.3">
      <c r="A1123" t="s">
        <v>2405</v>
      </c>
      <c r="B1123" t="s">
        <v>2406</v>
      </c>
      <c r="C1123" t="s">
        <v>3158</v>
      </c>
      <c r="D1123" t="s">
        <v>745</v>
      </c>
      <c r="E1123">
        <v>2180.653534008</v>
      </c>
      <c r="F1123">
        <v>277.24</v>
      </c>
      <c r="G1123">
        <v>1.4041058604975101</v>
      </c>
      <c r="H1123">
        <v>1.1014979581400099E-4</v>
      </c>
      <c r="I1123">
        <v>1.9856006695898301</v>
      </c>
      <c r="J1123">
        <v>-0.86701752758541795</v>
      </c>
      <c r="K1123">
        <v>277.90432057479399</v>
      </c>
      <c r="L1123">
        <v>257.78941456982801</v>
      </c>
      <c r="M1123">
        <v>58.290846172297002</v>
      </c>
      <c r="N1123">
        <v>1.1911838277542699</v>
      </c>
      <c r="O1123">
        <v>6.5142115134901202</v>
      </c>
      <c r="P1123">
        <v>33.803088803088798</v>
      </c>
      <c r="Q1123">
        <v>3.2968413234804997E-2</v>
      </c>
    </row>
    <row r="1124" spans="1:17" hidden="1" x14ac:dyDescent="0.3">
      <c r="A1124" t="s">
        <v>2407</v>
      </c>
      <c r="B1124" t="s">
        <v>2408</v>
      </c>
      <c r="C1124" t="s">
        <v>3158</v>
      </c>
      <c r="D1124" t="s">
        <v>607</v>
      </c>
      <c r="E1124">
        <v>2180.4093028799998</v>
      </c>
      <c r="F1124">
        <v>437.6</v>
      </c>
      <c r="G1124">
        <v>2.1494827497343398</v>
      </c>
      <c r="H1124">
        <v>-1.3678558261268601</v>
      </c>
      <c r="I1124">
        <v>-10.9558958666991</v>
      </c>
      <c r="J1124">
        <v>-7.3957357467150704</v>
      </c>
      <c r="K1124">
        <v>427.673048037434</v>
      </c>
      <c r="L1124">
        <v>409.54099120996898</v>
      </c>
      <c r="M1124">
        <v>51.393418240393103</v>
      </c>
      <c r="N1124">
        <v>0.72077825223914804</v>
      </c>
      <c r="O1124">
        <v>43.955667276051102</v>
      </c>
      <c r="P1124">
        <v>59.8538812785388</v>
      </c>
      <c r="Q1124">
        <v>7.5444063140607004E-2</v>
      </c>
    </row>
    <row r="1125" spans="1:17" hidden="1" x14ac:dyDescent="0.3">
      <c r="A1125" t="s">
        <v>2409</v>
      </c>
      <c r="B1125" t="s">
        <v>2410</v>
      </c>
      <c r="C1125" t="s">
        <v>3158</v>
      </c>
      <c r="D1125" t="s">
        <v>283</v>
      </c>
      <c r="E1125">
        <v>2169.02599272</v>
      </c>
      <c r="F1125">
        <v>601.85</v>
      </c>
      <c r="G1125">
        <v>-7.2900429434380696</v>
      </c>
      <c r="H1125">
        <v>0.59891548865910105</v>
      </c>
      <c r="I1125">
        <v>-18.3730110815657</v>
      </c>
      <c r="J1125">
        <v>4.0752320308804997</v>
      </c>
      <c r="K1125">
        <v>611.81878068304002</v>
      </c>
      <c r="L1125">
        <v>609.86874995797905</v>
      </c>
      <c r="M1125">
        <v>52.0561689691704</v>
      </c>
      <c r="N1125">
        <v>0.70969489528334795</v>
      </c>
      <c r="O1125">
        <v>55.354324167151198</v>
      </c>
      <c r="P1125">
        <v>38.467732658460797</v>
      </c>
      <c r="Q1125">
        <v>6.5942231268651993E-2</v>
      </c>
    </row>
    <row r="1126" spans="1:17" hidden="1" x14ac:dyDescent="0.3">
      <c r="A1126" t="s">
        <v>2411</v>
      </c>
      <c r="B1126" t="s">
        <v>2412</v>
      </c>
      <c r="C1126" t="s">
        <v>3158</v>
      </c>
      <c r="D1126" t="s">
        <v>265</v>
      </c>
      <c r="E1126">
        <v>2167.731405</v>
      </c>
      <c r="F1126">
        <v>885.75</v>
      </c>
      <c r="G1126">
        <v>130.394851740387</v>
      </c>
      <c r="H1126">
        <v>1.6912004458543799</v>
      </c>
      <c r="I1126">
        <v>98.942602745312399</v>
      </c>
      <c r="J1126">
        <v>0.93161952970026696</v>
      </c>
      <c r="K1126">
        <v>839.28296856189399</v>
      </c>
      <c r="M1126">
        <v>62.359249690246401</v>
      </c>
      <c r="N1126">
        <v>0.79433588218634898</v>
      </c>
      <c r="O1126">
        <v>27.7674287327123</v>
      </c>
      <c r="P1126">
        <v>276.91489361702099</v>
      </c>
    </row>
    <row r="1127" spans="1:17" hidden="1" x14ac:dyDescent="0.3">
      <c r="A1127" t="s">
        <v>2413</v>
      </c>
      <c r="B1127" t="s">
        <v>2414</v>
      </c>
      <c r="C1127" t="s">
        <v>3158</v>
      </c>
      <c r="D1127" t="s">
        <v>182</v>
      </c>
      <c r="E1127">
        <v>2163.0686476000001</v>
      </c>
      <c r="F1127">
        <v>1330.15</v>
      </c>
      <c r="G1127">
        <v>29.399672661827701</v>
      </c>
      <c r="H1127">
        <v>-9.9162686984605806</v>
      </c>
      <c r="I1127">
        <v>38.805903815167802</v>
      </c>
      <c r="J1127">
        <v>-0.406089526326812</v>
      </c>
      <c r="K1127">
        <v>1348.57164943564</v>
      </c>
      <c r="L1127">
        <v>1152.3672972992299</v>
      </c>
      <c r="M1127">
        <v>47.875543055684702</v>
      </c>
      <c r="N1127">
        <v>0.56693702934224199</v>
      </c>
      <c r="O1127">
        <v>15.919257226628501</v>
      </c>
      <c r="P1127">
        <v>71.5105409064535</v>
      </c>
      <c r="Q1127">
        <v>5.7492035594840001E-2</v>
      </c>
    </row>
    <row r="1128" spans="1:17" hidden="1" x14ac:dyDescent="0.3">
      <c r="A1128" t="s">
        <v>2415</v>
      </c>
      <c r="B1128" t="s">
        <v>2416</v>
      </c>
      <c r="C1128" t="s">
        <v>3158</v>
      </c>
      <c r="D1128" t="s">
        <v>238</v>
      </c>
      <c r="E1128">
        <v>2155.402127328</v>
      </c>
      <c r="F1128">
        <v>110.54</v>
      </c>
      <c r="G1128">
        <v>-47.142828662581202</v>
      </c>
      <c r="H1128">
        <v>-4.6291884194239898</v>
      </c>
      <c r="I1128">
        <v>-20.913227189193901</v>
      </c>
      <c r="J1128">
        <v>-0.30318697102416198</v>
      </c>
      <c r="K1128">
        <v>113.92091874242701</v>
      </c>
      <c r="L1128">
        <v>113.595873679731</v>
      </c>
      <c r="M1128">
        <v>39.135489921525199</v>
      </c>
      <c r="N1128">
        <v>0.53321542310482795</v>
      </c>
      <c r="O1128">
        <v>34.702370182739202</v>
      </c>
      <c r="P1128">
        <v>27.851029377746901</v>
      </c>
      <c r="Q1128">
        <v>0.180869559351786</v>
      </c>
    </row>
    <row r="1129" spans="1:17" hidden="1" x14ac:dyDescent="0.3">
      <c r="A1129" t="s">
        <v>2417</v>
      </c>
      <c r="B1129" t="s">
        <v>2418</v>
      </c>
      <c r="C1129" t="s">
        <v>3158</v>
      </c>
      <c r="D1129" t="s">
        <v>80</v>
      </c>
      <c r="E1129">
        <v>2147.6480351999999</v>
      </c>
      <c r="F1129">
        <v>2848</v>
      </c>
      <c r="G1129">
        <v>-27.287200569495599</v>
      </c>
      <c r="H1129">
        <v>2.3188838090028501</v>
      </c>
      <c r="I1129">
        <v>-8.5639094329252305</v>
      </c>
      <c r="J1129">
        <v>-2.1837666979999502</v>
      </c>
      <c r="K1129">
        <v>2888.5644572281599</v>
      </c>
      <c r="L1129">
        <v>2835.5100221569601</v>
      </c>
      <c r="M1129">
        <v>34.738125048445603</v>
      </c>
      <c r="N1129">
        <v>0.85114541472876903</v>
      </c>
      <c r="O1129">
        <v>11.346558988764</v>
      </c>
      <c r="P1129">
        <v>21.4162385692665</v>
      </c>
      <c r="Q1129">
        <v>-0.13461417724615499</v>
      </c>
    </row>
    <row r="1130" spans="1:17" x14ac:dyDescent="0.3">
      <c r="A1130" t="s">
        <v>2419</v>
      </c>
      <c r="B1130" t="s">
        <v>2420</v>
      </c>
      <c r="C1130" t="s">
        <v>3151</v>
      </c>
      <c r="D1130" t="s">
        <v>80</v>
      </c>
      <c r="E1130">
        <v>2146.9473859999998</v>
      </c>
      <c r="F1130">
        <v>83.11</v>
      </c>
      <c r="G1130">
        <v>-56.110762942183797</v>
      </c>
      <c r="H1130">
        <v>-8.1837995541456099</v>
      </c>
      <c r="I1130">
        <v>-24.5609525463518</v>
      </c>
      <c r="J1130">
        <v>3.3416743614528302E-2</v>
      </c>
      <c r="K1130">
        <v>87.731901154357701</v>
      </c>
      <c r="L1130">
        <v>95.265473455250401</v>
      </c>
      <c r="M1130">
        <v>42.1514234881584</v>
      </c>
      <c r="N1130">
        <v>0.50789532182782304</v>
      </c>
      <c r="O1130">
        <v>87.703044158344298</v>
      </c>
      <c r="P1130">
        <v>3.88749999999999</v>
      </c>
      <c r="Q1130">
        <v>2.4546286091128001E-2</v>
      </c>
    </row>
    <row r="1131" spans="1:17" hidden="1" x14ac:dyDescent="0.3">
      <c r="A1131" t="s">
        <v>2421</v>
      </c>
      <c r="B1131" t="s">
        <v>2422</v>
      </c>
      <c r="C1131" t="s">
        <v>3158</v>
      </c>
      <c r="D1131" t="s">
        <v>398</v>
      </c>
      <c r="E1131">
        <v>2143.9150777200002</v>
      </c>
      <c r="F1131">
        <v>1093.2</v>
      </c>
      <c r="G1131">
        <v>-43.2230146219608</v>
      </c>
      <c r="H1131">
        <v>-8.6714346976773697</v>
      </c>
      <c r="I1131">
        <v>-24.921156486881401</v>
      </c>
      <c r="J1131">
        <v>-6.1091501189259798</v>
      </c>
      <c r="K1131">
        <v>1195.33081261701</v>
      </c>
      <c r="L1131">
        <v>1208.9433031934</v>
      </c>
      <c r="M1131">
        <v>26.096283422799999</v>
      </c>
      <c r="N1131">
        <v>0.62649160197280496</v>
      </c>
      <c r="O1131">
        <v>34.870106110501197</v>
      </c>
      <c r="P1131">
        <v>32.5010605417853</v>
      </c>
      <c r="Q1131">
        <v>-3.9884591912035E-2</v>
      </c>
    </row>
    <row r="1132" spans="1:17" hidden="1" x14ac:dyDescent="0.3">
      <c r="A1132" t="s">
        <v>2423</v>
      </c>
      <c r="B1132" t="s">
        <v>2424</v>
      </c>
      <c r="C1132" t="s">
        <v>3158</v>
      </c>
      <c r="D1132" t="s">
        <v>241</v>
      </c>
      <c r="E1132">
        <v>2141.6052836399999</v>
      </c>
      <c r="F1132">
        <v>43.8</v>
      </c>
      <c r="G1132">
        <v>6.1168590375778198</v>
      </c>
      <c r="H1132">
        <v>-14.0299534002994</v>
      </c>
      <c r="I1132">
        <v>-10.597193684655499</v>
      </c>
      <c r="J1132">
        <v>-6.6445268899622896</v>
      </c>
      <c r="K1132">
        <v>48.059174383835803</v>
      </c>
      <c r="L1132">
        <v>44.646279087956302</v>
      </c>
      <c r="M1132">
        <v>40.438629437843503</v>
      </c>
      <c r="N1132">
        <v>0.62908947312922403</v>
      </c>
      <c r="O1132">
        <v>57.260273972602697</v>
      </c>
      <c r="P1132">
        <v>50.1028101439341</v>
      </c>
      <c r="Q1132">
        <v>5.4469706769635001E-2</v>
      </c>
    </row>
    <row r="1133" spans="1:17" hidden="1" x14ac:dyDescent="0.3">
      <c r="A1133" t="s">
        <v>2425</v>
      </c>
      <c r="B1133" t="s">
        <v>2426</v>
      </c>
      <c r="C1133" t="s">
        <v>3158</v>
      </c>
      <c r="D1133" t="s">
        <v>547</v>
      </c>
      <c r="E1133">
        <v>2138.1603716519999</v>
      </c>
      <c r="F1133">
        <v>118.78</v>
      </c>
      <c r="G1133">
        <v>14.7247593613967</v>
      </c>
      <c r="H1133">
        <v>-4.5134980788409402</v>
      </c>
      <c r="I1133">
        <v>-3.2809493146695901</v>
      </c>
      <c r="J1133">
        <v>-2.1315324789669701</v>
      </c>
      <c r="K1133">
        <v>122.861413737983</v>
      </c>
      <c r="L1133">
        <v>113.104971529819</v>
      </c>
      <c r="M1133">
        <v>39.250139820110597</v>
      </c>
      <c r="N1133">
        <v>0.48992965097886998</v>
      </c>
      <c r="O1133">
        <v>25.441993601616399</v>
      </c>
      <c r="P1133">
        <v>49.221105527638201</v>
      </c>
      <c r="Q1133">
        <v>5.8356484187646003E-2</v>
      </c>
    </row>
    <row r="1134" spans="1:17" hidden="1" x14ac:dyDescent="0.3">
      <c r="A1134" t="s">
        <v>2427</v>
      </c>
      <c r="B1134" t="s">
        <v>2428</v>
      </c>
      <c r="C1134" t="s">
        <v>3158</v>
      </c>
      <c r="D1134" t="s">
        <v>935</v>
      </c>
      <c r="E1134">
        <v>2136.9269667599901</v>
      </c>
      <c r="F1134">
        <v>320.85000000000002</v>
      </c>
      <c r="G1134">
        <v>267.59364876426503</v>
      </c>
      <c r="H1134">
        <v>-22.872556351919702</v>
      </c>
      <c r="I1134">
        <v>54.6973497053839</v>
      </c>
      <c r="J1134">
        <v>-2.1001399558556901</v>
      </c>
      <c r="K1134">
        <v>342.57809852149398</v>
      </c>
      <c r="L1134">
        <v>259.354248286482</v>
      </c>
      <c r="M1134">
        <v>45.677211880554601</v>
      </c>
      <c r="N1134">
        <v>0.74303587586902298</v>
      </c>
      <c r="O1134">
        <v>35.624123422159798</v>
      </c>
      <c r="Q1134">
        <v>0.15668849950212699</v>
      </c>
    </row>
    <row r="1135" spans="1:17" hidden="1" x14ac:dyDescent="0.3">
      <c r="A1135" t="s">
        <v>2429</v>
      </c>
      <c r="B1135" t="s">
        <v>2430</v>
      </c>
      <c r="C1135" t="s">
        <v>3158</v>
      </c>
      <c r="D1135" t="s">
        <v>195</v>
      </c>
      <c r="E1135">
        <v>2134.7638658999999</v>
      </c>
      <c r="F1135">
        <v>79.55</v>
      </c>
      <c r="G1135">
        <v>273.88962180032303</v>
      </c>
      <c r="H1135">
        <v>-7.1605437401921304</v>
      </c>
      <c r="I1135">
        <v>-47.4445823625271</v>
      </c>
      <c r="J1135">
        <v>-0.972281477302255</v>
      </c>
      <c r="K1135">
        <v>85.803388747528402</v>
      </c>
      <c r="L1135">
        <v>83.409387642381603</v>
      </c>
      <c r="M1135">
        <v>27.134620910570501</v>
      </c>
      <c r="N1135">
        <v>0.49693684139473099</v>
      </c>
      <c r="O1135">
        <v>75.989943431803894</v>
      </c>
      <c r="P1135">
        <v>302.78481012658199</v>
      </c>
      <c r="Q1135">
        <v>0.177426945308607</v>
      </c>
    </row>
    <row r="1136" spans="1:17" hidden="1" x14ac:dyDescent="0.3">
      <c r="A1136" t="s">
        <v>2431</v>
      </c>
      <c r="B1136" t="s">
        <v>2432</v>
      </c>
      <c r="C1136" t="s">
        <v>3158</v>
      </c>
      <c r="D1136" t="s">
        <v>280</v>
      </c>
      <c r="E1136">
        <v>2127.5551769599901</v>
      </c>
      <c r="F1136">
        <v>207.7</v>
      </c>
      <c r="G1136">
        <v>-27.142739546714999</v>
      </c>
      <c r="H1136">
        <v>-7.5997287576854298</v>
      </c>
      <c r="I1136">
        <v>-10.847542822655599</v>
      </c>
      <c r="J1136">
        <v>0.27302189339398603</v>
      </c>
      <c r="M1136">
        <v>45.574064054176603</v>
      </c>
      <c r="O1136">
        <v>27.101588830043301</v>
      </c>
      <c r="P1136">
        <v>11.0101549973276</v>
      </c>
    </row>
    <row r="1137" spans="1:17" hidden="1" x14ac:dyDescent="0.3">
      <c r="A1137" t="s">
        <v>2433</v>
      </c>
      <c r="B1137" t="s">
        <v>2434</v>
      </c>
      <c r="C1137" t="s">
        <v>3158</v>
      </c>
      <c r="D1137" t="s">
        <v>1333</v>
      </c>
      <c r="E1137">
        <v>2125.0809773000001</v>
      </c>
      <c r="F1137">
        <v>336.95</v>
      </c>
      <c r="G1137">
        <v>-36.7042454281845</v>
      </c>
      <c r="H1137">
        <v>-5.6226484750089201</v>
      </c>
      <c r="I1137">
        <v>-5.0392760507493799</v>
      </c>
      <c r="J1137">
        <v>-2.0010985013323599</v>
      </c>
      <c r="K1137">
        <v>343.13762905276201</v>
      </c>
      <c r="L1137">
        <v>336.84724070083598</v>
      </c>
      <c r="M1137">
        <v>49.6089200473738</v>
      </c>
      <c r="N1137">
        <v>0.43681986045200699</v>
      </c>
      <c r="O1137">
        <v>14.9428698619973</v>
      </c>
      <c r="P1137">
        <v>20.339285714285701</v>
      </c>
      <c r="Q1137">
        <v>6.6988645529394E-2</v>
      </c>
    </row>
    <row r="1138" spans="1:17" hidden="1" x14ac:dyDescent="0.3">
      <c r="A1138" t="s">
        <v>2435</v>
      </c>
      <c r="B1138" t="s">
        <v>2436</v>
      </c>
      <c r="C1138" t="s">
        <v>3158</v>
      </c>
      <c r="D1138" t="s">
        <v>119</v>
      </c>
      <c r="E1138">
        <v>2118.205229052</v>
      </c>
      <c r="F1138">
        <v>54.12</v>
      </c>
      <c r="G1138">
        <v>174.656828871665</v>
      </c>
      <c r="H1138">
        <v>12.080155623276999</v>
      </c>
      <c r="I1138">
        <v>80.180095771163195</v>
      </c>
      <c r="J1138">
        <v>-2.2333433379505099</v>
      </c>
      <c r="K1138">
        <v>46.774542646833602</v>
      </c>
      <c r="L1138">
        <v>33.267690233348802</v>
      </c>
      <c r="M1138">
        <v>49.838496909093898</v>
      </c>
      <c r="N1138">
        <v>0.51500000396699797</v>
      </c>
      <c r="O1138">
        <v>19.216555801921601</v>
      </c>
      <c r="P1138">
        <v>220.23668639053199</v>
      </c>
      <c r="Q1138">
        <v>0.13651933686080001</v>
      </c>
    </row>
    <row r="1139" spans="1:17" hidden="1" x14ac:dyDescent="0.3">
      <c r="A1139" t="s">
        <v>2437</v>
      </c>
      <c r="B1139" t="s">
        <v>2438</v>
      </c>
      <c r="C1139" t="s">
        <v>3158</v>
      </c>
      <c r="D1139" t="s">
        <v>51</v>
      </c>
      <c r="E1139">
        <v>2110.1869261536599</v>
      </c>
      <c r="F1139">
        <v>21.61</v>
      </c>
      <c r="G1139">
        <v>110.16502559297599</v>
      </c>
      <c r="H1139">
        <v>-15.0544059658876</v>
      </c>
      <c r="I1139">
        <v>57.804738774019199</v>
      </c>
      <c r="J1139">
        <v>4.2126085482642299</v>
      </c>
      <c r="K1139">
        <v>20.375221806324301</v>
      </c>
      <c r="L1139">
        <v>15.793826422629801</v>
      </c>
      <c r="M1139">
        <v>50.867776541346799</v>
      </c>
      <c r="N1139">
        <v>0.46416656377131599</v>
      </c>
      <c r="O1139">
        <v>29.106894956038801</v>
      </c>
      <c r="P1139">
        <v>198.068965517241</v>
      </c>
    </row>
    <row r="1140" spans="1:17" hidden="1" x14ac:dyDescent="0.3">
      <c r="A1140" t="s">
        <v>2439</v>
      </c>
      <c r="B1140" t="s">
        <v>2440</v>
      </c>
      <c r="C1140" t="s">
        <v>3158</v>
      </c>
      <c r="D1140" t="s">
        <v>449</v>
      </c>
      <c r="E1140">
        <v>2104.3821239949998</v>
      </c>
      <c r="F1140">
        <v>679.55</v>
      </c>
      <c r="G1140">
        <v>-16.201321999574301</v>
      </c>
      <c r="H1140">
        <v>-13.281313894489699</v>
      </c>
      <c r="I1140">
        <v>7.7427956242442404</v>
      </c>
      <c r="J1140">
        <v>-5.3865862651957004</v>
      </c>
      <c r="K1140">
        <v>724.95117129126595</v>
      </c>
      <c r="L1140">
        <v>646.30146171867796</v>
      </c>
      <c r="M1140">
        <v>31.897779207658399</v>
      </c>
      <c r="N1140">
        <v>0.400718099307311</v>
      </c>
      <c r="O1140">
        <v>30.785078360679801</v>
      </c>
      <c r="P1140">
        <v>54.425633450744201</v>
      </c>
      <c r="Q1140">
        <v>0.132076067153616</v>
      </c>
    </row>
    <row r="1141" spans="1:17" hidden="1" x14ac:dyDescent="0.3">
      <c r="A1141" t="s">
        <v>2441</v>
      </c>
      <c r="B1141" t="s">
        <v>2442</v>
      </c>
      <c r="C1141" t="s">
        <v>3158</v>
      </c>
      <c r="D1141" t="s">
        <v>135</v>
      </c>
      <c r="E1141">
        <v>2101.5412120000001</v>
      </c>
      <c r="F1141">
        <v>124</v>
      </c>
      <c r="G1141">
        <v>35.133761945089603</v>
      </c>
      <c r="H1141">
        <v>14.2501627100053</v>
      </c>
      <c r="I1141">
        <v>24.936243932858599</v>
      </c>
      <c r="J1141">
        <v>-9.4785388445582708</v>
      </c>
      <c r="K1141">
        <v>114.42420100188301</v>
      </c>
      <c r="L1141">
        <v>98.924758903655402</v>
      </c>
      <c r="M1141">
        <v>50.613133262435298</v>
      </c>
      <c r="N1141">
        <v>1.64205327520436</v>
      </c>
      <c r="O1141">
        <v>19.112903225806399</v>
      </c>
      <c r="P1141">
        <v>77.117554635052102</v>
      </c>
      <c r="Q1141">
        <v>7.8728545099E-2</v>
      </c>
    </row>
    <row r="1142" spans="1:17" hidden="1" x14ac:dyDescent="0.3">
      <c r="A1142" t="s">
        <v>2443</v>
      </c>
      <c r="B1142" t="s">
        <v>2444</v>
      </c>
      <c r="C1142" t="s">
        <v>3158</v>
      </c>
      <c r="D1142" t="s">
        <v>114</v>
      </c>
      <c r="E1142">
        <v>2098.6792722</v>
      </c>
      <c r="F1142">
        <v>8.5500000000000007</v>
      </c>
      <c r="G1142">
        <v>-57.058224891775502</v>
      </c>
      <c r="H1142">
        <v>20.238735657122</v>
      </c>
      <c r="I1142">
        <v>-69.097063873792294</v>
      </c>
      <c r="J1142">
        <v>15.7418229915891</v>
      </c>
      <c r="K1142">
        <v>9.1853334522035208</v>
      </c>
      <c r="L1142">
        <v>13.4117040476232</v>
      </c>
      <c r="M1142">
        <v>84.113214576439006</v>
      </c>
      <c r="N1142">
        <v>0.88837043580788699</v>
      </c>
      <c r="O1142">
        <v>217.543859649122</v>
      </c>
      <c r="P1142">
        <v>40.625</v>
      </c>
      <c r="Q1142">
        <v>1.8417138199782E-2</v>
      </c>
    </row>
    <row r="1143" spans="1:17" hidden="1" x14ac:dyDescent="0.3">
      <c r="A1143" t="s">
        <v>2445</v>
      </c>
      <c r="B1143" t="s">
        <v>2446</v>
      </c>
      <c r="C1143" t="s">
        <v>3158</v>
      </c>
      <c r="D1143" t="s">
        <v>258</v>
      </c>
      <c r="E1143">
        <v>2097.6599143499998</v>
      </c>
      <c r="F1143">
        <v>423.15</v>
      </c>
      <c r="G1143">
        <v>-46.418001060307397</v>
      </c>
      <c r="H1143">
        <v>-7.9018118426009396</v>
      </c>
      <c r="I1143">
        <v>-16.4070335736983</v>
      </c>
      <c r="J1143">
        <v>0.97821005552180396</v>
      </c>
      <c r="K1143">
        <v>437.43177075379799</v>
      </c>
      <c r="L1143">
        <v>442.75478969864901</v>
      </c>
      <c r="M1143">
        <v>49.255408651229203</v>
      </c>
      <c r="N1143">
        <v>0.380013468559881</v>
      </c>
      <c r="O1143">
        <v>51.447477253928803</v>
      </c>
      <c r="P1143">
        <v>28.227272727272702</v>
      </c>
      <c r="Q1143">
        <v>1.6046255657773002E-2</v>
      </c>
    </row>
    <row r="1144" spans="1:17" hidden="1" x14ac:dyDescent="0.3">
      <c r="A1144" t="s">
        <v>1838</v>
      </c>
      <c r="B1144" t="s">
        <v>2447</v>
      </c>
      <c r="C1144" t="s">
        <v>3158</v>
      </c>
      <c r="D1144" t="s">
        <v>1840</v>
      </c>
      <c r="E1144">
        <v>2091.9342556299998</v>
      </c>
      <c r="F1144">
        <v>33.92</v>
      </c>
      <c r="G1144">
        <v>-20.504394560164599</v>
      </c>
      <c r="H1144">
        <v>-14.3504662208122</v>
      </c>
      <c r="I1144">
        <v>-8.1577548433970701</v>
      </c>
      <c r="J1144">
        <v>-9.2058704715576006E-2</v>
      </c>
      <c r="K1144">
        <v>36.505401431825597</v>
      </c>
      <c r="L1144">
        <v>35.470457716557902</v>
      </c>
      <c r="M1144">
        <v>49.333103027404697</v>
      </c>
      <c r="N1144">
        <v>0.55420698955310599</v>
      </c>
      <c r="O1144">
        <v>35.465801886792399</v>
      </c>
      <c r="P1144">
        <v>24.935543278084701</v>
      </c>
      <c r="Q1144">
        <v>7.0291434656782004E-2</v>
      </c>
    </row>
    <row r="1145" spans="1:17" hidden="1" x14ac:dyDescent="0.3">
      <c r="A1145" t="s">
        <v>2448</v>
      </c>
      <c r="B1145" t="s">
        <v>2449</v>
      </c>
      <c r="C1145" t="s">
        <v>3158</v>
      </c>
      <c r="D1145" t="s">
        <v>280</v>
      </c>
      <c r="E1145">
        <v>2087.3810810999998</v>
      </c>
      <c r="F1145">
        <v>3274.95</v>
      </c>
      <c r="G1145">
        <v>1245.6969684877199</v>
      </c>
      <c r="H1145">
        <v>-7.5093616777851899</v>
      </c>
      <c r="I1145">
        <v>281.55776036274898</v>
      </c>
      <c r="J1145">
        <v>-1.0917639309223099</v>
      </c>
      <c r="K1145">
        <v>3455.4052018760099</v>
      </c>
      <c r="L1145">
        <v>2236.61108506349</v>
      </c>
      <c r="M1145">
        <v>39.322493002665702</v>
      </c>
      <c r="N1145">
        <v>0.96687116564417097</v>
      </c>
      <c r="O1145">
        <v>27.482862333776101</v>
      </c>
      <c r="P1145">
        <v>1423.2325581395301</v>
      </c>
    </row>
    <row r="1146" spans="1:17" hidden="1" x14ac:dyDescent="0.3">
      <c r="A1146" t="s">
        <v>2450</v>
      </c>
      <c r="B1146" t="s">
        <v>2451</v>
      </c>
      <c r="C1146" t="s">
        <v>3158</v>
      </c>
      <c r="D1146" t="s">
        <v>283</v>
      </c>
      <c r="E1146">
        <v>2084.6556</v>
      </c>
      <c r="F1146">
        <v>1530</v>
      </c>
      <c r="G1146">
        <v>0.34767965142058799</v>
      </c>
      <c r="H1146">
        <v>1.76269675250241</v>
      </c>
      <c r="I1146">
        <v>-0.31953167583259601</v>
      </c>
      <c r="J1146">
        <v>-3.8329205746036701</v>
      </c>
      <c r="K1146">
        <v>1525.51962922556</v>
      </c>
      <c r="L1146">
        <v>1401.2069177706001</v>
      </c>
      <c r="M1146">
        <v>45.242515436639799</v>
      </c>
      <c r="N1146">
        <v>0.93634665729940902</v>
      </c>
      <c r="O1146">
        <v>13.1307189542483</v>
      </c>
      <c r="P1146">
        <v>48.810971161795401</v>
      </c>
      <c r="Q1146">
        <v>2.8127556699814E-2</v>
      </c>
    </row>
    <row r="1147" spans="1:17" hidden="1" x14ac:dyDescent="0.3">
      <c r="A1147" t="s">
        <v>2452</v>
      </c>
      <c r="B1147" t="s">
        <v>2453</v>
      </c>
      <c r="C1147" t="s">
        <v>3158</v>
      </c>
      <c r="D1147" t="s">
        <v>258</v>
      </c>
      <c r="E1147">
        <v>2083.0258085249998</v>
      </c>
      <c r="F1147">
        <v>379.25</v>
      </c>
      <c r="G1147">
        <v>45.441337611870203</v>
      </c>
      <c r="H1147">
        <v>-3.9027050267824301</v>
      </c>
      <c r="I1147">
        <v>89.995732810047997</v>
      </c>
      <c r="J1147">
        <v>3.2771812526464501</v>
      </c>
      <c r="K1147">
        <v>366.43098686575303</v>
      </c>
      <c r="M1147">
        <v>46.754373803333102</v>
      </c>
      <c r="N1147">
        <v>0.29984121788957502</v>
      </c>
      <c r="O1147">
        <v>15.807514831904999</v>
      </c>
      <c r="P1147">
        <v>127.43628185906999</v>
      </c>
    </row>
    <row r="1148" spans="1:17" hidden="1" x14ac:dyDescent="0.3">
      <c r="A1148" t="s">
        <v>2454</v>
      </c>
      <c r="B1148" t="s">
        <v>2455</v>
      </c>
      <c r="C1148" t="s">
        <v>3158</v>
      </c>
      <c r="D1148" t="s">
        <v>135</v>
      </c>
      <c r="E1148">
        <v>2075.7501717949999</v>
      </c>
      <c r="F1148">
        <v>121.85</v>
      </c>
      <c r="G1148">
        <v>4.3110178199718998</v>
      </c>
      <c r="H1148">
        <v>-9.8358841108103299</v>
      </c>
      <c r="I1148">
        <v>-11.725095433627899</v>
      </c>
      <c r="J1148">
        <v>-2.20892923530675</v>
      </c>
      <c r="K1148">
        <v>124.077084715853</v>
      </c>
      <c r="L1148">
        <v>115.450339214876</v>
      </c>
      <c r="M1148">
        <v>41.746564064493903</v>
      </c>
      <c r="N1148">
        <v>0.53852394805514303</v>
      </c>
      <c r="O1148">
        <v>21.132540008206799</v>
      </c>
      <c r="P1148">
        <v>48.236009732360003</v>
      </c>
      <c r="Q1148">
        <v>2.9600621408363E-2</v>
      </c>
    </row>
    <row r="1149" spans="1:17" hidden="1" x14ac:dyDescent="0.3">
      <c r="A1149" t="s">
        <v>2456</v>
      </c>
      <c r="B1149" t="s">
        <v>2457</v>
      </c>
      <c r="C1149" t="s">
        <v>3158</v>
      </c>
      <c r="D1149" t="s">
        <v>283</v>
      </c>
      <c r="E1149">
        <v>2070.1312851150001</v>
      </c>
      <c r="F1149">
        <v>574.65</v>
      </c>
      <c r="G1149">
        <v>26.822609013509201</v>
      </c>
      <c r="H1149">
        <v>10.7997591577913</v>
      </c>
      <c r="I1149">
        <v>58.656293590646001</v>
      </c>
      <c r="J1149">
        <v>1.88592457601514</v>
      </c>
      <c r="K1149">
        <v>517.60902697054905</v>
      </c>
      <c r="L1149">
        <v>423.85948188866001</v>
      </c>
      <c r="M1149">
        <v>54.941626142283297</v>
      </c>
      <c r="N1149">
        <v>0.91199777713614105</v>
      </c>
      <c r="O1149">
        <v>11.3460367180022</v>
      </c>
      <c r="P1149">
        <v>88.812222769837305</v>
      </c>
      <c r="Q1149">
        <v>0.10438127425489301</v>
      </c>
    </row>
    <row r="1150" spans="1:17" hidden="1" x14ac:dyDescent="0.3">
      <c r="A1150" t="s">
        <v>2458</v>
      </c>
      <c r="B1150" t="s">
        <v>2459</v>
      </c>
      <c r="C1150" t="s">
        <v>3158</v>
      </c>
      <c r="D1150" t="s">
        <v>132</v>
      </c>
      <c r="E1150">
        <v>2059.9554032999999</v>
      </c>
      <c r="F1150">
        <v>139.5</v>
      </c>
      <c r="G1150">
        <v>6.4687946836311196</v>
      </c>
      <c r="H1150">
        <v>-3.9782114203063599</v>
      </c>
      <c r="I1150">
        <v>-4.1847220150376101</v>
      </c>
      <c r="J1150">
        <v>0.23715045678745</v>
      </c>
      <c r="K1150">
        <v>140.316452250157</v>
      </c>
      <c r="L1150">
        <v>124.52876766828</v>
      </c>
      <c r="M1150">
        <v>49.220949146297997</v>
      </c>
      <c r="N1150">
        <v>0.554836693289668</v>
      </c>
      <c r="O1150">
        <v>28.100358422938999</v>
      </c>
      <c r="P1150">
        <v>57.627118644067799</v>
      </c>
      <c r="Q1150">
        <v>0.143345541434271</v>
      </c>
    </row>
    <row r="1151" spans="1:17" hidden="1" x14ac:dyDescent="0.3">
      <c r="A1151" t="s">
        <v>2460</v>
      </c>
      <c r="B1151" t="s">
        <v>2461</v>
      </c>
      <c r="C1151" t="s">
        <v>3158</v>
      </c>
      <c r="D1151" t="s">
        <v>307</v>
      </c>
      <c r="E1151">
        <v>2057.0898040000002</v>
      </c>
      <c r="F1151">
        <v>1535.05</v>
      </c>
      <c r="G1151">
        <v>407.82775566700502</v>
      </c>
      <c r="H1151">
        <v>9.5777611394959905</v>
      </c>
      <c r="I1151">
        <v>64.169590918183502</v>
      </c>
      <c r="J1151">
        <v>15.2846157843819</v>
      </c>
      <c r="K1151">
        <v>1380.94834193372</v>
      </c>
      <c r="L1151">
        <v>1005.69095840344</v>
      </c>
      <c r="M1151">
        <v>64.978790884508399</v>
      </c>
      <c r="N1151">
        <v>0.798402261195162</v>
      </c>
      <c r="O1151">
        <v>5.5275072473209397</v>
      </c>
      <c r="P1151">
        <v>485.78515550467398</v>
      </c>
      <c r="Q1151">
        <v>0.207158396995441</v>
      </c>
    </row>
    <row r="1152" spans="1:17" hidden="1" x14ac:dyDescent="0.3">
      <c r="A1152" t="s">
        <v>2462</v>
      </c>
      <c r="B1152" t="s">
        <v>2463</v>
      </c>
      <c r="C1152" t="s">
        <v>3158</v>
      </c>
      <c r="D1152" t="s">
        <v>72</v>
      </c>
      <c r="E1152">
        <v>2053.9044864000002</v>
      </c>
      <c r="F1152">
        <v>117</v>
      </c>
      <c r="G1152">
        <v>108.45910008075001</v>
      </c>
      <c r="H1152">
        <v>45.403910342245901</v>
      </c>
      <c r="I1152">
        <v>24.137320947133698</v>
      </c>
      <c r="J1152">
        <v>-6.4781068619285103</v>
      </c>
      <c r="K1152">
        <v>97.297839385575799</v>
      </c>
      <c r="L1152">
        <v>80.205678256092995</v>
      </c>
      <c r="M1152">
        <v>50.107100844675998</v>
      </c>
      <c r="N1152">
        <v>1.8833667755430801</v>
      </c>
      <c r="O1152">
        <v>22.905982905982899</v>
      </c>
      <c r="P1152">
        <v>165.788278055429</v>
      </c>
      <c r="Q1152">
        <v>0.35341024252438802</v>
      </c>
    </row>
    <row r="1153" spans="1:17" hidden="1" x14ac:dyDescent="0.3">
      <c r="A1153" t="s">
        <v>2464</v>
      </c>
      <c r="B1153" t="s">
        <v>2465</v>
      </c>
      <c r="C1153" t="s">
        <v>3158</v>
      </c>
      <c r="D1153" t="s">
        <v>1940</v>
      </c>
      <c r="E1153">
        <v>2052.4349769</v>
      </c>
      <c r="F1153">
        <v>513.04999999999995</v>
      </c>
      <c r="G1153">
        <v>1033.9494658450601</v>
      </c>
      <c r="H1153">
        <v>-17.727799554145601</v>
      </c>
      <c r="I1153">
        <v>40.212302237065003</v>
      </c>
      <c r="J1153">
        <v>-14.5111710036473</v>
      </c>
      <c r="K1153">
        <v>600.33715439047501</v>
      </c>
      <c r="L1153">
        <v>465.98555200358498</v>
      </c>
      <c r="M1153">
        <v>35.422539884756098</v>
      </c>
      <c r="N1153">
        <v>0.96280557402134703</v>
      </c>
      <c r="O1153">
        <v>84.913751096384303</v>
      </c>
    </row>
    <row r="1154" spans="1:17" hidden="1" x14ac:dyDescent="0.3">
      <c r="A1154" t="s">
        <v>2466</v>
      </c>
      <c r="B1154" t="s">
        <v>2467</v>
      </c>
      <c r="C1154" t="s">
        <v>3158</v>
      </c>
      <c r="D1154" t="s">
        <v>283</v>
      </c>
      <c r="E1154">
        <v>2051.5953174199999</v>
      </c>
      <c r="F1154">
        <v>458.35</v>
      </c>
      <c r="G1154">
        <v>-44.168930733131802</v>
      </c>
      <c r="H1154">
        <v>-8.9172060817431795</v>
      </c>
      <c r="I1154">
        <v>-26.807885169702899</v>
      </c>
      <c r="J1154">
        <v>-3.10843521840262</v>
      </c>
      <c r="K1154">
        <v>483.64732969382197</v>
      </c>
      <c r="L1154">
        <v>517.87996242520296</v>
      </c>
      <c r="M1154">
        <v>33.980183507733997</v>
      </c>
      <c r="N1154">
        <v>0.62957282780794699</v>
      </c>
      <c r="O1154">
        <v>39.227664448565399</v>
      </c>
      <c r="P1154">
        <v>2.6195007276391</v>
      </c>
    </row>
    <row r="1155" spans="1:17" hidden="1" x14ac:dyDescent="0.3">
      <c r="A1155" t="s">
        <v>2468</v>
      </c>
      <c r="B1155" t="s">
        <v>2469</v>
      </c>
      <c r="C1155" t="s">
        <v>3158</v>
      </c>
      <c r="D1155" t="s">
        <v>54</v>
      </c>
      <c r="E1155">
        <v>2050.066686141</v>
      </c>
      <c r="F1155">
        <v>186.39</v>
      </c>
      <c r="G1155">
        <v>-46.576639414434503</v>
      </c>
      <c r="H1155">
        <v>-11.7151605008911</v>
      </c>
      <c r="I1155">
        <v>-33.7765681436655</v>
      </c>
      <c r="J1155">
        <v>0.44264696510135398</v>
      </c>
      <c r="K1155">
        <v>203.672845181084</v>
      </c>
      <c r="L1155">
        <v>217.93623616366301</v>
      </c>
      <c r="M1155">
        <v>37.2604424750592</v>
      </c>
      <c r="N1155">
        <v>0.95101531291833297</v>
      </c>
      <c r="O1155">
        <v>52.127260046139803</v>
      </c>
      <c r="P1155">
        <v>5.8432708688245203</v>
      </c>
      <c r="Q1155">
        <v>9.3132798352883003E-2</v>
      </c>
    </row>
    <row r="1156" spans="1:17" hidden="1" x14ac:dyDescent="0.3">
      <c r="A1156" t="s">
        <v>2470</v>
      </c>
      <c r="B1156" t="s">
        <v>2471</v>
      </c>
      <c r="C1156" t="s">
        <v>3158</v>
      </c>
      <c r="D1156" t="s">
        <v>398</v>
      </c>
      <c r="E1156">
        <v>2044.7487607200001</v>
      </c>
      <c r="F1156">
        <v>1626.6</v>
      </c>
      <c r="G1156">
        <v>60.923449569246102</v>
      </c>
      <c r="H1156">
        <v>2.5381967834191599</v>
      </c>
      <c r="I1156">
        <v>70.468133783668904</v>
      </c>
      <c r="J1156">
        <v>9.9906339189536997</v>
      </c>
      <c r="K1156">
        <v>1483.0202320563601</v>
      </c>
      <c r="L1156">
        <v>1203.5079929005999</v>
      </c>
      <c r="M1156">
        <v>63.866297961785897</v>
      </c>
      <c r="N1156">
        <v>0.50844092944298502</v>
      </c>
      <c r="O1156">
        <v>4.8075740809049501</v>
      </c>
      <c r="P1156">
        <v>132.43783938268001</v>
      </c>
      <c r="Q1156">
        <v>4.0642873574571997E-2</v>
      </c>
    </row>
    <row r="1157" spans="1:17" hidden="1" x14ac:dyDescent="0.3">
      <c r="A1157" t="s">
        <v>2472</v>
      </c>
      <c r="B1157" t="s">
        <v>2473</v>
      </c>
      <c r="C1157" t="s">
        <v>3158</v>
      </c>
      <c r="D1157" t="s">
        <v>1333</v>
      </c>
      <c r="E1157">
        <v>2035.8282964099999</v>
      </c>
      <c r="F1157">
        <v>102.38</v>
      </c>
      <c r="G1157">
        <v>-45.749568117986598</v>
      </c>
      <c r="H1157">
        <v>-13.771454933485501</v>
      </c>
      <c r="I1157">
        <v>-8.0160218199238393</v>
      </c>
      <c r="J1157">
        <v>-2.8103600006015701</v>
      </c>
      <c r="K1157">
        <v>107.605520520159</v>
      </c>
      <c r="L1157">
        <v>107.62519838758899</v>
      </c>
      <c r="M1157">
        <v>42.5677079937008</v>
      </c>
      <c r="N1157">
        <v>0.44651166358285999</v>
      </c>
      <c r="O1157">
        <v>31.842156671224799</v>
      </c>
      <c r="P1157">
        <v>10.0741855714439</v>
      </c>
      <c r="Q1157">
        <v>9.0012331812408003E-2</v>
      </c>
    </row>
    <row r="1158" spans="1:17" hidden="1" x14ac:dyDescent="0.3">
      <c r="A1158" t="s">
        <v>2474</v>
      </c>
      <c r="B1158" t="s">
        <v>2475</v>
      </c>
      <c r="C1158" t="s">
        <v>3158</v>
      </c>
      <c r="D1158" t="s">
        <v>48</v>
      </c>
      <c r="E1158">
        <v>2027.1564800000001</v>
      </c>
      <c r="F1158">
        <v>89.92</v>
      </c>
      <c r="G1158">
        <v>7.5016692577083797</v>
      </c>
      <c r="H1158">
        <v>-14.668212024169501</v>
      </c>
      <c r="I1158">
        <v>22.812993416898799</v>
      </c>
      <c r="J1158">
        <v>-1.76704831649044</v>
      </c>
      <c r="K1158">
        <v>98.875059307203401</v>
      </c>
      <c r="L1158">
        <v>85.420407885816303</v>
      </c>
      <c r="M1158">
        <v>37.991503856646602</v>
      </c>
      <c r="N1158">
        <v>0.48085505043600701</v>
      </c>
      <c r="O1158">
        <v>34.185943060498197</v>
      </c>
      <c r="P1158">
        <v>52.665534804753797</v>
      </c>
      <c r="Q1158">
        <v>0.117434802291263</v>
      </c>
    </row>
    <row r="1159" spans="1:17" hidden="1" x14ac:dyDescent="0.3">
      <c r="A1159" t="s">
        <v>2476</v>
      </c>
      <c r="B1159" t="s">
        <v>2477</v>
      </c>
      <c r="C1159" t="s">
        <v>3158</v>
      </c>
      <c r="D1159" t="s">
        <v>21</v>
      </c>
      <c r="E1159">
        <v>2022.011073675</v>
      </c>
      <c r="F1159">
        <v>222.55</v>
      </c>
      <c r="G1159">
        <v>-65.203826866039606</v>
      </c>
      <c r="H1159">
        <v>-8.5094588258073998</v>
      </c>
      <c r="I1159">
        <v>-40.1351506848235</v>
      </c>
      <c r="J1159">
        <v>-0.24871754895142201</v>
      </c>
      <c r="K1159">
        <v>233.63099755277199</v>
      </c>
      <c r="M1159">
        <v>46.219361475090203</v>
      </c>
      <c r="N1159">
        <v>0.70459780814331197</v>
      </c>
      <c r="O1159">
        <v>90.384183329588794</v>
      </c>
      <c r="P1159">
        <v>8.5609756097561007</v>
      </c>
    </row>
    <row r="1160" spans="1:17" hidden="1" x14ac:dyDescent="0.3">
      <c r="A1160" t="s">
        <v>2478</v>
      </c>
      <c r="B1160" t="s">
        <v>2479</v>
      </c>
      <c r="C1160" t="s">
        <v>3158</v>
      </c>
      <c r="D1160" t="s">
        <v>280</v>
      </c>
      <c r="E1160">
        <v>2020.04922824</v>
      </c>
      <c r="F1160">
        <v>1301.5999999999999</v>
      </c>
      <c r="G1160">
        <v>-30.4269481309661</v>
      </c>
      <c r="H1160">
        <v>-2.5710077217006</v>
      </c>
      <c r="I1160">
        <v>-9.2747923171801396</v>
      </c>
      <c r="J1160">
        <v>0.99973206345167898</v>
      </c>
      <c r="K1160">
        <v>1304.97684455531</v>
      </c>
      <c r="L1160">
        <v>1313.19473109145</v>
      </c>
      <c r="M1160">
        <v>52.7684473853732</v>
      </c>
      <c r="N1160">
        <v>0.641498145814556</v>
      </c>
      <c r="O1160">
        <v>17.059772587584501</v>
      </c>
      <c r="P1160">
        <v>13.5875730866567</v>
      </c>
      <c r="Q1160">
        <v>6.5197611544760004E-3</v>
      </c>
    </row>
    <row r="1161" spans="1:17" hidden="1" x14ac:dyDescent="0.3">
      <c r="A1161" t="s">
        <v>2480</v>
      </c>
      <c r="B1161" t="s">
        <v>2481</v>
      </c>
      <c r="C1161" t="s">
        <v>3158</v>
      </c>
      <c r="D1161" t="s">
        <v>80</v>
      </c>
      <c r="E1161">
        <v>2010.84506584</v>
      </c>
      <c r="F1161">
        <v>231.64</v>
      </c>
      <c r="G1161">
        <v>1.51011816426095</v>
      </c>
      <c r="H1161">
        <v>-6.2523797735699196</v>
      </c>
      <c r="I1161">
        <v>-8.4955018968104703</v>
      </c>
      <c r="J1161">
        <v>-3.1196892561058802</v>
      </c>
      <c r="K1161">
        <v>240.096574004481</v>
      </c>
      <c r="L1161">
        <v>230.47346181704</v>
      </c>
      <c r="M1161">
        <v>39.860141254494998</v>
      </c>
      <c r="N1161">
        <v>0.91901254169103097</v>
      </c>
      <c r="O1161">
        <v>18.502849248834401</v>
      </c>
      <c r="P1161">
        <v>31.800853485064</v>
      </c>
      <c r="Q1161">
        <v>-6.8546701554821995E-2</v>
      </c>
    </row>
    <row r="1162" spans="1:17" hidden="1" x14ac:dyDescent="0.3">
      <c r="A1162" t="s">
        <v>2482</v>
      </c>
      <c r="B1162" t="s">
        <v>2483</v>
      </c>
      <c r="C1162" t="s">
        <v>3158</v>
      </c>
      <c r="D1162" t="s">
        <v>182</v>
      </c>
      <c r="E1162">
        <v>2009.2096890799901</v>
      </c>
      <c r="F1162">
        <v>638.35</v>
      </c>
      <c r="G1162">
        <v>-22.027104450808402</v>
      </c>
      <c r="H1162">
        <v>-9.6689326850164505</v>
      </c>
      <c r="I1162">
        <v>31.936307558814999</v>
      </c>
      <c r="J1162">
        <v>-0.32650395069002203</v>
      </c>
      <c r="K1162">
        <v>641.45495484699302</v>
      </c>
      <c r="L1162">
        <v>567.20597687193504</v>
      </c>
      <c r="M1162">
        <v>46.492386658387503</v>
      </c>
      <c r="N1162">
        <v>0.231853305305114</v>
      </c>
      <c r="O1162">
        <v>24.0933657084671</v>
      </c>
      <c r="P1162">
        <v>58.793532338308403</v>
      </c>
      <c r="Q1162">
        <v>6.5092162443069999E-3</v>
      </c>
    </row>
    <row r="1163" spans="1:17" hidden="1" x14ac:dyDescent="0.3">
      <c r="A1163" t="s">
        <v>2484</v>
      </c>
      <c r="B1163" t="s">
        <v>2485</v>
      </c>
      <c r="C1163" t="s">
        <v>3158</v>
      </c>
      <c r="D1163" t="s">
        <v>1580</v>
      </c>
      <c r="E1163">
        <v>2007.643004928</v>
      </c>
      <c r="F1163">
        <v>92.24</v>
      </c>
      <c r="G1163">
        <v>-37.530221488046898</v>
      </c>
      <c r="H1163">
        <v>-13.6791266569493</v>
      </c>
      <c r="I1163">
        <v>-20.7657500391194</v>
      </c>
      <c r="J1163">
        <v>0.48297259189365699</v>
      </c>
      <c r="K1163">
        <v>95.191478239971403</v>
      </c>
      <c r="L1163">
        <v>96.291288573377997</v>
      </c>
      <c r="M1163">
        <v>41.480071111335597</v>
      </c>
      <c r="N1163">
        <v>0.35192879216971101</v>
      </c>
      <c r="O1163">
        <v>40.3946227233304</v>
      </c>
      <c r="P1163">
        <v>11.132530120481899</v>
      </c>
      <c r="Q1163">
        <v>3.7696298300792998E-2</v>
      </c>
    </row>
    <row r="1164" spans="1:17" hidden="1" x14ac:dyDescent="0.3">
      <c r="A1164" t="s">
        <v>2486</v>
      </c>
      <c r="B1164" t="s">
        <v>2487</v>
      </c>
      <c r="C1164" t="s">
        <v>3158</v>
      </c>
      <c r="D1164" t="s">
        <v>1007</v>
      </c>
      <c r="E1164">
        <v>2004.6038309999999</v>
      </c>
      <c r="F1164">
        <v>564.6</v>
      </c>
      <c r="G1164">
        <v>48.839069689889399</v>
      </c>
      <c r="H1164">
        <v>-13.6510899905287</v>
      </c>
      <c r="I1164">
        <v>72.150393556212094</v>
      </c>
      <c r="J1164">
        <v>-6.5353682350152296</v>
      </c>
      <c r="K1164">
        <v>602.30201922633501</v>
      </c>
      <c r="L1164">
        <v>476.71373992208999</v>
      </c>
      <c r="M1164">
        <v>29.474629958549201</v>
      </c>
      <c r="N1164">
        <v>0.65161975537297001</v>
      </c>
      <c r="O1164">
        <v>29.0825363088912</v>
      </c>
      <c r="P1164">
        <v>121.324970599764</v>
      </c>
      <c r="Q1164">
        <v>0.14390992531716801</v>
      </c>
    </row>
    <row r="1165" spans="1:17" hidden="1" x14ac:dyDescent="0.3">
      <c r="A1165" t="s">
        <v>2488</v>
      </c>
      <c r="B1165" t="s">
        <v>2489</v>
      </c>
      <c r="C1165" t="s">
        <v>3158</v>
      </c>
      <c r="D1165" t="s">
        <v>2490</v>
      </c>
      <c r="E1165">
        <v>1998.2177109299901</v>
      </c>
      <c r="F1165">
        <v>1850.1</v>
      </c>
      <c r="G1165">
        <v>324.94400835884397</v>
      </c>
      <c r="H1165">
        <v>-3.0942473153396399</v>
      </c>
      <c r="I1165">
        <v>27.248639947713599</v>
      </c>
      <c r="J1165">
        <v>2.8124765019203899</v>
      </c>
      <c r="K1165">
        <v>1854.90279811241</v>
      </c>
      <c r="L1165">
        <v>1528.1226748440199</v>
      </c>
      <c r="M1165">
        <v>56.609066872550002</v>
      </c>
      <c r="N1165">
        <v>0.75440541733008404</v>
      </c>
      <c r="O1165">
        <v>22.155559158964302</v>
      </c>
      <c r="P1165">
        <v>425.22356281050298</v>
      </c>
      <c r="Q1165">
        <v>0.24059322063072699</v>
      </c>
    </row>
    <row r="1166" spans="1:17" hidden="1" x14ac:dyDescent="0.3">
      <c r="A1166" t="s">
        <v>2491</v>
      </c>
      <c r="B1166" t="s">
        <v>2492</v>
      </c>
      <c r="C1166" t="s">
        <v>3158</v>
      </c>
      <c r="D1166" t="s">
        <v>524</v>
      </c>
      <c r="E1166">
        <v>1997.964848225</v>
      </c>
      <c r="F1166">
        <v>2348.65</v>
      </c>
      <c r="G1166">
        <v>13.260204899495699</v>
      </c>
      <c r="H1166">
        <v>-6.1254675599305903</v>
      </c>
      <c r="I1166">
        <v>37.255103305016199</v>
      </c>
      <c r="J1166">
        <v>-2.7500128857389701</v>
      </c>
      <c r="K1166">
        <v>2434.83958332465</v>
      </c>
      <c r="L1166">
        <v>2125.6183961920201</v>
      </c>
      <c r="M1166">
        <v>44.542552557871602</v>
      </c>
      <c r="N1166">
        <v>0.22028225450703701</v>
      </c>
      <c r="O1166">
        <v>43.869882698571502</v>
      </c>
      <c r="P1166">
        <v>81.664539583091596</v>
      </c>
      <c r="Q1166">
        <v>-2.4612154153641999E-2</v>
      </c>
    </row>
    <row r="1167" spans="1:17" hidden="1" x14ac:dyDescent="0.3">
      <c r="A1167" t="s">
        <v>2493</v>
      </c>
      <c r="B1167" t="s">
        <v>2494</v>
      </c>
      <c r="C1167" t="s">
        <v>3158</v>
      </c>
      <c r="D1167" t="s">
        <v>51</v>
      </c>
      <c r="E1167">
        <v>1987.2015698799901</v>
      </c>
      <c r="F1167">
        <v>950.8</v>
      </c>
      <c r="G1167">
        <v>131.65953889876499</v>
      </c>
      <c r="H1167">
        <v>1.2345227416601201</v>
      </c>
      <c r="I1167">
        <v>68.204520605704701</v>
      </c>
      <c r="J1167">
        <v>6.6050807256128801</v>
      </c>
      <c r="K1167">
        <v>841.64592045290101</v>
      </c>
      <c r="L1167">
        <v>669.12574421991803</v>
      </c>
      <c r="M1167">
        <v>75.285671915961004</v>
      </c>
      <c r="N1167">
        <v>0.540242873039674</v>
      </c>
      <c r="O1167">
        <v>0.94657130837190095</v>
      </c>
      <c r="P1167">
        <v>205.13478818998701</v>
      </c>
      <c r="Q1167">
        <v>0.11153124517064</v>
      </c>
    </row>
    <row r="1168" spans="1:17" hidden="1" x14ac:dyDescent="0.3">
      <c r="A1168" t="s">
        <v>2495</v>
      </c>
      <c r="B1168" t="s">
        <v>2496</v>
      </c>
      <c r="C1168" t="s">
        <v>3158</v>
      </c>
      <c r="D1168" t="s">
        <v>283</v>
      </c>
      <c r="E1168">
        <v>1986.66693792</v>
      </c>
      <c r="F1168">
        <v>649.6</v>
      </c>
      <c r="G1168">
        <v>-63.5723137657818</v>
      </c>
      <c r="H1168">
        <v>8.7193938917664298</v>
      </c>
      <c r="I1168">
        <v>-31.2605347907487</v>
      </c>
      <c r="J1168">
        <v>10.0781380515884</v>
      </c>
      <c r="K1168">
        <v>626.41788361285603</v>
      </c>
      <c r="L1168">
        <v>727.92485020556001</v>
      </c>
      <c r="M1168">
        <v>76.447549811780206</v>
      </c>
      <c r="N1168">
        <v>1.33770359132602</v>
      </c>
      <c r="O1168">
        <v>77.032019704433495</v>
      </c>
      <c r="P1168">
        <v>13.566433566433499</v>
      </c>
    </row>
    <row r="1169" spans="1:17" hidden="1" x14ac:dyDescent="0.3">
      <c r="A1169" t="s">
        <v>2497</v>
      </c>
      <c r="B1169" t="s">
        <v>2498</v>
      </c>
      <c r="C1169" t="s">
        <v>3158</v>
      </c>
      <c r="D1169" t="s">
        <v>1350</v>
      </c>
      <c r="E1169">
        <v>1984.4361440749999</v>
      </c>
      <c r="F1169">
        <v>766.15</v>
      </c>
      <c r="G1169">
        <v>-12.1434485552005</v>
      </c>
      <c r="H1169">
        <v>-5.3288122311600103</v>
      </c>
      <c r="I1169">
        <v>29.8009739704856</v>
      </c>
      <c r="J1169">
        <v>-0.63269737827646699</v>
      </c>
      <c r="K1169">
        <v>788.51194884988695</v>
      </c>
      <c r="L1169">
        <v>722.98290163291404</v>
      </c>
      <c r="M1169">
        <v>51.763350502437497</v>
      </c>
      <c r="N1169">
        <v>0.29051635745995102</v>
      </c>
      <c r="O1169">
        <v>30.326959472688099</v>
      </c>
      <c r="P1169">
        <v>69.689922480620098</v>
      </c>
      <c r="Q1169">
        <v>-3.9271045123075998E-2</v>
      </c>
    </row>
    <row r="1170" spans="1:17" hidden="1" x14ac:dyDescent="0.3">
      <c r="A1170" t="s">
        <v>2499</v>
      </c>
      <c r="B1170" t="s">
        <v>2500</v>
      </c>
      <c r="C1170" t="s">
        <v>3158</v>
      </c>
      <c r="D1170" t="s">
        <v>1688</v>
      </c>
      <c r="E1170">
        <v>1984.1380216</v>
      </c>
      <c r="F1170">
        <v>63.97</v>
      </c>
      <c r="G1170">
        <v>3.2224854373218701</v>
      </c>
      <c r="H1170">
        <v>4.4093762988727399</v>
      </c>
      <c r="I1170">
        <v>-6.7199542250234598</v>
      </c>
      <c r="J1170">
        <v>-0.94600437065684695</v>
      </c>
      <c r="K1170">
        <v>62.214421550555301</v>
      </c>
      <c r="L1170">
        <v>59.062672804102597</v>
      </c>
      <c r="M1170">
        <v>58.880462682991599</v>
      </c>
      <c r="N1170">
        <v>1.11280775444047</v>
      </c>
      <c r="O1170">
        <v>1.6726590589338699</v>
      </c>
      <c r="P1170">
        <v>30.2055770405047</v>
      </c>
      <c r="Q1170">
        <v>-2.8254867209200001E-2</v>
      </c>
    </row>
    <row r="1171" spans="1:17" hidden="1" x14ac:dyDescent="0.3">
      <c r="A1171" t="s">
        <v>2501</v>
      </c>
      <c r="B1171" t="s">
        <v>2502</v>
      </c>
      <c r="C1171" t="s">
        <v>3158</v>
      </c>
      <c r="D1171" t="s">
        <v>452</v>
      </c>
      <c r="E1171">
        <v>1983.39248055999</v>
      </c>
      <c r="F1171">
        <v>237.14</v>
      </c>
      <c r="G1171">
        <v>-20.6283331067375</v>
      </c>
      <c r="H1171">
        <v>0.47649944917662801</v>
      </c>
      <c r="I1171">
        <v>2.7006232096932199</v>
      </c>
      <c r="J1171">
        <v>1.7684309949413</v>
      </c>
      <c r="K1171">
        <v>246.86758070893799</v>
      </c>
      <c r="L1171">
        <v>239.37173321586801</v>
      </c>
      <c r="M1171">
        <v>45.684553797688302</v>
      </c>
      <c r="N1171">
        <v>0.560506882960772</v>
      </c>
      <c r="O1171">
        <v>30.5136206460318</v>
      </c>
      <c r="P1171">
        <v>31.343118249792202</v>
      </c>
      <c r="Q1171">
        <v>7.0576067437160994E-2</v>
      </c>
    </row>
    <row r="1172" spans="1:17" hidden="1" x14ac:dyDescent="0.3">
      <c r="A1172" t="s">
        <v>2503</v>
      </c>
      <c r="B1172" t="s">
        <v>2504</v>
      </c>
      <c r="C1172" t="s">
        <v>3158</v>
      </c>
      <c r="D1172" t="s">
        <v>172</v>
      </c>
      <c r="E1172">
        <v>1976.1971249999999</v>
      </c>
      <c r="F1172">
        <v>1981.15</v>
      </c>
      <c r="G1172">
        <v>-24.910123567608</v>
      </c>
      <c r="H1172">
        <v>-6.9391923668583404</v>
      </c>
      <c r="I1172">
        <v>-14.6612645566083</v>
      </c>
      <c r="J1172">
        <v>-0.15990042286348199</v>
      </c>
      <c r="K1172">
        <v>2090.8607559744901</v>
      </c>
      <c r="L1172">
        <v>2083.5352211618801</v>
      </c>
      <c r="M1172">
        <v>39.5911046263803</v>
      </c>
      <c r="N1172">
        <v>0.90877235736525896</v>
      </c>
      <c r="O1172">
        <v>40.256921484995999</v>
      </c>
      <c r="P1172">
        <v>17.227810650887498</v>
      </c>
      <c r="Q1172">
        <v>9.3652787595304002E-2</v>
      </c>
    </row>
    <row r="1173" spans="1:17" hidden="1" x14ac:dyDescent="0.3">
      <c r="A1173" t="s">
        <v>2505</v>
      </c>
      <c r="B1173" t="s">
        <v>2506</v>
      </c>
      <c r="C1173" t="s">
        <v>3158</v>
      </c>
      <c r="D1173" t="s">
        <v>182</v>
      </c>
      <c r="E1173">
        <v>1975.72627675999</v>
      </c>
      <c r="F1173">
        <v>830.65</v>
      </c>
      <c r="G1173">
        <v>138.802467935452</v>
      </c>
      <c r="H1173">
        <v>-49.782601949355197</v>
      </c>
      <c r="I1173">
        <v>83.650894632951307</v>
      </c>
      <c r="J1173">
        <v>-2.9514042363291599</v>
      </c>
      <c r="K1173">
        <v>768.46637185562599</v>
      </c>
      <c r="L1173">
        <v>544.05181454233195</v>
      </c>
      <c r="M1173">
        <v>45.948722209275999</v>
      </c>
      <c r="N1173">
        <v>0.52822926739499898</v>
      </c>
      <c r="O1173">
        <v>25.197134773972198</v>
      </c>
      <c r="P1173">
        <v>194.26977238508499</v>
      </c>
      <c r="Q1173">
        <v>0.20929942469098001</v>
      </c>
    </row>
    <row r="1174" spans="1:17" hidden="1" x14ac:dyDescent="0.3">
      <c r="A1174" t="s">
        <v>2507</v>
      </c>
      <c r="B1174" t="s">
        <v>2508</v>
      </c>
      <c r="C1174" t="s">
        <v>3158</v>
      </c>
      <c r="D1174" t="s">
        <v>217</v>
      </c>
      <c r="E1174">
        <v>1972.774553405</v>
      </c>
      <c r="F1174">
        <v>1115.6500000000001</v>
      </c>
      <c r="G1174">
        <v>164.29721398746</v>
      </c>
      <c r="H1174">
        <v>4.0105465642658604</v>
      </c>
      <c r="I1174">
        <v>29.7590431395843</v>
      </c>
      <c r="J1174">
        <v>19.274761338336599</v>
      </c>
      <c r="K1174">
        <v>971.79175807680701</v>
      </c>
      <c r="L1174">
        <v>798.25375912973902</v>
      </c>
      <c r="M1174">
        <v>80.170360502459403</v>
      </c>
      <c r="N1174">
        <v>0.96697044735203797</v>
      </c>
      <c r="O1174">
        <v>2.4470039887061201</v>
      </c>
      <c r="P1174">
        <v>208.915962896303</v>
      </c>
      <c r="Q1174">
        <v>0.183495317672492</v>
      </c>
    </row>
    <row r="1175" spans="1:17" hidden="1" x14ac:dyDescent="0.3">
      <c r="A1175" t="s">
        <v>2509</v>
      </c>
      <c r="B1175" t="s">
        <v>2510</v>
      </c>
      <c r="C1175" t="s">
        <v>3158</v>
      </c>
      <c r="D1175" t="s">
        <v>182</v>
      </c>
      <c r="E1175">
        <v>1972.52303325</v>
      </c>
      <c r="F1175">
        <v>319.55</v>
      </c>
      <c r="G1175">
        <v>28.056986369696499</v>
      </c>
      <c r="H1175">
        <v>-3.58983480959825</v>
      </c>
      <c r="I1175">
        <v>1.0863298028444199</v>
      </c>
      <c r="J1175">
        <v>0.98058419668449104</v>
      </c>
      <c r="K1175">
        <v>335.15744464705102</v>
      </c>
      <c r="L1175">
        <v>304.725925721397</v>
      </c>
      <c r="M1175">
        <v>42.400823889867198</v>
      </c>
      <c r="N1175">
        <v>0.29968697944192402</v>
      </c>
      <c r="O1175">
        <v>23.861680488186501</v>
      </c>
      <c r="P1175">
        <v>67.294906025862502</v>
      </c>
      <c r="Q1175">
        <v>0.15465324631124</v>
      </c>
    </row>
    <row r="1176" spans="1:17" hidden="1" x14ac:dyDescent="0.3">
      <c r="A1176" t="s">
        <v>2511</v>
      </c>
      <c r="B1176" t="s">
        <v>2512</v>
      </c>
      <c r="C1176" t="s">
        <v>3158</v>
      </c>
      <c r="D1176" t="s">
        <v>1504</v>
      </c>
      <c r="E1176">
        <v>1970.1596219999999</v>
      </c>
      <c r="F1176">
        <v>276</v>
      </c>
      <c r="G1176">
        <v>21.5837450926991</v>
      </c>
      <c r="H1176">
        <v>-23.169513839859899</v>
      </c>
      <c r="I1176">
        <v>30.209313301681501</v>
      </c>
      <c r="J1176">
        <v>-8.4103466386276207</v>
      </c>
      <c r="K1176">
        <v>295.81180554423702</v>
      </c>
      <c r="L1176">
        <v>254.48947882311501</v>
      </c>
      <c r="M1176">
        <v>32.665567535268799</v>
      </c>
      <c r="N1176">
        <v>0.69080530808843899</v>
      </c>
      <c r="O1176">
        <v>30.5253623188405</v>
      </c>
      <c r="P1176">
        <v>104.444444444444</v>
      </c>
      <c r="Q1176">
        <v>6.7871067037036006E-2</v>
      </c>
    </row>
    <row r="1177" spans="1:17" hidden="1" x14ac:dyDescent="0.3">
      <c r="A1177" t="s">
        <v>2513</v>
      </c>
      <c r="B1177" t="s">
        <v>2514</v>
      </c>
      <c r="C1177" t="s">
        <v>3158</v>
      </c>
      <c r="D1177" t="s">
        <v>125</v>
      </c>
      <c r="E1177">
        <v>1969.141305957</v>
      </c>
      <c r="F1177">
        <v>125.49</v>
      </c>
      <c r="G1177">
        <v>-37.605470059883302</v>
      </c>
      <c r="H1177">
        <v>-12.207776987149799</v>
      </c>
      <c r="I1177">
        <v>-24.521158382550901</v>
      </c>
      <c r="J1177">
        <v>-4.5697099153636298</v>
      </c>
      <c r="K1177">
        <v>133.30988557108401</v>
      </c>
      <c r="L1177">
        <v>140.47794969484801</v>
      </c>
      <c r="M1177">
        <v>37.440223368357898</v>
      </c>
      <c r="N1177">
        <v>0.44273882228167699</v>
      </c>
      <c r="O1177">
        <v>54.593991553111799</v>
      </c>
      <c r="P1177">
        <v>5.3563932499370104</v>
      </c>
    </row>
    <row r="1178" spans="1:17" hidden="1" x14ac:dyDescent="0.3">
      <c r="A1178" t="s">
        <v>2515</v>
      </c>
      <c r="B1178" t="s">
        <v>2516</v>
      </c>
      <c r="C1178" t="s">
        <v>3158</v>
      </c>
      <c r="D1178" t="s">
        <v>547</v>
      </c>
      <c r="E1178">
        <v>1968.8982664499999</v>
      </c>
      <c r="F1178">
        <v>97.85</v>
      </c>
      <c r="G1178">
        <v>88.644105388063096</v>
      </c>
      <c r="H1178">
        <v>10.772818910815401</v>
      </c>
      <c r="I1178">
        <v>14.8874218349538</v>
      </c>
      <c r="J1178">
        <v>-3.83912158935546</v>
      </c>
      <c r="K1178">
        <v>96.727810769796093</v>
      </c>
      <c r="L1178">
        <v>81.137841897933299</v>
      </c>
      <c r="M1178">
        <v>44.428137357158398</v>
      </c>
      <c r="N1178">
        <v>1.0830060350078801</v>
      </c>
      <c r="O1178">
        <v>32.856412876852303</v>
      </c>
      <c r="P1178">
        <v>144.625</v>
      </c>
      <c r="Q1178">
        <v>0.16862797379863001</v>
      </c>
    </row>
    <row r="1179" spans="1:17" hidden="1" x14ac:dyDescent="0.3">
      <c r="A1179" t="s">
        <v>2517</v>
      </c>
      <c r="B1179" t="s">
        <v>2518</v>
      </c>
      <c r="C1179" t="s">
        <v>3158</v>
      </c>
      <c r="D1179" t="s">
        <v>272</v>
      </c>
      <c r="E1179">
        <v>1951.89753935</v>
      </c>
      <c r="F1179">
        <v>311.3</v>
      </c>
      <c r="G1179">
        <v>2.8661713128437998</v>
      </c>
      <c r="H1179">
        <v>-6.6614114944441196</v>
      </c>
      <c r="I1179">
        <v>-26.4125270757586</v>
      </c>
      <c r="J1179">
        <v>3.29440518879127</v>
      </c>
      <c r="K1179">
        <v>316.80936222021001</v>
      </c>
      <c r="L1179">
        <v>313.81686809785703</v>
      </c>
      <c r="M1179">
        <v>54.248975629351499</v>
      </c>
      <c r="N1179">
        <v>0.48908967536739301</v>
      </c>
      <c r="O1179">
        <v>35.769354320590999</v>
      </c>
      <c r="P1179">
        <v>46.356370474847203</v>
      </c>
      <c r="Q1179">
        <v>8.9133044508286005E-2</v>
      </c>
    </row>
    <row r="1180" spans="1:17" hidden="1" x14ac:dyDescent="0.3">
      <c r="A1180" t="s">
        <v>2519</v>
      </c>
      <c r="B1180" t="s">
        <v>2520</v>
      </c>
      <c r="C1180" t="s">
        <v>3158</v>
      </c>
      <c r="D1180" t="s">
        <v>410</v>
      </c>
      <c r="E1180">
        <v>1948.1518980000001</v>
      </c>
      <c r="F1180">
        <v>867.65</v>
      </c>
      <c r="G1180">
        <v>129.18133867558601</v>
      </c>
      <c r="H1180">
        <v>-8.0247086450547105</v>
      </c>
      <c r="I1180">
        <v>5.4346621805510296</v>
      </c>
      <c r="J1180">
        <v>-2.1439010351899501</v>
      </c>
      <c r="K1180">
        <v>870.40759632186496</v>
      </c>
      <c r="L1180">
        <v>728.40981543910596</v>
      </c>
      <c r="M1180">
        <v>52.124453220130199</v>
      </c>
      <c r="N1180">
        <v>0.32481839928018003</v>
      </c>
      <c r="O1180">
        <v>19.287731228029699</v>
      </c>
      <c r="P1180">
        <v>189.21666666666599</v>
      </c>
      <c r="Q1180">
        <v>0.15598246664541399</v>
      </c>
    </row>
    <row r="1181" spans="1:17" hidden="1" x14ac:dyDescent="0.3">
      <c r="A1181" t="s">
        <v>2521</v>
      </c>
      <c r="B1181" t="s">
        <v>2522</v>
      </c>
      <c r="C1181" t="s">
        <v>3158</v>
      </c>
      <c r="D1181" t="s">
        <v>748</v>
      </c>
      <c r="E1181">
        <v>1943.2439999999999</v>
      </c>
      <c r="F1181">
        <v>22.8</v>
      </c>
      <c r="G1181">
        <v>21.898044138180602</v>
      </c>
      <c r="H1181">
        <v>-39.198229175708299</v>
      </c>
      <c r="I1181">
        <v>-53.359206355499801</v>
      </c>
      <c r="J1181">
        <v>-18.4033687117421</v>
      </c>
      <c r="K1181">
        <v>31.864776266919399</v>
      </c>
      <c r="L1181">
        <v>31.914351102632899</v>
      </c>
      <c r="M1181">
        <v>17.572430228104398</v>
      </c>
      <c r="N1181">
        <v>1.1359358304871401</v>
      </c>
      <c r="O1181">
        <v>98.464912280701697</v>
      </c>
      <c r="P1181">
        <v>59.971934748289698</v>
      </c>
      <c r="Q1181">
        <v>0.123660740139523</v>
      </c>
    </row>
    <row r="1182" spans="1:17" hidden="1" x14ac:dyDescent="0.3">
      <c r="A1182" t="s">
        <v>2523</v>
      </c>
      <c r="B1182" t="s">
        <v>2524</v>
      </c>
      <c r="C1182" t="s">
        <v>3158</v>
      </c>
      <c r="D1182" t="s">
        <v>748</v>
      </c>
      <c r="E1182">
        <v>1939.1179541450001</v>
      </c>
      <c r="F1182">
        <v>750.85</v>
      </c>
      <c r="G1182">
        <v>12.1791748119738</v>
      </c>
      <c r="H1182">
        <v>-13.209493758547</v>
      </c>
      <c r="I1182">
        <v>-32.6530102401317</v>
      </c>
      <c r="J1182">
        <v>-1.2543311259749099</v>
      </c>
      <c r="K1182">
        <v>807.83948301782402</v>
      </c>
      <c r="L1182">
        <v>804.62614072325403</v>
      </c>
      <c r="M1182">
        <v>32.535828537658901</v>
      </c>
      <c r="N1182">
        <v>0.55146780650343796</v>
      </c>
      <c r="O1182">
        <v>73.137111273889502</v>
      </c>
      <c r="P1182">
        <v>48.978174603174601</v>
      </c>
      <c r="Q1182">
        <v>0.16844490545601301</v>
      </c>
    </row>
    <row r="1183" spans="1:17" hidden="1" x14ac:dyDescent="0.3">
      <c r="A1183" t="s">
        <v>2525</v>
      </c>
      <c r="B1183" t="s">
        <v>2526</v>
      </c>
      <c r="C1183" t="s">
        <v>3158</v>
      </c>
      <c r="D1183" t="s">
        <v>748</v>
      </c>
      <c r="E1183">
        <v>1907.5043984849999</v>
      </c>
      <c r="F1183">
        <v>9.4499999999999993</v>
      </c>
      <c r="G1183">
        <v>-70.2576254056208</v>
      </c>
      <c r="H1183">
        <v>2.9821393104831899</v>
      </c>
      <c r="I1183">
        <v>-50.093189966841003</v>
      </c>
      <c r="J1183">
        <v>-4.9191994766622704</v>
      </c>
      <c r="K1183">
        <v>10.5503603448312</v>
      </c>
      <c r="L1183">
        <v>15.7597469456979</v>
      </c>
      <c r="M1183">
        <v>45.785663585016302</v>
      </c>
      <c r="N1183">
        <v>1.3372172731172101</v>
      </c>
      <c r="O1183">
        <v>142.85714285714201</v>
      </c>
      <c r="P1183">
        <v>38.970588235294102</v>
      </c>
      <c r="Q1183">
        <v>-4.1525656185193001E-2</v>
      </c>
    </row>
    <row r="1184" spans="1:17" hidden="1" x14ac:dyDescent="0.3">
      <c r="A1184" t="s">
        <v>2527</v>
      </c>
      <c r="B1184" t="s">
        <v>2528</v>
      </c>
      <c r="C1184" t="s">
        <v>3158</v>
      </c>
      <c r="D1184" t="s">
        <v>1688</v>
      </c>
      <c r="E1184">
        <v>1906.0882018</v>
      </c>
      <c r="F1184">
        <v>65.459999999999994</v>
      </c>
      <c r="G1184">
        <v>3.1790313583437899</v>
      </c>
      <c r="H1184">
        <v>3.6734347608351801</v>
      </c>
      <c r="I1184">
        <v>-7.1288394724464696</v>
      </c>
      <c r="J1184">
        <v>-1.3313427386327601</v>
      </c>
      <c r="K1184">
        <v>63.753959122067101</v>
      </c>
      <c r="L1184">
        <v>60.554897239807097</v>
      </c>
      <c r="M1184">
        <v>59.453032016997597</v>
      </c>
      <c r="N1184">
        <v>1.1603645706466099</v>
      </c>
      <c r="O1184">
        <v>3.19278948976475</v>
      </c>
      <c r="P1184">
        <v>29.984114376489199</v>
      </c>
      <c r="Q1184">
        <v>-2.8326200589973E-2</v>
      </c>
    </row>
    <row r="1185" spans="1:17" hidden="1" x14ac:dyDescent="0.3">
      <c r="A1185" t="s">
        <v>2529</v>
      </c>
      <c r="B1185" t="s">
        <v>2530</v>
      </c>
      <c r="C1185" t="s">
        <v>3158</v>
      </c>
      <c r="D1185" t="s">
        <v>398</v>
      </c>
      <c r="E1185">
        <v>1905.8414332099901</v>
      </c>
      <c r="F1185">
        <v>476.3</v>
      </c>
      <c r="G1185">
        <v>8.5571914464169208</v>
      </c>
      <c r="H1185">
        <v>-1.7443745028109201</v>
      </c>
      <c r="I1185">
        <v>35.079400576724801</v>
      </c>
      <c r="J1185">
        <v>5.5479493331429999E-2</v>
      </c>
      <c r="K1185">
        <v>460.268427881001</v>
      </c>
      <c r="L1185">
        <v>400.356414851068</v>
      </c>
      <c r="M1185">
        <v>49.730911485563297</v>
      </c>
      <c r="N1185">
        <v>0.36607536705504201</v>
      </c>
      <c r="O1185">
        <v>11.6418223808524</v>
      </c>
      <c r="P1185">
        <v>69.864479315263907</v>
      </c>
      <c r="Q1185">
        <v>-6.9937468606547995E-2</v>
      </c>
    </row>
    <row r="1186" spans="1:17" hidden="1" x14ac:dyDescent="0.3">
      <c r="A1186" t="s">
        <v>2531</v>
      </c>
      <c r="B1186" t="s">
        <v>2532</v>
      </c>
      <c r="C1186" t="s">
        <v>3158</v>
      </c>
      <c r="D1186" t="s">
        <v>1688</v>
      </c>
      <c r="E1186">
        <v>1905.052968</v>
      </c>
      <c r="F1186">
        <v>65.56</v>
      </c>
      <c r="G1186">
        <v>3.401926910881</v>
      </c>
      <c r="H1186">
        <v>3.6882004458543798</v>
      </c>
      <c r="I1186">
        <v>-6.5193002870603598</v>
      </c>
      <c r="J1186">
        <v>-1.5690307582115199</v>
      </c>
      <c r="K1186">
        <v>63.751224872346697</v>
      </c>
      <c r="L1186">
        <v>60.534719365228902</v>
      </c>
      <c r="M1186">
        <v>55.931821315525497</v>
      </c>
      <c r="N1186">
        <v>1.2056770927979401</v>
      </c>
      <c r="O1186">
        <v>4.9420378279438602</v>
      </c>
      <c r="P1186">
        <v>30.312065195786101</v>
      </c>
      <c r="Q1186">
        <v>-2.9924776916618E-2</v>
      </c>
    </row>
    <row r="1187" spans="1:17" hidden="1" x14ac:dyDescent="0.3">
      <c r="A1187" t="s">
        <v>2533</v>
      </c>
      <c r="B1187" t="s">
        <v>2534</v>
      </c>
      <c r="C1187" t="s">
        <v>3158</v>
      </c>
      <c r="D1187" t="s">
        <v>745</v>
      </c>
      <c r="E1187">
        <v>1901.11000107</v>
      </c>
      <c r="F1187">
        <v>804.15</v>
      </c>
      <c r="G1187">
        <v>42.229419077671103</v>
      </c>
      <c r="H1187">
        <v>0.49924343369747298</v>
      </c>
      <c r="I1187">
        <v>10.1896323313781</v>
      </c>
      <c r="J1187">
        <v>-0.49711062682533302</v>
      </c>
      <c r="K1187">
        <v>795.38855810824396</v>
      </c>
      <c r="L1187">
        <v>708.55743317865404</v>
      </c>
      <c r="M1187">
        <v>43.078312623575101</v>
      </c>
      <c r="N1187">
        <v>1.3441573558801501</v>
      </c>
      <c r="O1187">
        <v>3.2145743953242598</v>
      </c>
      <c r="P1187">
        <v>81.298613459587401</v>
      </c>
      <c r="Q1187">
        <v>-3.6227040049000002E-5</v>
      </c>
    </row>
    <row r="1188" spans="1:17" hidden="1" x14ac:dyDescent="0.3">
      <c r="A1188" t="s">
        <v>2535</v>
      </c>
      <c r="B1188" t="s">
        <v>2536</v>
      </c>
      <c r="C1188" t="s">
        <v>3158</v>
      </c>
      <c r="D1188" t="s">
        <v>477</v>
      </c>
      <c r="E1188">
        <v>1896.48459</v>
      </c>
      <c r="F1188">
        <v>982.8</v>
      </c>
      <c r="G1188">
        <v>294.43936006596101</v>
      </c>
      <c r="H1188">
        <v>-6.7690158379325904</v>
      </c>
      <c r="I1188">
        <v>75.109054274615104</v>
      </c>
      <c r="J1188">
        <v>2.3839449897482701</v>
      </c>
      <c r="K1188">
        <v>931.92295290426102</v>
      </c>
      <c r="L1188">
        <v>680.83811022338705</v>
      </c>
      <c r="M1188">
        <v>52.925305881507299</v>
      </c>
      <c r="N1188">
        <v>0.86832030148121597</v>
      </c>
      <c r="O1188">
        <v>23.6365486365486</v>
      </c>
      <c r="P1188">
        <v>320.44919786096199</v>
      </c>
      <c r="Q1188">
        <v>0.20968611652838001</v>
      </c>
    </row>
    <row r="1189" spans="1:17" hidden="1" x14ac:dyDescent="0.3">
      <c r="A1189" t="s">
        <v>2537</v>
      </c>
      <c r="B1189" t="s">
        <v>2538</v>
      </c>
      <c r="C1189" t="s">
        <v>3158</v>
      </c>
      <c r="D1189" t="s">
        <v>524</v>
      </c>
      <c r="E1189">
        <v>1888.66675290999</v>
      </c>
      <c r="F1189">
        <v>308.35000000000002</v>
      </c>
      <c r="G1189">
        <v>55.800303714432602</v>
      </c>
      <c r="H1189">
        <v>7.6468882765422004</v>
      </c>
      <c r="I1189">
        <v>104.120310385368</v>
      </c>
      <c r="J1189">
        <v>-5.4177357644500201</v>
      </c>
      <c r="K1189">
        <v>256.20608149829701</v>
      </c>
      <c r="L1189">
        <v>186.49922877983801</v>
      </c>
      <c r="M1189">
        <v>55.960242622276297</v>
      </c>
      <c r="N1189">
        <v>0.61826927128556197</v>
      </c>
      <c r="O1189">
        <v>19.108156315874801</v>
      </c>
      <c r="P1189">
        <v>174.45482866043599</v>
      </c>
      <c r="Q1189">
        <v>1.5599551229027999E-2</v>
      </c>
    </row>
    <row r="1190" spans="1:17" hidden="1" x14ac:dyDescent="0.3">
      <c r="A1190" t="s">
        <v>2539</v>
      </c>
      <c r="B1190" t="s">
        <v>2540</v>
      </c>
      <c r="C1190" t="s">
        <v>3158</v>
      </c>
      <c r="D1190" t="s">
        <v>430</v>
      </c>
      <c r="E1190">
        <v>1887.8115681019999</v>
      </c>
      <c r="F1190">
        <v>125.42</v>
      </c>
      <c r="G1190">
        <v>86.206744269296394</v>
      </c>
      <c r="H1190">
        <v>-14.371488756971001</v>
      </c>
      <c r="I1190">
        <v>14.7717112863781</v>
      </c>
      <c r="J1190">
        <v>-2.5731077928538402</v>
      </c>
      <c r="K1190">
        <v>134.376739226296</v>
      </c>
      <c r="L1190">
        <v>115.54113047954699</v>
      </c>
      <c r="M1190">
        <v>35.703923548524003</v>
      </c>
      <c r="N1190">
        <v>0.30742429629410301</v>
      </c>
      <c r="O1190">
        <v>31.079572635943201</v>
      </c>
      <c r="P1190">
        <v>125.37286612758299</v>
      </c>
      <c r="Q1190">
        <v>0.10142689664142</v>
      </c>
    </row>
    <row r="1191" spans="1:17" hidden="1" x14ac:dyDescent="0.3">
      <c r="A1191" t="s">
        <v>2541</v>
      </c>
      <c r="B1191" t="s">
        <v>2542</v>
      </c>
      <c r="C1191" t="s">
        <v>3158</v>
      </c>
      <c r="D1191" t="s">
        <v>403</v>
      </c>
      <c r="E1191">
        <v>1887.5995281</v>
      </c>
      <c r="F1191">
        <v>3539.25</v>
      </c>
      <c r="G1191">
        <v>225.979222374068</v>
      </c>
      <c r="H1191">
        <v>-3.5500370362629301</v>
      </c>
      <c r="I1191">
        <v>101.583866391744</v>
      </c>
      <c r="J1191">
        <v>6.0743232033996701</v>
      </c>
      <c r="K1191">
        <v>3365.2470925621801</v>
      </c>
      <c r="L1191">
        <v>2604.4054320779001</v>
      </c>
      <c r="M1191">
        <v>71.1372764829201</v>
      </c>
      <c r="N1191">
        <v>0.66316060029059798</v>
      </c>
      <c r="O1191">
        <v>36.050010595465103</v>
      </c>
      <c r="P1191">
        <v>294.829317269076</v>
      </c>
      <c r="Q1191">
        <v>0.23425560181848401</v>
      </c>
    </row>
    <row r="1192" spans="1:17" hidden="1" x14ac:dyDescent="0.3">
      <c r="A1192" t="s">
        <v>2543</v>
      </c>
      <c r="B1192" t="s">
        <v>2544</v>
      </c>
      <c r="C1192" t="s">
        <v>3158</v>
      </c>
      <c r="D1192" t="s">
        <v>83</v>
      </c>
      <c r="E1192">
        <v>1886.4746273999999</v>
      </c>
      <c r="F1192">
        <v>282.7</v>
      </c>
      <c r="G1192">
        <v>97.822307889875901</v>
      </c>
      <c r="H1192">
        <v>6.8793974718766799</v>
      </c>
      <c r="I1192">
        <v>125.77057342301801</v>
      </c>
      <c r="J1192">
        <v>5.9281546977446196</v>
      </c>
      <c r="K1192">
        <v>238.41444820520201</v>
      </c>
      <c r="L1192">
        <v>165.63859667025801</v>
      </c>
      <c r="M1192">
        <v>54.773853106394498</v>
      </c>
      <c r="N1192">
        <v>0.41314292093759097</v>
      </c>
      <c r="O1192">
        <v>27.470817120622499</v>
      </c>
      <c r="P1192">
        <v>203.81515314347101</v>
      </c>
      <c r="Q1192">
        <v>0.117262873074528</v>
      </c>
    </row>
    <row r="1193" spans="1:17" hidden="1" x14ac:dyDescent="0.3">
      <c r="A1193" t="s">
        <v>2545</v>
      </c>
      <c r="B1193" t="s">
        <v>2546</v>
      </c>
      <c r="C1193" t="s">
        <v>3158</v>
      </c>
      <c r="D1193" t="s">
        <v>547</v>
      </c>
      <c r="E1193">
        <v>1880.5864712299999</v>
      </c>
      <c r="F1193">
        <v>374.65</v>
      </c>
      <c r="G1193">
        <v>-16.125690559336299</v>
      </c>
      <c r="H1193">
        <v>-29.527829757071501</v>
      </c>
      <c r="I1193">
        <v>-22.200041678276701</v>
      </c>
      <c r="J1193">
        <v>1.32244954546977</v>
      </c>
      <c r="K1193">
        <v>449.70058781845898</v>
      </c>
      <c r="L1193">
        <v>424.85059273111199</v>
      </c>
      <c r="M1193">
        <v>44.532985069244098</v>
      </c>
      <c r="N1193">
        <v>0.53036494813621005</v>
      </c>
      <c r="O1193">
        <v>66.822367543040102</v>
      </c>
      <c r="P1193">
        <v>44.096153846153797</v>
      </c>
    </row>
    <row r="1194" spans="1:17" hidden="1" x14ac:dyDescent="0.3">
      <c r="A1194" t="s">
        <v>2547</v>
      </c>
      <c r="B1194" t="s">
        <v>2548</v>
      </c>
      <c r="C1194" t="s">
        <v>3158</v>
      </c>
      <c r="D1194" t="s">
        <v>57</v>
      </c>
      <c r="E1194">
        <v>1880.38779484</v>
      </c>
      <c r="F1194">
        <v>19.309999999999999</v>
      </c>
      <c r="G1194">
        <v>-4.5632969144982196</v>
      </c>
      <c r="H1194">
        <v>1.9878106153459001</v>
      </c>
      <c r="I1194">
        <v>2.8801111156469199</v>
      </c>
      <c r="J1194">
        <v>9.7709172954332305E-2</v>
      </c>
      <c r="K1194">
        <v>19.2209820059661</v>
      </c>
      <c r="L1194">
        <v>18.624500184864701</v>
      </c>
      <c r="M1194">
        <v>52.536294636616198</v>
      </c>
      <c r="N1194">
        <v>0.55878989116969402</v>
      </c>
      <c r="O1194">
        <v>45.261522527187999</v>
      </c>
      <c r="P1194">
        <v>37.928571428571402</v>
      </c>
      <c r="Q1194">
        <v>2.8132596442242998E-2</v>
      </c>
    </row>
    <row r="1195" spans="1:17" hidden="1" x14ac:dyDescent="0.3">
      <c r="A1195" t="s">
        <v>2549</v>
      </c>
      <c r="B1195" t="s">
        <v>2550</v>
      </c>
      <c r="C1195" t="s">
        <v>3158</v>
      </c>
      <c r="D1195" t="s">
        <v>444</v>
      </c>
      <c r="E1195">
        <v>1869.9191618249999</v>
      </c>
      <c r="F1195">
        <v>360.75</v>
      </c>
      <c r="G1195">
        <v>7.6755429720914599</v>
      </c>
      <c r="H1195">
        <v>-5.8469295276204196</v>
      </c>
      <c r="I1195">
        <v>-11.2701056636558</v>
      </c>
      <c r="J1195">
        <v>0.29979075389123999</v>
      </c>
      <c r="K1195">
        <v>357.07414127323199</v>
      </c>
      <c r="L1195">
        <v>348.46366697875197</v>
      </c>
      <c r="M1195">
        <v>58.5580103796107</v>
      </c>
      <c r="N1195">
        <v>1.01122013666528</v>
      </c>
      <c r="O1195">
        <v>25.433125433125401</v>
      </c>
      <c r="P1195">
        <v>37.0891126733802</v>
      </c>
      <c r="Q1195">
        <v>-4.6198615755199998E-2</v>
      </c>
    </row>
    <row r="1196" spans="1:17" hidden="1" x14ac:dyDescent="0.3">
      <c r="A1196" t="s">
        <v>2551</v>
      </c>
      <c r="B1196" t="s">
        <v>2552</v>
      </c>
      <c r="C1196" t="s">
        <v>3158</v>
      </c>
      <c r="D1196" t="s">
        <v>398</v>
      </c>
      <c r="E1196">
        <v>1869.0826302</v>
      </c>
      <c r="F1196">
        <v>213.3</v>
      </c>
      <c r="G1196">
        <v>-55.555667687651997</v>
      </c>
      <c r="H1196">
        <v>-2.0622273420798098</v>
      </c>
      <c r="I1196">
        <v>-18.346039657363001</v>
      </c>
      <c r="J1196">
        <v>1.9500976169253501</v>
      </c>
      <c r="K1196">
        <v>218.04518554908199</v>
      </c>
      <c r="L1196">
        <v>237.88895490802</v>
      </c>
      <c r="M1196">
        <v>51.858745404260503</v>
      </c>
      <c r="N1196">
        <v>0.61800895439620096</v>
      </c>
      <c r="O1196">
        <v>63.314580403188003</v>
      </c>
      <c r="P1196">
        <v>8.2741116751268997</v>
      </c>
      <c r="Q1196">
        <v>0.144464694825643</v>
      </c>
    </row>
    <row r="1197" spans="1:17" hidden="1" x14ac:dyDescent="0.3">
      <c r="A1197" t="s">
        <v>2553</v>
      </c>
      <c r="B1197" t="s">
        <v>2554</v>
      </c>
      <c r="C1197" t="s">
        <v>3158</v>
      </c>
      <c r="D1197" t="s">
        <v>119</v>
      </c>
      <c r="E1197">
        <v>1867.2854464</v>
      </c>
      <c r="F1197">
        <v>272.8</v>
      </c>
      <c r="G1197">
        <v>-31.320493817215802</v>
      </c>
      <c r="H1197">
        <v>-6.9782246412536297</v>
      </c>
      <c r="I1197">
        <v>-19.622170793531101</v>
      </c>
      <c r="J1197">
        <v>0.294827820552791</v>
      </c>
      <c r="K1197">
        <v>267.74887465095401</v>
      </c>
      <c r="L1197">
        <v>269.91072460978899</v>
      </c>
      <c r="M1197">
        <v>56.206506059301901</v>
      </c>
      <c r="N1197">
        <v>0.77719687492905898</v>
      </c>
      <c r="O1197">
        <v>46.847507331378303</v>
      </c>
      <c r="P1197">
        <v>21.976302257992401</v>
      </c>
      <c r="Q1197">
        <v>0.13524248525409199</v>
      </c>
    </row>
    <row r="1198" spans="1:17" hidden="1" x14ac:dyDescent="0.3">
      <c r="A1198" t="s">
        <v>2555</v>
      </c>
      <c r="B1198" t="s">
        <v>2556</v>
      </c>
      <c r="C1198" t="s">
        <v>3158</v>
      </c>
      <c r="D1198" t="s">
        <v>21</v>
      </c>
      <c r="E1198">
        <v>1864.9756761599999</v>
      </c>
      <c r="F1198">
        <v>1583.95</v>
      </c>
      <c r="G1198">
        <v>205.74217812289501</v>
      </c>
      <c r="H1198">
        <v>7.0495337791877102</v>
      </c>
      <c r="I1198">
        <v>56.170052860041899</v>
      </c>
      <c r="J1198">
        <v>3.9085680732278201</v>
      </c>
      <c r="K1198">
        <v>1513.6286733346701</v>
      </c>
      <c r="L1198">
        <v>1177.8377301455901</v>
      </c>
      <c r="M1198">
        <v>53.219896957682003</v>
      </c>
      <c r="N1198">
        <v>0.754542673793418</v>
      </c>
      <c r="O1198">
        <v>17.680482338457601</v>
      </c>
      <c r="P1198">
        <v>280.16320652826101</v>
      </c>
      <c r="Q1198">
        <v>0.14369946888828899</v>
      </c>
    </row>
    <row r="1199" spans="1:17" hidden="1" x14ac:dyDescent="0.3">
      <c r="A1199" t="s">
        <v>2557</v>
      </c>
      <c r="B1199" t="s">
        <v>2558</v>
      </c>
      <c r="C1199" t="s">
        <v>3158</v>
      </c>
      <c r="D1199" t="s">
        <v>48</v>
      </c>
      <c r="E1199">
        <v>1863.6251208000001</v>
      </c>
      <c r="F1199">
        <v>147.47999999999999</v>
      </c>
      <c r="G1199">
        <v>169.09771598188701</v>
      </c>
      <c r="H1199">
        <v>-0.19031081863319599</v>
      </c>
      <c r="I1199">
        <v>61.574557535329703</v>
      </c>
      <c r="J1199">
        <v>3.8597367203702002</v>
      </c>
      <c r="K1199">
        <v>157.81724236021799</v>
      </c>
      <c r="L1199">
        <v>127.53898357627</v>
      </c>
      <c r="M1199">
        <v>43.531497194156103</v>
      </c>
      <c r="N1199">
        <v>0.52458117853240305</v>
      </c>
      <c r="O1199">
        <v>38.323840520748497</v>
      </c>
      <c r="P1199">
        <v>207.09005726184199</v>
      </c>
      <c r="Q1199">
        <v>0.18232552893668699</v>
      </c>
    </row>
    <row r="1200" spans="1:17" hidden="1" x14ac:dyDescent="0.3">
      <c r="A1200" t="s">
        <v>2559</v>
      </c>
      <c r="B1200" t="s">
        <v>2560</v>
      </c>
      <c r="C1200" t="s">
        <v>3158</v>
      </c>
      <c r="D1200" t="s">
        <v>114</v>
      </c>
      <c r="E1200">
        <v>1861.9069237199999</v>
      </c>
      <c r="F1200">
        <v>83.88</v>
      </c>
      <c r="G1200">
        <v>84.717457770882206</v>
      </c>
      <c r="H1200">
        <v>-15.3447653489142</v>
      </c>
      <c r="I1200">
        <v>14.175765841398199</v>
      </c>
      <c r="J1200">
        <v>1.70585635571877</v>
      </c>
      <c r="K1200">
        <v>90.183533609874701</v>
      </c>
      <c r="L1200">
        <v>78.806973022396804</v>
      </c>
      <c r="M1200">
        <v>40.948728441703601</v>
      </c>
      <c r="N1200">
        <v>0.494648917277071</v>
      </c>
      <c r="O1200">
        <v>28.636146876490201</v>
      </c>
      <c r="P1200">
        <v>117.24941724941699</v>
      </c>
      <c r="Q1200">
        <v>7.9086073468927001E-2</v>
      </c>
    </row>
    <row r="1201" spans="1:17" hidden="1" x14ac:dyDescent="0.3">
      <c r="A1201" t="s">
        <v>2561</v>
      </c>
      <c r="B1201" t="s">
        <v>2562</v>
      </c>
      <c r="C1201" t="s">
        <v>3158</v>
      </c>
      <c r="D1201" t="s">
        <v>238</v>
      </c>
      <c r="E1201">
        <v>1856.9979014400001</v>
      </c>
      <c r="F1201">
        <v>812.8</v>
      </c>
      <c r="G1201">
        <v>16.227317461893499</v>
      </c>
      <c r="H1201">
        <v>-8.8833561573897093</v>
      </c>
      <c r="I1201">
        <v>22.1905845051696</v>
      </c>
      <c r="J1201">
        <v>-7.8947627466915202</v>
      </c>
      <c r="K1201">
        <v>858.89207059931402</v>
      </c>
      <c r="L1201">
        <v>714.21997426078497</v>
      </c>
      <c r="M1201">
        <v>31.9130588149381</v>
      </c>
      <c r="N1201">
        <v>0.83963350682501203</v>
      </c>
      <c r="O1201">
        <v>29.060039370078702</v>
      </c>
      <c r="P1201">
        <v>75.157314024653004</v>
      </c>
      <c r="Q1201">
        <v>1.3965922479650001E-2</v>
      </c>
    </row>
    <row r="1202" spans="1:17" hidden="1" x14ac:dyDescent="0.3">
      <c r="A1202" t="s">
        <v>2563</v>
      </c>
      <c r="B1202" t="s">
        <v>2564</v>
      </c>
      <c r="C1202" t="s">
        <v>3158</v>
      </c>
      <c r="D1202" t="s">
        <v>1744</v>
      </c>
      <c r="E1202">
        <v>1846.1615670399999</v>
      </c>
      <c r="F1202">
        <v>175.93</v>
      </c>
      <c r="G1202">
        <v>-52.460506691322401</v>
      </c>
      <c r="H1202">
        <v>-6.7180824464884896</v>
      </c>
      <c r="I1202">
        <v>-30.839949297796899</v>
      </c>
      <c r="J1202">
        <v>-0.46170097436577601</v>
      </c>
      <c r="K1202">
        <v>186.356063551803</v>
      </c>
      <c r="L1202">
        <v>209.60293137186599</v>
      </c>
      <c r="M1202">
        <v>46.623842647592703</v>
      </c>
      <c r="N1202">
        <v>1.3037732783051099</v>
      </c>
      <c r="O1202">
        <v>71.630762234979798</v>
      </c>
      <c r="P1202">
        <v>10.647798742138299</v>
      </c>
      <c r="Q1202">
        <v>0.144529822278259</v>
      </c>
    </row>
    <row r="1203" spans="1:17" hidden="1" x14ac:dyDescent="0.3">
      <c r="A1203" t="s">
        <v>2565</v>
      </c>
      <c r="B1203" t="s">
        <v>2566</v>
      </c>
      <c r="C1203" t="s">
        <v>3158</v>
      </c>
      <c r="D1203" t="s">
        <v>441</v>
      </c>
      <c r="E1203">
        <v>1839.5574999999999</v>
      </c>
      <c r="F1203">
        <v>1218.25</v>
      </c>
      <c r="G1203">
        <v>-2.5176938517676999</v>
      </c>
      <c r="H1203">
        <v>0.83678290379270204</v>
      </c>
      <c r="I1203">
        <v>-15.133685362700801</v>
      </c>
      <c r="J1203">
        <v>-0.31595892826177002</v>
      </c>
      <c r="K1203">
        <v>1217.3149677998299</v>
      </c>
      <c r="L1203">
        <v>1228.3349484514699</v>
      </c>
      <c r="M1203">
        <v>54.186330331970296</v>
      </c>
      <c r="N1203">
        <v>1.0690242732047901</v>
      </c>
      <c r="O1203">
        <v>31.746357479991701</v>
      </c>
      <c r="P1203">
        <v>23.931841302136299</v>
      </c>
      <c r="Q1203">
        <v>5.5260209321512002E-2</v>
      </c>
    </row>
    <row r="1204" spans="1:17" hidden="1" x14ac:dyDescent="0.3">
      <c r="A1204" t="s">
        <v>2567</v>
      </c>
      <c r="B1204" t="s">
        <v>2568</v>
      </c>
      <c r="C1204" t="s">
        <v>3158</v>
      </c>
      <c r="D1204" t="s">
        <v>283</v>
      </c>
      <c r="E1204">
        <v>1836.1657204799999</v>
      </c>
      <c r="F1204">
        <v>405.6</v>
      </c>
      <c r="G1204">
        <v>65.627298987422407</v>
      </c>
      <c r="H1204">
        <v>-4.9200997486313698</v>
      </c>
      <c r="I1204">
        <v>3.28159795956365</v>
      </c>
      <c r="J1204">
        <v>2.0107946163499699</v>
      </c>
      <c r="K1204">
        <v>421.298812484954</v>
      </c>
      <c r="L1204">
        <v>370.06441881907699</v>
      </c>
      <c r="M1204">
        <v>47.087743713099997</v>
      </c>
      <c r="N1204">
        <v>1.00697161790903</v>
      </c>
      <c r="O1204">
        <v>23.286489151873699</v>
      </c>
      <c r="P1204">
        <v>122.85714285714199</v>
      </c>
      <c r="Q1204">
        <v>0.25355967430937398</v>
      </c>
    </row>
    <row r="1205" spans="1:17" hidden="1" x14ac:dyDescent="0.3">
      <c r="A1205" t="s">
        <v>2569</v>
      </c>
      <c r="B1205" t="s">
        <v>2570</v>
      </c>
      <c r="C1205" t="s">
        <v>3158</v>
      </c>
      <c r="D1205" t="s">
        <v>550</v>
      </c>
      <c r="E1205">
        <v>1833.6538774860001</v>
      </c>
      <c r="F1205">
        <v>182.81</v>
      </c>
      <c r="G1205">
        <v>2.5033432243307998</v>
      </c>
      <c r="H1205">
        <v>-11.5780303233763</v>
      </c>
      <c r="I1205">
        <v>35.545589362113198</v>
      </c>
      <c r="J1205">
        <v>-2.8956206458545002</v>
      </c>
      <c r="K1205">
        <v>190.87972992773501</v>
      </c>
      <c r="L1205">
        <v>162.249157658201</v>
      </c>
      <c r="M1205">
        <v>28.157591508660101</v>
      </c>
      <c r="N1205">
        <v>0.39377491552328397</v>
      </c>
      <c r="O1205">
        <v>26.300530605546701</v>
      </c>
      <c r="P1205">
        <v>66.7974452554744</v>
      </c>
      <c r="Q1205">
        <v>0.107930345987013</v>
      </c>
    </row>
    <row r="1206" spans="1:17" hidden="1" x14ac:dyDescent="0.3">
      <c r="A1206" t="s">
        <v>2571</v>
      </c>
      <c r="B1206" t="s">
        <v>2572</v>
      </c>
      <c r="C1206" t="s">
        <v>3158</v>
      </c>
      <c r="D1206" t="s">
        <v>135</v>
      </c>
      <c r="E1206">
        <v>1831.6244392799999</v>
      </c>
      <c r="F1206">
        <v>125.33</v>
      </c>
      <c r="G1206">
        <v>208.82852715290099</v>
      </c>
      <c r="H1206">
        <v>10.458634934442699</v>
      </c>
      <c r="I1206">
        <v>21.1236510263541</v>
      </c>
      <c r="J1206">
        <v>14.0186737553963</v>
      </c>
      <c r="K1206">
        <v>117.803926622414</v>
      </c>
      <c r="L1206">
        <v>100.949833483634</v>
      </c>
      <c r="M1206">
        <v>29.7105599897139</v>
      </c>
      <c r="N1206">
        <v>1.7133666550881099</v>
      </c>
      <c r="O1206">
        <v>9.8539854783372007</v>
      </c>
      <c r="P1206">
        <v>302.86081645772998</v>
      </c>
    </row>
    <row r="1207" spans="1:17" hidden="1" x14ac:dyDescent="0.3">
      <c r="A1207" t="s">
        <v>2573</v>
      </c>
      <c r="B1207" t="s">
        <v>2574</v>
      </c>
      <c r="C1207" t="s">
        <v>3158</v>
      </c>
      <c r="D1207" t="s">
        <v>283</v>
      </c>
      <c r="E1207">
        <v>1822.4350581599999</v>
      </c>
      <c r="F1207">
        <v>328.8</v>
      </c>
      <c r="G1207">
        <v>100.124962755204</v>
      </c>
      <c r="H1207">
        <v>-1.6634543013712499</v>
      </c>
      <c r="I1207">
        <v>44.253984543668103</v>
      </c>
      <c r="J1207">
        <v>9.7283557889512497</v>
      </c>
      <c r="K1207">
        <v>317.49368409195</v>
      </c>
      <c r="L1207">
        <v>262.22998755984997</v>
      </c>
      <c r="M1207">
        <v>65.418672881616104</v>
      </c>
      <c r="N1207">
        <v>0.58348418775375399</v>
      </c>
      <c r="O1207">
        <v>33.424574209245698</v>
      </c>
      <c r="P1207">
        <v>126.13480055020599</v>
      </c>
      <c r="Q1207">
        <v>0.153975763140937</v>
      </c>
    </row>
    <row r="1208" spans="1:17" hidden="1" x14ac:dyDescent="0.3">
      <c r="A1208" t="s">
        <v>2575</v>
      </c>
      <c r="B1208" t="s">
        <v>2576</v>
      </c>
      <c r="C1208" t="s">
        <v>3158</v>
      </c>
      <c r="D1208" t="s">
        <v>21</v>
      </c>
      <c r="E1208">
        <v>1821.7271508259901</v>
      </c>
      <c r="F1208">
        <v>171.94</v>
      </c>
      <c r="G1208">
        <v>395.81110302442198</v>
      </c>
      <c r="H1208">
        <v>28.887880821882501</v>
      </c>
      <c r="I1208">
        <v>138.03752031234299</v>
      </c>
      <c r="J1208">
        <v>8.9394028311964</v>
      </c>
      <c r="K1208">
        <v>128.636750757355</v>
      </c>
      <c r="L1208">
        <v>85.738017338160603</v>
      </c>
      <c r="M1208">
        <v>73.029753202629493</v>
      </c>
      <c r="N1208">
        <v>0.71326777163453703</v>
      </c>
      <c r="O1208">
        <v>0.61067814353845595</v>
      </c>
      <c r="P1208">
        <v>498.05217391304302</v>
      </c>
    </row>
    <row r="1209" spans="1:17" hidden="1" x14ac:dyDescent="0.3">
      <c r="A1209" t="s">
        <v>2577</v>
      </c>
      <c r="B1209" t="s">
        <v>2578</v>
      </c>
      <c r="C1209" t="s">
        <v>3158</v>
      </c>
      <c r="D1209" t="s">
        <v>106</v>
      </c>
      <c r="E1209">
        <v>1820.7483360000001</v>
      </c>
      <c r="F1209">
        <v>332.2</v>
      </c>
      <c r="G1209">
        <v>-40.512475808127</v>
      </c>
      <c r="H1209">
        <v>-3.0371797121789799</v>
      </c>
      <c r="I1209">
        <v>-11.2266481862696</v>
      </c>
      <c r="J1209">
        <v>-0.70916531014545103</v>
      </c>
      <c r="K1209">
        <v>338.159968155309</v>
      </c>
      <c r="L1209">
        <v>342.155550233913</v>
      </c>
      <c r="M1209">
        <v>44.766149524171396</v>
      </c>
      <c r="N1209">
        <v>0.48489004526911</v>
      </c>
      <c r="O1209">
        <v>33.654425045153502</v>
      </c>
      <c r="P1209">
        <v>17.780535366069799</v>
      </c>
      <c r="Q1209">
        <v>4.8001253759758999E-2</v>
      </c>
    </row>
    <row r="1210" spans="1:17" hidden="1" x14ac:dyDescent="0.3">
      <c r="A1210" t="s">
        <v>2579</v>
      </c>
      <c r="B1210" t="s">
        <v>2580</v>
      </c>
      <c r="C1210" t="s">
        <v>3158</v>
      </c>
      <c r="D1210" t="s">
        <v>182</v>
      </c>
      <c r="E1210">
        <v>1819.8366120000001</v>
      </c>
      <c r="F1210">
        <v>423.9</v>
      </c>
      <c r="G1210">
        <v>-32.988112976041499</v>
      </c>
      <c r="H1210">
        <v>-4.4626510791148997</v>
      </c>
      <c r="I1210">
        <v>-7.3357013293649</v>
      </c>
      <c r="J1210">
        <v>-1.8115263321170201</v>
      </c>
      <c r="K1210">
        <v>432.62697351447099</v>
      </c>
      <c r="L1210">
        <v>425.00398980338502</v>
      </c>
      <c r="M1210">
        <v>36.804255902634999</v>
      </c>
      <c r="N1210">
        <v>0.566826610337968</v>
      </c>
      <c r="O1210">
        <v>22.434536447275299</v>
      </c>
      <c r="P1210">
        <v>18.673012318029102</v>
      </c>
      <c r="Q1210">
        <v>-4.4268939464118001E-2</v>
      </c>
    </row>
    <row r="1211" spans="1:17" hidden="1" x14ac:dyDescent="0.3">
      <c r="A1211" t="s">
        <v>2581</v>
      </c>
      <c r="B1211" t="s">
        <v>2582</v>
      </c>
      <c r="C1211" t="s">
        <v>3158</v>
      </c>
      <c r="D1211" t="s">
        <v>1979</v>
      </c>
      <c r="E1211">
        <v>1818.977176612</v>
      </c>
      <c r="F1211">
        <v>161.74</v>
      </c>
      <c r="G1211">
        <v>-35.068032903238603</v>
      </c>
      <c r="H1211">
        <v>-3.9157157041308501</v>
      </c>
      <c r="I1211">
        <v>-22.026920821551901</v>
      </c>
      <c r="J1211">
        <v>-3.8987175489514101</v>
      </c>
      <c r="K1211">
        <v>167.02502330521</v>
      </c>
      <c r="L1211">
        <v>169.330047341686</v>
      </c>
      <c r="M1211">
        <v>33.655021208145001</v>
      </c>
      <c r="N1211">
        <v>1.09532540943111</v>
      </c>
      <c r="O1211">
        <v>34.660566341041097</v>
      </c>
      <c r="P1211">
        <v>9.1363022941970407</v>
      </c>
      <c r="Q1211">
        <v>-9.2615811909147999E-2</v>
      </c>
    </row>
    <row r="1212" spans="1:17" hidden="1" x14ac:dyDescent="0.3">
      <c r="A1212" t="s">
        <v>2583</v>
      </c>
      <c r="B1212" t="s">
        <v>2584</v>
      </c>
      <c r="C1212" t="s">
        <v>3158</v>
      </c>
      <c r="D1212" t="s">
        <v>182</v>
      </c>
      <c r="E1212">
        <v>1816.71660725999</v>
      </c>
      <c r="F1212">
        <v>743.55</v>
      </c>
      <c r="G1212">
        <v>-29.5889080148029</v>
      </c>
      <c r="H1212">
        <v>-6.6275495541456104</v>
      </c>
      <c r="I1212">
        <v>16.8362907646464</v>
      </c>
      <c r="J1212">
        <v>0.52970068161159001</v>
      </c>
      <c r="K1212">
        <v>780.00522849710603</v>
      </c>
      <c r="L1212">
        <v>735.55228164351604</v>
      </c>
      <c r="M1212">
        <v>43.592795149683703</v>
      </c>
      <c r="N1212">
        <v>0.379301904686558</v>
      </c>
      <c r="O1212">
        <v>23.0515768946271</v>
      </c>
      <c r="P1212">
        <v>35.684306569343001</v>
      </c>
      <c r="Q1212">
        <v>-2.3298896546829002E-2</v>
      </c>
    </row>
    <row r="1213" spans="1:17" hidden="1" x14ac:dyDescent="0.3">
      <c r="A1213" t="s">
        <v>2585</v>
      </c>
      <c r="B1213" t="s">
        <v>2586</v>
      </c>
      <c r="C1213" t="s">
        <v>3158</v>
      </c>
      <c r="D1213" t="s">
        <v>182</v>
      </c>
      <c r="E1213">
        <v>1811.869417465</v>
      </c>
      <c r="F1213">
        <v>1113.95</v>
      </c>
      <c r="G1213">
        <v>0.76266704168920896</v>
      </c>
      <c r="H1213">
        <v>-8.9538704645702794</v>
      </c>
      <c r="I1213">
        <v>42.163469229691898</v>
      </c>
      <c r="J1213">
        <v>0.94382329079476701</v>
      </c>
      <c r="K1213">
        <v>1117.9484491706201</v>
      </c>
      <c r="L1213">
        <v>932.19459108047602</v>
      </c>
      <c r="M1213">
        <v>42.581815950702499</v>
      </c>
      <c r="N1213">
        <v>0.172314130578022</v>
      </c>
      <c r="O1213">
        <v>37.259302482157999</v>
      </c>
      <c r="P1213">
        <v>76.5372424722662</v>
      </c>
      <c r="Q1213">
        <v>0.10238893531476199</v>
      </c>
    </row>
    <row r="1214" spans="1:17" hidden="1" x14ac:dyDescent="0.3">
      <c r="A1214" t="s">
        <v>2587</v>
      </c>
      <c r="B1214" t="s">
        <v>2588</v>
      </c>
      <c r="C1214" t="s">
        <v>3158</v>
      </c>
      <c r="D1214" t="s">
        <v>444</v>
      </c>
      <c r="E1214">
        <v>1805.194107</v>
      </c>
      <c r="F1214">
        <v>586.20000000000005</v>
      </c>
      <c r="G1214">
        <v>-14.734211371311099</v>
      </c>
      <c r="H1214">
        <v>-11.165808549647799</v>
      </c>
      <c r="I1214">
        <v>6.1924276388948796</v>
      </c>
      <c r="J1214">
        <v>1.17058778222791</v>
      </c>
      <c r="K1214">
        <v>611.45059063886595</v>
      </c>
      <c r="L1214">
        <v>562.64224593407198</v>
      </c>
      <c r="M1214">
        <v>48.444248510503201</v>
      </c>
      <c r="N1214">
        <v>0.58200283847322098</v>
      </c>
      <c r="O1214">
        <v>24.0191061071306</v>
      </c>
      <c r="P1214">
        <v>45.639751552794998</v>
      </c>
      <c r="Q1214">
        <v>-7.5723234625488994E-2</v>
      </c>
    </row>
    <row r="1215" spans="1:17" hidden="1" x14ac:dyDescent="0.3">
      <c r="A1215" t="s">
        <v>2589</v>
      </c>
      <c r="B1215" t="s">
        <v>2590</v>
      </c>
      <c r="C1215" t="s">
        <v>3158</v>
      </c>
      <c r="E1215">
        <v>1800.47864652</v>
      </c>
      <c r="F1215">
        <v>720.4</v>
      </c>
      <c r="G1215">
        <v>1.5962201272376</v>
      </c>
      <c r="H1215">
        <v>21.346622906221</v>
      </c>
      <c r="I1215">
        <v>17.891416851296899</v>
      </c>
      <c r="J1215">
        <v>21.7317049114152</v>
      </c>
      <c r="O1215">
        <v>0</v>
      </c>
      <c r="P1215">
        <v>33.978054677329297</v>
      </c>
    </row>
    <row r="1216" spans="1:17" hidden="1" x14ac:dyDescent="0.3">
      <c r="A1216" t="s">
        <v>2591</v>
      </c>
      <c r="B1216" t="s">
        <v>2592</v>
      </c>
      <c r="C1216" t="s">
        <v>3158</v>
      </c>
      <c r="D1216" t="s">
        <v>143</v>
      </c>
      <c r="E1216">
        <v>1798.0521130320001</v>
      </c>
      <c r="F1216">
        <v>110.06</v>
      </c>
      <c r="G1216">
        <v>6.6565074316138899</v>
      </c>
      <c r="H1216">
        <v>-16.469667697848902</v>
      </c>
      <c r="I1216">
        <v>-26.335853192154101</v>
      </c>
      <c r="J1216">
        <v>-2.6293274248331899</v>
      </c>
      <c r="K1216">
        <v>118.17360405566301</v>
      </c>
      <c r="L1216">
        <v>124.022769458456</v>
      </c>
      <c r="M1216">
        <v>40.461399430647802</v>
      </c>
      <c r="N1216">
        <v>0.45716606246548003</v>
      </c>
      <c r="O1216">
        <v>149.31855351626299</v>
      </c>
      <c r="P1216">
        <v>33.003021148036197</v>
      </c>
    </row>
    <row r="1217" spans="1:17" hidden="1" x14ac:dyDescent="0.3">
      <c r="A1217" t="s">
        <v>2593</v>
      </c>
      <c r="B1217" t="s">
        <v>2594</v>
      </c>
      <c r="C1217" t="s">
        <v>3158</v>
      </c>
      <c r="D1217" t="s">
        <v>258</v>
      </c>
      <c r="E1217">
        <v>1794.4773</v>
      </c>
      <c r="F1217">
        <v>291.95</v>
      </c>
      <c r="G1217">
        <v>88.5015508897892</v>
      </c>
      <c r="H1217">
        <v>-8.5967425433597899</v>
      </c>
      <c r="I1217">
        <v>51.672865838952902</v>
      </c>
      <c r="J1217">
        <v>1.28971782519823</v>
      </c>
      <c r="K1217">
        <v>305.66021517615002</v>
      </c>
      <c r="L1217">
        <v>247.112339496586</v>
      </c>
      <c r="M1217">
        <v>56.4869859336766</v>
      </c>
      <c r="N1217">
        <v>0.22081507007998599</v>
      </c>
      <c r="O1217">
        <v>23.291659530741502</v>
      </c>
      <c r="P1217">
        <v>141.08175061932201</v>
      </c>
    </row>
    <row r="1218" spans="1:17" hidden="1" x14ac:dyDescent="0.3">
      <c r="A1218" t="s">
        <v>2595</v>
      </c>
      <c r="B1218" t="s">
        <v>2596</v>
      </c>
      <c r="C1218" t="s">
        <v>3158</v>
      </c>
      <c r="D1218" t="s">
        <v>24</v>
      </c>
      <c r="E1218">
        <v>1790.5878535249999</v>
      </c>
      <c r="F1218">
        <v>168.53</v>
      </c>
      <c r="G1218">
        <v>-26.1402081653717</v>
      </c>
      <c r="H1218">
        <v>-10.7722841137091</v>
      </c>
      <c r="I1218">
        <v>-20.8743669539151</v>
      </c>
      <c r="J1218">
        <v>-2.04564828789049</v>
      </c>
      <c r="K1218">
        <v>183.60025351904301</v>
      </c>
      <c r="L1218">
        <v>181.68626661226401</v>
      </c>
      <c r="M1218">
        <v>33.076730356988797</v>
      </c>
      <c r="N1218">
        <v>0.63856085130162799</v>
      </c>
      <c r="O1218">
        <v>29.175814395063099</v>
      </c>
      <c r="P1218">
        <v>18.432888264230399</v>
      </c>
      <c r="Q1218">
        <v>-8.2188647463379994E-3</v>
      </c>
    </row>
    <row r="1219" spans="1:17" hidden="1" x14ac:dyDescent="0.3">
      <c r="A1219" t="s">
        <v>2597</v>
      </c>
      <c r="B1219" t="s">
        <v>2598</v>
      </c>
      <c r="C1219" t="s">
        <v>3158</v>
      </c>
      <c r="D1219" t="s">
        <v>430</v>
      </c>
      <c r="E1219">
        <v>1790.1588274999999</v>
      </c>
      <c r="F1219">
        <v>3000.35</v>
      </c>
      <c r="G1219">
        <v>148.207591259515</v>
      </c>
      <c r="H1219">
        <v>-6.50714340272605</v>
      </c>
      <c r="I1219">
        <v>20.647506177651302</v>
      </c>
      <c r="J1219">
        <v>-3.5534981284548799</v>
      </c>
      <c r="K1219">
        <v>3117.8539720657</v>
      </c>
      <c r="L1219">
        <v>2545.5095215444599</v>
      </c>
      <c r="M1219">
        <v>48.9971221965966</v>
      </c>
      <c r="N1219">
        <v>1.12420864913062</v>
      </c>
      <c r="O1219">
        <v>36.1591147699435</v>
      </c>
      <c r="P1219">
        <v>203.37209302325499</v>
      </c>
      <c r="Q1219">
        <v>0.116398598551526</v>
      </c>
    </row>
    <row r="1220" spans="1:17" hidden="1" x14ac:dyDescent="0.3">
      <c r="A1220" t="s">
        <v>2599</v>
      </c>
      <c r="B1220" t="s">
        <v>2600</v>
      </c>
      <c r="C1220" t="s">
        <v>3158</v>
      </c>
      <c r="D1220" t="s">
        <v>21</v>
      </c>
      <c r="E1220">
        <v>1786.5761589000001</v>
      </c>
      <c r="F1220">
        <v>1405.3</v>
      </c>
      <c r="G1220">
        <v>67.851384442548607</v>
      </c>
      <c r="H1220">
        <v>-6.17716260848142</v>
      </c>
      <c r="I1220">
        <v>33.559050115273998</v>
      </c>
      <c r="J1220">
        <v>4.0101364634856598</v>
      </c>
      <c r="K1220">
        <v>1397.5077312143001</v>
      </c>
      <c r="L1220">
        <v>1155.2370859928301</v>
      </c>
      <c r="M1220">
        <v>54.929966152968298</v>
      </c>
      <c r="N1220">
        <v>0.46336581150379302</v>
      </c>
      <c r="O1220">
        <v>23.596385113498901</v>
      </c>
      <c r="P1220">
        <v>137.00143351041399</v>
      </c>
      <c r="Q1220">
        <v>0.16515553816691</v>
      </c>
    </row>
    <row r="1221" spans="1:17" hidden="1" x14ac:dyDescent="0.3">
      <c r="A1221" t="s">
        <v>2601</v>
      </c>
      <c r="B1221" t="s">
        <v>2602</v>
      </c>
      <c r="C1221" t="s">
        <v>3158</v>
      </c>
      <c r="D1221" t="s">
        <v>2603</v>
      </c>
      <c r="E1221">
        <v>1786.3773900000001</v>
      </c>
      <c r="F1221">
        <v>1653.9</v>
      </c>
      <c r="G1221">
        <v>-13.557033048507201</v>
      </c>
      <c r="H1221">
        <v>11.787984345292699</v>
      </c>
      <c r="I1221">
        <v>6.4830615320720302</v>
      </c>
      <c r="J1221">
        <v>-6.7057162703922897</v>
      </c>
      <c r="K1221">
        <v>1566.1716846798199</v>
      </c>
      <c r="L1221">
        <v>1421.4943071728801</v>
      </c>
      <c r="M1221">
        <v>40.645708812065003</v>
      </c>
      <c r="N1221">
        <v>0.44068191268191198</v>
      </c>
      <c r="O1221">
        <v>13.610254549851801</v>
      </c>
      <c r="P1221">
        <v>64.567164179104395</v>
      </c>
      <c r="Q1221">
        <v>0.23657340545755901</v>
      </c>
    </row>
    <row r="1222" spans="1:17" hidden="1" x14ac:dyDescent="0.3">
      <c r="A1222" t="s">
        <v>2604</v>
      </c>
      <c r="B1222" t="s">
        <v>2605</v>
      </c>
      <c r="C1222" t="s">
        <v>3158</v>
      </c>
      <c r="D1222" t="s">
        <v>217</v>
      </c>
      <c r="E1222">
        <v>1784.186052</v>
      </c>
      <c r="F1222">
        <v>1177</v>
      </c>
      <c r="G1222">
        <v>68.022473447992297</v>
      </c>
      <c r="H1222">
        <v>0.59188982913869204</v>
      </c>
      <c r="I1222">
        <v>-4.5784195434743697</v>
      </c>
      <c r="J1222">
        <v>1.24829099805712</v>
      </c>
      <c r="K1222">
        <v>1180.43095465082</v>
      </c>
      <c r="L1222">
        <v>1055.5834860994901</v>
      </c>
      <c r="M1222">
        <v>45.741293267576097</v>
      </c>
      <c r="N1222">
        <v>0.44287495260355197</v>
      </c>
      <c r="O1222">
        <v>26.826677994902301</v>
      </c>
      <c r="P1222">
        <v>143.33264420095099</v>
      </c>
      <c r="Q1222">
        <v>0.129781662178209</v>
      </c>
    </row>
    <row r="1223" spans="1:17" hidden="1" x14ac:dyDescent="0.3">
      <c r="A1223" t="s">
        <v>2606</v>
      </c>
      <c r="B1223" t="s">
        <v>2607</v>
      </c>
      <c r="C1223" t="s">
        <v>3158</v>
      </c>
      <c r="D1223" t="s">
        <v>125</v>
      </c>
      <c r="E1223">
        <v>1781.6254640249999</v>
      </c>
      <c r="F1223">
        <v>800.25</v>
      </c>
      <c r="G1223">
        <v>10.5050035560733</v>
      </c>
      <c r="H1223">
        <v>0.17258408972081801</v>
      </c>
      <c r="I1223">
        <v>32.9960143013272</v>
      </c>
      <c r="J1223">
        <v>7.2079491177152404</v>
      </c>
      <c r="K1223">
        <v>737.861394000362</v>
      </c>
      <c r="L1223">
        <v>644.19807397600096</v>
      </c>
      <c r="M1223">
        <v>71.878511066404698</v>
      </c>
      <c r="N1223">
        <v>0.44530310114590399</v>
      </c>
      <c r="O1223">
        <v>5.8356763511402798</v>
      </c>
      <c r="P1223">
        <v>60.290435653480202</v>
      </c>
      <c r="Q1223">
        <v>-6.0289011407871997E-2</v>
      </c>
    </row>
    <row r="1224" spans="1:17" hidden="1" x14ac:dyDescent="0.3">
      <c r="A1224" t="s">
        <v>2608</v>
      </c>
      <c r="B1224" t="s">
        <v>2609</v>
      </c>
      <c r="C1224" t="s">
        <v>3158</v>
      </c>
      <c r="D1224" t="s">
        <v>119</v>
      </c>
      <c r="E1224">
        <v>1780.55940122999</v>
      </c>
      <c r="F1224">
        <v>257.85000000000002</v>
      </c>
      <c r="G1224">
        <v>-49.113142101335598</v>
      </c>
      <c r="H1224">
        <v>-24.014600864839601</v>
      </c>
      <c r="I1224">
        <v>-32.817945377276203</v>
      </c>
      <c r="J1224">
        <v>-5.5661765502412699</v>
      </c>
      <c r="K1224">
        <v>312.02242206621003</v>
      </c>
      <c r="M1224">
        <v>23.315099661304199</v>
      </c>
      <c r="N1224">
        <v>0.67398603065831597</v>
      </c>
      <c r="O1224">
        <v>55.128950940469203</v>
      </c>
      <c r="P1224">
        <v>3.8461538461538498</v>
      </c>
    </row>
    <row r="1225" spans="1:17" hidden="1" x14ac:dyDescent="0.3">
      <c r="A1225" t="s">
        <v>2610</v>
      </c>
      <c r="B1225" t="s">
        <v>2611</v>
      </c>
      <c r="C1225" t="s">
        <v>3158</v>
      </c>
      <c r="D1225" t="s">
        <v>258</v>
      </c>
      <c r="E1225">
        <v>1772.9386028900001</v>
      </c>
      <c r="F1225">
        <v>53.17</v>
      </c>
      <c r="G1225">
        <v>8.7683624584840594</v>
      </c>
      <c r="H1225">
        <v>-4.9942430448466304</v>
      </c>
      <c r="I1225">
        <v>-29.458037297356999</v>
      </c>
      <c r="J1225">
        <v>-2.6459524458304098</v>
      </c>
      <c r="K1225">
        <v>57.403425513857499</v>
      </c>
      <c r="L1225">
        <v>58.926720251912002</v>
      </c>
      <c r="M1225">
        <v>38.1204431986191</v>
      </c>
      <c r="N1225">
        <v>0.62021111125929196</v>
      </c>
      <c r="O1225">
        <v>80.364867406432197</v>
      </c>
      <c r="P1225">
        <v>46.071428571428498</v>
      </c>
      <c r="Q1225">
        <v>-6.193275457354E-3</v>
      </c>
    </row>
    <row r="1226" spans="1:17" hidden="1" x14ac:dyDescent="0.3">
      <c r="A1226" t="s">
        <v>2612</v>
      </c>
      <c r="B1226" t="s">
        <v>2613</v>
      </c>
      <c r="C1226" t="s">
        <v>3158</v>
      </c>
      <c r="D1226" t="s">
        <v>1451</v>
      </c>
      <c r="E1226">
        <v>1772.38681425</v>
      </c>
      <c r="F1226">
        <v>125.19</v>
      </c>
      <c r="G1226">
        <v>19.5176251518164</v>
      </c>
      <c r="H1226">
        <v>-9.1214049504356698</v>
      </c>
      <c r="I1226">
        <v>3.29822284239583</v>
      </c>
      <c r="J1226">
        <v>-1.1245717049942501</v>
      </c>
      <c r="K1226">
        <v>123.356246822994</v>
      </c>
      <c r="L1226">
        <v>113.837420178817</v>
      </c>
      <c r="M1226">
        <v>60.970004412667798</v>
      </c>
      <c r="N1226">
        <v>0.52862083712207797</v>
      </c>
      <c r="O1226">
        <v>17.6771307612429</v>
      </c>
      <c r="P1226">
        <v>72.5568573397656</v>
      </c>
      <c r="Q1226">
        <v>0.19393343503247601</v>
      </c>
    </row>
    <row r="1227" spans="1:17" hidden="1" x14ac:dyDescent="0.3">
      <c r="A1227" t="s">
        <v>2614</v>
      </c>
      <c r="B1227" t="s">
        <v>2615</v>
      </c>
      <c r="C1227" t="s">
        <v>3158</v>
      </c>
      <c r="D1227" t="s">
        <v>258</v>
      </c>
      <c r="E1227">
        <v>1762.86</v>
      </c>
      <c r="F1227">
        <v>1469.05</v>
      </c>
      <c r="G1227">
        <v>-36.406300131079398</v>
      </c>
      <c r="H1227">
        <v>1.0267628601205001</v>
      </c>
      <c r="I1227">
        <v>-4.45921368683367</v>
      </c>
      <c r="J1227">
        <v>-1.42205088228474</v>
      </c>
      <c r="K1227">
        <v>1474.5297498970101</v>
      </c>
      <c r="L1227">
        <v>1439.74532482117</v>
      </c>
      <c r="M1227">
        <v>39.841365480496599</v>
      </c>
      <c r="N1227">
        <v>0.78550847856763195</v>
      </c>
      <c r="O1227">
        <v>15.380688199857</v>
      </c>
      <c r="P1227">
        <v>24.385081071927502</v>
      </c>
      <c r="Q1227">
        <v>0.16195068833189599</v>
      </c>
    </row>
    <row r="1228" spans="1:17" hidden="1" x14ac:dyDescent="0.3">
      <c r="A1228" t="s">
        <v>2616</v>
      </c>
      <c r="B1228" t="s">
        <v>2617</v>
      </c>
      <c r="C1228" t="s">
        <v>3158</v>
      </c>
      <c r="D1228" t="s">
        <v>1940</v>
      </c>
      <c r="E1228">
        <v>1761.90621767999</v>
      </c>
      <c r="F1228">
        <v>607.95000000000005</v>
      </c>
      <c r="G1228">
        <v>-37.309808614960403</v>
      </c>
      <c r="H1228">
        <v>-7.7186691720959004</v>
      </c>
      <c r="I1228">
        <v>-22.164237845135499</v>
      </c>
      <c r="J1228">
        <v>0.84484680748422103</v>
      </c>
      <c r="K1228">
        <v>629.30370510855698</v>
      </c>
      <c r="L1228">
        <v>639.98537962693899</v>
      </c>
      <c r="M1228">
        <v>48.9291183212136</v>
      </c>
      <c r="N1228">
        <v>0.247233057967571</v>
      </c>
      <c r="O1228">
        <v>50.505798174191902</v>
      </c>
      <c r="P1228">
        <v>16.913461538461501</v>
      </c>
      <c r="Q1228">
        <v>0.13651074521345599</v>
      </c>
    </row>
    <row r="1229" spans="1:17" hidden="1" x14ac:dyDescent="0.3">
      <c r="A1229" t="s">
        <v>2618</v>
      </c>
      <c r="B1229" t="s">
        <v>2619</v>
      </c>
      <c r="C1229" t="s">
        <v>3158</v>
      </c>
      <c r="D1229" t="s">
        <v>48</v>
      </c>
      <c r="E1229">
        <v>1755.3489876000001</v>
      </c>
      <c r="F1229">
        <v>1613.6</v>
      </c>
      <c r="G1229">
        <v>83.005706246449293</v>
      </c>
      <c r="H1229">
        <v>-6.7307592696472698</v>
      </c>
      <c r="I1229">
        <v>27.472912066279498</v>
      </c>
      <c r="J1229">
        <v>3.6206372897582502</v>
      </c>
      <c r="K1229">
        <v>1533.3918509790201</v>
      </c>
      <c r="L1229">
        <v>1251.66105552064</v>
      </c>
      <c r="M1229">
        <v>52.691977697684102</v>
      </c>
      <c r="N1229">
        <v>0.50280937192320296</v>
      </c>
      <c r="O1229">
        <v>10.151214675260301</v>
      </c>
      <c r="P1229">
        <v>136.92827252037199</v>
      </c>
    </row>
    <row r="1230" spans="1:17" hidden="1" x14ac:dyDescent="0.3">
      <c r="A1230" t="s">
        <v>2620</v>
      </c>
      <c r="B1230" t="s">
        <v>2621</v>
      </c>
      <c r="C1230" t="s">
        <v>3158</v>
      </c>
      <c r="D1230" t="s">
        <v>444</v>
      </c>
      <c r="E1230">
        <v>1753.78560148</v>
      </c>
      <c r="F1230">
        <v>53.24</v>
      </c>
      <c r="G1230">
        <v>-41.438384189429499</v>
      </c>
      <c r="H1230">
        <v>-7.97149920557675</v>
      </c>
      <c r="I1230">
        <v>-10.695312260415401</v>
      </c>
      <c r="J1230">
        <v>-3.45551383864104</v>
      </c>
      <c r="K1230">
        <v>57.812865869510802</v>
      </c>
      <c r="L1230">
        <v>59.145880618364998</v>
      </c>
      <c r="M1230">
        <v>31.454814041024399</v>
      </c>
      <c r="N1230">
        <v>0.26734262528826302</v>
      </c>
      <c r="O1230">
        <v>58.812611802247098</v>
      </c>
      <c r="P1230">
        <v>41.067251533530097</v>
      </c>
    </row>
    <row r="1231" spans="1:17" hidden="1" x14ac:dyDescent="0.3">
      <c r="A1231" t="s">
        <v>2622</v>
      </c>
      <c r="B1231" t="s">
        <v>2623</v>
      </c>
      <c r="C1231" t="s">
        <v>3158</v>
      </c>
      <c r="D1231" t="s">
        <v>2624</v>
      </c>
      <c r="E1231">
        <v>1752.9096012</v>
      </c>
      <c r="F1231">
        <v>631.65</v>
      </c>
      <c r="G1231">
        <v>-25.308363103889299</v>
      </c>
      <c r="H1231">
        <v>-6.4328870121686803</v>
      </c>
      <c r="I1231">
        <v>17.6213129659494</v>
      </c>
      <c r="J1231">
        <v>6.1313555247652203E-2</v>
      </c>
      <c r="K1231">
        <v>653.52754017941095</v>
      </c>
      <c r="L1231">
        <v>603.29344680093698</v>
      </c>
      <c r="M1231">
        <v>41.586769202219301</v>
      </c>
      <c r="N1231">
        <v>0.51217396075799204</v>
      </c>
      <c r="O1231">
        <v>33.681627483574701</v>
      </c>
      <c r="P1231">
        <v>34.393617021276498</v>
      </c>
      <c r="Q1231">
        <v>9.4103330697432999E-2</v>
      </c>
    </row>
    <row r="1232" spans="1:17" hidden="1" x14ac:dyDescent="0.3">
      <c r="A1232" t="s">
        <v>2625</v>
      </c>
      <c r="B1232" t="s">
        <v>2626</v>
      </c>
      <c r="C1232" t="s">
        <v>3158</v>
      </c>
      <c r="D1232" t="s">
        <v>283</v>
      </c>
      <c r="E1232">
        <v>1749.3204350999999</v>
      </c>
      <c r="F1232">
        <v>3032.6</v>
      </c>
      <c r="G1232">
        <v>122.93122278618399</v>
      </c>
      <c r="H1232">
        <v>-0.422443398780248</v>
      </c>
      <c r="I1232">
        <v>59.808529592594198</v>
      </c>
      <c r="J1232">
        <v>3.2880171449261302</v>
      </c>
      <c r="K1232">
        <v>2851.9072447510298</v>
      </c>
      <c r="L1232">
        <v>2273.1618866034</v>
      </c>
      <c r="M1232">
        <v>68.7037590604331</v>
      </c>
      <c r="N1232">
        <v>0.643010383324225</v>
      </c>
      <c r="O1232">
        <v>15.379542306931301</v>
      </c>
      <c r="P1232">
        <v>166.00587693522201</v>
      </c>
      <c r="Q1232">
        <v>0.177864532382738</v>
      </c>
    </row>
    <row r="1233" spans="1:17" hidden="1" x14ac:dyDescent="0.3">
      <c r="A1233" t="s">
        <v>2627</v>
      </c>
      <c r="B1233" t="s">
        <v>2628</v>
      </c>
      <c r="C1233" t="s">
        <v>3158</v>
      </c>
      <c r="D1233" t="s">
        <v>452</v>
      </c>
      <c r="E1233">
        <v>1741.7006966399999</v>
      </c>
      <c r="F1233">
        <v>840.1</v>
      </c>
      <c r="G1233">
        <v>-21.766135102359499</v>
      </c>
      <c r="H1233">
        <v>10.424479428950301</v>
      </c>
      <c r="I1233">
        <v>23.149505694833699</v>
      </c>
      <c r="J1233">
        <v>2.9079936115973299</v>
      </c>
      <c r="K1233">
        <v>764.09375806780599</v>
      </c>
      <c r="L1233">
        <v>706.05694025780701</v>
      </c>
      <c r="M1233">
        <v>61.817145164976402</v>
      </c>
      <c r="N1233">
        <v>0.42490895767748299</v>
      </c>
      <c r="O1233">
        <v>3.57100345197001</v>
      </c>
      <c r="P1233">
        <v>48.6902654867256</v>
      </c>
      <c r="Q1233">
        <v>8.2487419476880999E-2</v>
      </c>
    </row>
    <row r="1234" spans="1:17" hidden="1" x14ac:dyDescent="0.3">
      <c r="A1234" t="s">
        <v>2629</v>
      </c>
      <c r="B1234" t="s">
        <v>2630</v>
      </c>
      <c r="C1234" t="s">
        <v>3158</v>
      </c>
      <c r="D1234" t="s">
        <v>80</v>
      </c>
      <c r="E1234">
        <v>1738.78785234</v>
      </c>
      <c r="F1234">
        <v>31.11</v>
      </c>
      <c r="G1234">
        <v>-27.247933033096501</v>
      </c>
      <c r="H1234">
        <v>-9.2693798589521794</v>
      </c>
      <c r="I1234">
        <v>-26.865107116214901</v>
      </c>
      <c r="J1234">
        <v>-2.0979301473766099</v>
      </c>
      <c r="K1234">
        <v>34.035520524074002</v>
      </c>
      <c r="L1234">
        <v>35.914410016632701</v>
      </c>
      <c r="M1234">
        <v>27.832614909878401</v>
      </c>
      <c r="N1234">
        <v>0.36684453586229698</v>
      </c>
      <c r="O1234">
        <v>56.219864995178398</v>
      </c>
      <c r="P1234">
        <v>8.0208333333333197</v>
      </c>
    </row>
    <row r="1235" spans="1:17" hidden="1" x14ac:dyDescent="0.3">
      <c r="A1235" t="s">
        <v>2631</v>
      </c>
      <c r="B1235" t="s">
        <v>2632</v>
      </c>
      <c r="C1235" t="s">
        <v>3158</v>
      </c>
      <c r="D1235" t="s">
        <v>179</v>
      </c>
      <c r="E1235">
        <v>1736.0031435599999</v>
      </c>
      <c r="F1235">
        <v>422.8</v>
      </c>
      <c r="G1235">
        <v>-36.651283425351103</v>
      </c>
      <c r="H1235">
        <v>-5.5695346342038397</v>
      </c>
      <c r="I1235">
        <v>-21.281258933313801</v>
      </c>
      <c r="J1235">
        <v>-2.53812823035104</v>
      </c>
      <c r="K1235">
        <v>439.33686256948801</v>
      </c>
      <c r="L1235">
        <v>476.30101741399602</v>
      </c>
      <c r="M1235">
        <v>42.597388531815703</v>
      </c>
      <c r="N1235">
        <v>0.46299493441135198</v>
      </c>
      <c r="O1235">
        <v>51.608325449384999</v>
      </c>
      <c r="P1235">
        <v>4.6534653465346496</v>
      </c>
    </row>
    <row r="1236" spans="1:17" hidden="1" x14ac:dyDescent="0.3">
      <c r="A1236" t="s">
        <v>2633</v>
      </c>
      <c r="B1236" t="s">
        <v>2634</v>
      </c>
      <c r="C1236" t="s">
        <v>3158</v>
      </c>
      <c r="D1236" t="s">
        <v>769</v>
      </c>
      <c r="E1236">
        <v>1726.9979000000001</v>
      </c>
      <c r="F1236">
        <v>281</v>
      </c>
      <c r="G1236">
        <v>149.723652539607</v>
      </c>
      <c r="H1236">
        <v>-12.060322706054601</v>
      </c>
      <c r="I1236">
        <v>-0.84211104382073798</v>
      </c>
      <c r="J1236">
        <v>1.0191263172195799</v>
      </c>
      <c r="K1236">
        <v>298.57992149896802</v>
      </c>
      <c r="L1236">
        <v>269.30339359410698</v>
      </c>
      <c r="M1236">
        <v>53.225962484951701</v>
      </c>
      <c r="N1236">
        <v>0.52078396213288303</v>
      </c>
      <c r="O1236">
        <v>58.362989323843401</v>
      </c>
      <c r="P1236">
        <v>183.83838383838301</v>
      </c>
      <c r="Q1236">
        <v>0.100028599080333</v>
      </c>
    </row>
    <row r="1237" spans="1:17" hidden="1" x14ac:dyDescent="0.3">
      <c r="A1237" t="s">
        <v>2635</v>
      </c>
      <c r="B1237" t="s">
        <v>2636</v>
      </c>
      <c r="C1237" t="s">
        <v>3158</v>
      </c>
      <c r="D1237" t="s">
        <v>547</v>
      </c>
      <c r="E1237">
        <v>1722.397319232</v>
      </c>
      <c r="F1237">
        <v>147.32</v>
      </c>
      <c r="G1237">
        <v>217.37309125400799</v>
      </c>
      <c r="H1237">
        <v>33.074846329926402</v>
      </c>
      <c r="I1237">
        <v>103.95838319807601</v>
      </c>
      <c r="J1237">
        <v>47.192470931598699</v>
      </c>
      <c r="K1237">
        <v>98.727301044980607</v>
      </c>
      <c r="L1237">
        <v>81.978222554428498</v>
      </c>
      <c r="M1237">
        <v>87.322682796027195</v>
      </c>
      <c r="N1237">
        <v>2.7944994172668101</v>
      </c>
      <c r="O1237">
        <v>2.1314146076567999</v>
      </c>
      <c r="P1237">
        <v>260.21449328098799</v>
      </c>
      <c r="Q1237">
        <v>0.12933826385866101</v>
      </c>
    </row>
    <row r="1238" spans="1:17" hidden="1" x14ac:dyDescent="0.3">
      <c r="A1238" t="s">
        <v>2637</v>
      </c>
      <c r="B1238" t="s">
        <v>2638</v>
      </c>
      <c r="C1238" t="s">
        <v>3158</v>
      </c>
      <c r="D1238" t="s">
        <v>398</v>
      </c>
      <c r="E1238">
        <v>1721.5754005439901</v>
      </c>
      <c r="F1238">
        <v>84.54</v>
      </c>
      <c r="G1238">
        <v>-5.0656317864176597</v>
      </c>
      <c r="H1238">
        <v>-7.9399717193193204</v>
      </c>
      <c r="I1238">
        <v>-2.7019828430938801</v>
      </c>
      <c r="J1238">
        <v>-0.31709643679307398</v>
      </c>
      <c r="K1238">
        <v>85.536357805045199</v>
      </c>
      <c r="L1238">
        <v>81.802701088189906</v>
      </c>
      <c r="M1238">
        <v>50.726436245676297</v>
      </c>
      <c r="N1238">
        <v>0.43850977888690101</v>
      </c>
      <c r="O1238">
        <v>27.158741424177801</v>
      </c>
      <c r="P1238">
        <v>32.924528301886703</v>
      </c>
      <c r="Q1238">
        <v>5.3290286482906998E-2</v>
      </c>
    </row>
    <row r="1239" spans="1:17" hidden="1" x14ac:dyDescent="0.3">
      <c r="A1239" t="s">
        <v>2639</v>
      </c>
      <c r="B1239" t="s">
        <v>2640</v>
      </c>
      <c r="C1239" t="s">
        <v>3158</v>
      </c>
      <c r="E1239">
        <v>1719.76</v>
      </c>
      <c r="F1239">
        <v>614.20000000000005</v>
      </c>
      <c r="G1239">
        <v>235.70983240523401</v>
      </c>
      <c r="H1239">
        <v>50.1594784386143</v>
      </c>
      <c r="I1239">
        <v>40.090236977838401</v>
      </c>
      <c r="J1239">
        <v>8.4327705890787907</v>
      </c>
      <c r="K1239">
        <v>451.77542007089397</v>
      </c>
      <c r="L1239">
        <v>389.47032596084898</v>
      </c>
      <c r="M1239">
        <v>99.439857948847603</v>
      </c>
      <c r="N1239">
        <v>1.21951105392443</v>
      </c>
      <c r="O1239">
        <v>53.712145880820501</v>
      </c>
      <c r="P1239">
        <v>296.25806451612902</v>
      </c>
    </row>
    <row r="1240" spans="1:17" hidden="1" x14ac:dyDescent="0.3">
      <c r="A1240" t="s">
        <v>2641</v>
      </c>
      <c r="B1240" t="s">
        <v>2642</v>
      </c>
      <c r="C1240" t="s">
        <v>3158</v>
      </c>
      <c r="D1240" t="s">
        <v>238</v>
      </c>
      <c r="E1240">
        <v>1718.87994</v>
      </c>
      <c r="F1240">
        <v>950.75</v>
      </c>
      <c r="G1240">
        <v>80.204238769362505</v>
      </c>
      <c r="H1240">
        <v>3.8491674788214101</v>
      </c>
      <c r="I1240">
        <v>62.850927492448399</v>
      </c>
      <c r="J1240">
        <v>1.34444484421097</v>
      </c>
      <c r="K1240">
        <v>888.13278900985199</v>
      </c>
      <c r="L1240">
        <v>695.48960971517499</v>
      </c>
      <c r="M1240">
        <v>55.886543047631797</v>
      </c>
      <c r="N1240">
        <v>0.43488525766924002</v>
      </c>
      <c r="O1240">
        <v>9.1138574809361099</v>
      </c>
      <c r="P1240">
        <v>138.88190954773799</v>
      </c>
      <c r="Q1240">
        <v>4.6934624733452002E-2</v>
      </c>
    </row>
    <row r="1241" spans="1:17" hidden="1" x14ac:dyDescent="0.3">
      <c r="A1241" t="s">
        <v>2643</v>
      </c>
      <c r="B1241" t="s">
        <v>2644</v>
      </c>
      <c r="C1241" t="s">
        <v>3158</v>
      </c>
      <c r="D1241" t="s">
        <v>67</v>
      </c>
      <c r="E1241">
        <v>1714.38516392</v>
      </c>
      <c r="F1241">
        <v>384.8</v>
      </c>
      <c r="G1241">
        <v>81.877790514020703</v>
      </c>
      <c r="H1241">
        <v>-1.1392135668844701</v>
      </c>
      <c r="I1241">
        <v>29.127141357345899</v>
      </c>
      <c r="J1241">
        <v>7.7244466053840704</v>
      </c>
      <c r="K1241">
        <v>365.93211971505298</v>
      </c>
      <c r="L1241">
        <v>307.50514917398402</v>
      </c>
      <c r="M1241">
        <v>58.770928575924302</v>
      </c>
      <c r="N1241">
        <v>0.43481333102001501</v>
      </c>
      <c r="O1241">
        <v>15.423596673596601</v>
      </c>
      <c r="P1241">
        <v>128.232502965599</v>
      </c>
      <c r="Q1241">
        <v>9.4723405186326007E-2</v>
      </c>
    </row>
    <row r="1242" spans="1:17" hidden="1" x14ac:dyDescent="0.3">
      <c r="A1242" t="s">
        <v>2645</v>
      </c>
      <c r="B1242" t="s">
        <v>2646</v>
      </c>
      <c r="C1242" t="s">
        <v>3158</v>
      </c>
      <c r="D1242" t="s">
        <v>444</v>
      </c>
      <c r="E1242">
        <v>1713.64008992</v>
      </c>
      <c r="F1242">
        <v>509.2</v>
      </c>
      <c r="G1242">
        <v>12.4537923885472</v>
      </c>
      <c r="H1242">
        <v>-5.4353778973635301</v>
      </c>
      <c r="I1242">
        <v>43.497334256273199</v>
      </c>
      <c r="J1242">
        <v>-0.72890358615885498</v>
      </c>
      <c r="K1242">
        <v>491.53441567511402</v>
      </c>
      <c r="L1242">
        <v>428.98432778150902</v>
      </c>
      <c r="M1242">
        <v>56.723289476733001</v>
      </c>
      <c r="N1242">
        <v>0.38702437345420898</v>
      </c>
      <c r="O1242">
        <v>10.9190887666928</v>
      </c>
      <c r="P1242">
        <v>73.788395904436797</v>
      </c>
      <c r="Q1242">
        <v>-8.1953722481291E-2</v>
      </c>
    </row>
    <row r="1243" spans="1:17" hidden="1" x14ac:dyDescent="0.3">
      <c r="A1243" t="s">
        <v>2647</v>
      </c>
      <c r="B1243" t="s">
        <v>2648</v>
      </c>
      <c r="C1243" t="s">
        <v>3158</v>
      </c>
      <c r="D1243" t="s">
        <v>122</v>
      </c>
      <c r="E1243">
        <v>1707.2247585600001</v>
      </c>
      <c r="F1243">
        <v>57.84</v>
      </c>
      <c r="G1243">
        <v>-17.2164586922081</v>
      </c>
      <c r="H1243">
        <v>-0.99095870487381899</v>
      </c>
      <c r="I1243">
        <v>-13.873713150478</v>
      </c>
      <c r="J1243">
        <v>-2.5009550704660399</v>
      </c>
      <c r="K1243">
        <v>58.647683989269801</v>
      </c>
      <c r="L1243">
        <v>58.255799315453103</v>
      </c>
      <c r="M1243">
        <v>48.715023082817801</v>
      </c>
      <c r="N1243">
        <v>0.696372612603395</v>
      </c>
      <c r="O1243">
        <v>49.204702627939099</v>
      </c>
      <c r="P1243">
        <v>28.148886673313299</v>
      </c>
      <c r="Q1243">
        <v>8.1124773352087995E-2</v>
      </c>
    </row>
    <row r="1244" spans="1:17" hidden="1" x14ac:dyDescent="0.3">
      <c r="A1244" t="s">
        <v>2649</v>
      </c>
      <c r="B1244" t="s">
        <v>2650</v>
      </c>
      <c r="C1244" t="s">
        <v>3158</v>
      </c>
      <c r="D1244" t="s">
        <v>384</v>
      </c>
      <c r="E1244">
        <v>1705.3078025549901</v>
      </c>
      <c r="F1244">
        <v>196.03</v>
      </c>
      <c r="G1244">
        <v>20.939187692255</v>
      </c>
      <c r="H1244">
        <v>-2.2506748957265699</v>
      </c>
      <c r="I1244">
        <v>-8.2498377583125908</v>
      </c>
      <c r="J1244">
        <v>-0.77334703902928603</v>
      </c>
      <c r="K1244">
        <v>201.42896818806901</v>
      </c>
      <c r="L1244">
        <v>191.358556123325</v>
      </c>
      <c r="M1244">
        <v>44.964841158634997</v>
      </c>
      <c r="N1244">
        <v>0.74061052172401798</v>
      </c>
      <c r="O1244">
        <v>23.7055552721522</v>
      </c>
      <c r="P1244">
        <v>68.627956989247295</v>
      </c>
      <c r="Q1244">
        <v>7.5403811682227997E-2</v>
      </c>
    </row>
    <row r="1245" spans="1:17" hidden="1" x14ac:dyDescent="0.3">
      <c r="A1245" t="s">
        <v>2651</v>
      </c>
      <c r="B1245" t="s">
        <v>2652</v>
      </c>
      <c r="C1245" t="s">
        <v>3158</v>
      </c>
      <c r="D1245" t="s">
        <v>607</v>
      </c>
      <c r="E1245">
        <v>1701.0937799999999</v>
      </c>
      <c r="F1245">
        <v>117.73</v>
      </c>
      <c r="G1245">
        <v>16.572213797586699</v>
      </c>
      <c r="H1245">
        <v>-23.873870290325801</v>
      </c>
      <c r="I1245">
        <v>29.232603116476799</v>
      </c>
      <c r="J1245">
        <v>3.4353777904070801</v>
      </c>
      <c r="K1245">
        <v>122.269129443126</v>
      </c>
      <c r="L1245">
        <v>102.85525315969301</v>
      </c>
      <c r="M1245">
        <v>54.219977380712301</v>
      </c>
      <c r="N1245">
        <v>0.42013708500993302</v>
      </c>
      <c r="O1245">
        <v>35.513463008578903</v>
      </c>
      <c r="P1245">
        <v>67.099567099567096</v>
      </c>
    </row>
    <row r="1246" spans="1:17" hidden="1" x14ac:dyDescent="0.3">
      <c r="A1246" t="s">
        <v>2653</v>
      </c>
      <c r="B1246" t="s">
        <v>2654</v>
      </c>
      <c r="C1246" t="s">
        <v>3158</v>
      </c>
      <c r="D1246" t="s">
        <v>283</v>
      </c>
      <c r="E1246">
        <v>1694.42</v>
      </c>
      <c r="F1246">
        <v>3258.5</v>
      </c>
      <c r="G1246">
        <v>173.829131609185</v>
      </c>
      <c r="H1246">
        <v>36.449231747337002</v>
      </c>
      <c r="I1246">
        <v>144.60731014857001</v>
      </c>
      <c r="J1246">
        <v>-1.3493006869162201</v>
      </c>
      <c r="K1246">
        <v>2524.4885455182498</v>
      </c>
      <c r="L1246">
        <v>1791.46008635675</v>
      </c>
      <c r="M1246">
        <v>65.167131575227401</v>
      </c>
      <c r="N1246">
        <v>2.6003039136921799</v>
      </c>
      <c r="O1246">
        <v>7.4037133650452596</v>
      </c>
      <c r="P1246">
        <v>224.53563069568199</v>
      </c>
      <c r="Q1246">
        <v>0.111042228733976</v>
      </c>
    </row>
    <row r="1247" spans="1:17" hidden="1" x14ac:dyDescent="0.3">
      <c r="A1247" t="s">
        <v>2655</v>
      </c>
      <c r="B1247" t="s">
        <v>2656</v>
      </c>
      <c r="C1247" t="s">
        <v>3158</v>
      </c>
      <c r="D1247" t="s">
        <v>607</v>
      </c>
      <c r="E1247">
        <v>1692.3029750000001</v>
      </c>
      <c r="F1247">
        <v>57.86</v>
      </c>
      <c r="G1247">
        <v>-10.289837795001301</v>
      </c>
      <c r="H1247">
        <v>-11.2607699028935</v>
      </c>
      <c r="I1247">
        <v>-12.634104158190301</v>
      </c>
      <c r="J1247">
        <v>-2.6194025724571199</v>
      </c>
      <c r="K1247">
        <v>61.112229807919299</v>
      </c>
      <c r="L1247">
        <v>58.048404739387102</v>
      </c>
      <c r="M1247">
        <v>29.188193916460101</v>
      </c>
      <c r="N1247">
        <v>0.38500506926997802</v>
      </c>
      <c r="O1247">
        <v>34.808157621845801</v>
      </c>
      <c r="P1247">
        <v>28.720800889877601</v>
      </c>
      <c r="Q1247">
        <v>7.1071011628524999E-2</v>
      </c>
    </row>
    <row r="1248" spans="1:17" hidden="1" x14ac:dyDescent="0.3">
      <c r="A1248" t="s">
        <v>2657</v>
      </c>
      <c r="B1248" t="s">
        <v>2658</v>
      </c>
      <c r="C1248" t="s">
        <v>3158</v>
      </c>
      <c r="D1248" t="s">
        <v>283</v>
      </c>
      <c r="E1248">
        <v>1692.0849887500001</v>
      </c>
      <c r="F1248">
        <v>538.75</v>
      </c>
      <c r="G1248">
        <v>27.699149366196899</v>
      </c>
      <c r="H1248">
        <v>-6.2017141554152904</v>
      </c>
      <c r="I1248">
        <v>30.402394039591101</v>
      </c>
      <c r="J1248">
        <v>-2.2097704656933401</v>
      </c>
      <c r="K1248">
        <v>564.97218560592296</v>
      </c>
      <c r="L1248">
        <v>501.29161047457802</v>
      </c>
      <c r="M1248">
        <v>43.892766734281402</v>
      </c>
      <c r="N1248">
        <v>0.39955619955594701</v>
      </c>
      <c r="O1248">
        <v>38.580046403712302</v>
      </c>
      <c r="P1248">
        <v>80.667337357478203</v>
      </c>
      <c r="Q1248">
        <v>0.10327081513797901</v>
      </c>
    </row>
    <row r="1249" spans="1:17" hidden="1" x14ac:dyDescent="0.3">
      <c r="A1249" t="s">
        <v>2659</v>
      </c>
      <c r="B1249" t="s">
        <v>2660</v>
      </c>
      <c r="C1249" t="s">
        <v>3158</v>
      </c>
      <c r="D1249" t="s">
        <v>258</v>
      </c>
      <c r="E1249">
        <v>1691.501569065</v>
      </c>
      <c r="F1249">
        <v>1130.8499999999999</v>
      </c>
      <c r="G1249">
        <v>-3.0312069429541602</v>
      </c>
      <c r="H1249">
        <v>-5.5326367634479503</v>
      </c>
      <c r="I1249">
        <v>27.3663941433133</v>
      </c>
      <c r="J1249">
        <v>1.62527675507136</v>
      </c>
      <c r="K1249">
        <v>1166.8407140832801</v>
      </c>
      <c r="L1249">
        <v>1056.7405023042199</v>
      </c>
      <c r="M1249">
        <v>47.078651113819298</v>
      </c>
      <c r="N1249">
        <v>0.470632238673373</v>
      </c>
      <c r="O1249">
        <v>18.592209400008802</v>
      </c>
      <c r="P1249">
        <v>45.671776375112699</v>
      </c>
      <c r="Q1249">
        <v>0.117945643971794</v>
      </c>
    </row>
    <row r="1250" spans="1:17" hidden="1" x14ac:dyDescent="0.3">
      <c r="A1250" t="s">
        <v>2661</v>
      </c>
      <c r="B1250" t="s">
        <v>2662</v>
      </c>
      <c r="C1250" t="s">
        <v>3158</v>
      </c>
      <c r="D1250" t="s">
        <v>135</v>
      </c>
      <c r="E1250">
        <v>1690.6383659600001</v>
      </c>
      <c r="F1250">
        <v>52.18</v>
      </c>
      <c r="G1250">
        <v>12.032490247326599</v>
      </c>
      <c r="H1250">
        <v>-6.7968469178632196</v>
      </c>
      <c r="I1250">
        <v>-7.1999062968751897</v>
      </c>
      <c r="J1250">
        <v>0.72071300126020699</v>
      </c>
      <c r="K1250">
        <v>56.431233397637101</v>
      </c>
      <c r="L1250">
        <v>55.337958494964298</v>
      </c>
      <c r="M1250">
        <v>46.235831805296399</v>
      </c>
      <c r="N1250">
        <v>0.61279457266430304</v>
      </c>
      <c r="O1250">
        <v>49.923342276734303</v>
      </c>
      <c r="P1250">
        <v>48.660968660968599</v>
      </c>
      <c r="Q1250">
        <v>0.133650348310029</v>
      </c>
    </row>
    <row r="1251" spans="1:17" hidden="1" x14ac:dyDescent="0.3">
      <c r="A1251" t="s">
        <v>2663</v>
      </c>
      <c r="B1251" t="s">
        <v>2664</v>
      </c>
      <c r="C1251" t="s">
        <v>3158</v>
      </c>
      <c r="D1251" t="s">
        <v>444</v>
      </c>
      <c r="E1251">
        <v>1689.859143423</v>
      </c>
      <c r="F1251">
        <v>100.89</v>
      </c>
      <c r="G1251">
        <v>-64.378805418703195</v>
      </c>
      <c r="H1251">
        <v>-4.9161939203428098</v>
      </c>
      <c r="I1251">
        <v>-14.669893072826101</v>
      </c>
      <c r="J1251">
        <v>0.56729293675437897</v>
      </c>
      <c r="K1251">
        <v>104.895424079362</v>
      </c>
      <c r="L1251">
        <v>113.10237861531201</v>
      </c>
      <c r="M1251">
        <v>41.6964919172013</v>
      </c>
      <c r="N1251">
        <v>0.37622170451043302</v>
      </c>
      <c r="O1251">
        <v>65.130339974229301</v>
      </c>
      <c r="P1251">
        <v>26.1913696060037</v>
      </c>
      <c r="Q1251">
        <v>-7.8008602895939999E-2</v>
      </c>
    </row>
    <row r="1252" spans="1:17" hidden="1" x14ac:dyDescent="0.3">
      <c r="A1252" t="s">
        <v>2665</v>
      </c>
      <c r="B1252" t="s">
        <v>2666</v>
      </c>
      <c r="C1252" t="s">
        <v>3158</v>
      </c>
      <c r="D1252" t="s">
        <v>732</v>
      </c>
      <c r="E1252">
        <v>1687.2262686209999</v>
      </c>
      <c r="F1252">
        <v>189.87</v>
      </c>
      <c r="G1252">
        <v>-4.8420011644971899</v>
      </c>
      <c r="H1252">
        <v>-5.1198609352197897</v>
      </c>
      <c r="I1252">
        <v>11.453195559562101</v>
      </c>
      <c r="J1252">
        <v>1.3166252149223401</v>
      </c>
      <c r="K1252">
        <v>192.570666851558</v>
      </c>
      <c r="M1252">
        <v>50.867567123617498</v>
      </c>
      <c r="N1252">
        <v>0.58081342050503204</v>
      </c>
      <c r="O1252">
        <v>21.135513772581199</v>
      </c>
      <c r="P1252">
        <v>37.586956521739097</v>
      </c>
    </row>
    <row r="1253" spans="1:17" hidden="1" x14ac:dyDescent="0.3">
      <c r="A1253" t="s">
        <v>2667</v>
      </c>
      <c r="B1253" t="s">
        <v>2668</v>
      </c>
      <c r="C1253" t="s">
        <v>3158</v>
      </c>
      <c r="D1253" t="s">
        <v>410</v>
      </c>
      <c r="E1253">
        <v>1684.9989985499999</v>
      </c>
      <c r="F1253">
        <v>539.75</v>
      </c>
      <c r="G1253">
        <v>-1.9436385075631299</v>
      </c>
      <c r="H1253">
        <v>5.4843760018472798</v>
      </c>
      <c r="I1253">
        <v>-12.2604567249999</v>
      </c>
      <c r="J1253">
        <v>0.24786774872863299</v>
      </c>
      <c r="K1253">
        <v>523.89311433017497</v>
      </c>
      <c r="L1253">
        <v>511.46109837040098</v>
      </c>
      <c r="M1253">
        <v>55.337992694102397</v>
      </c>
      <c r="N1253">
        <v>1.01264555655596</v>
      </c>
      <c r="O1253">
        <v>40.518758684576198</v>
      </c>
      <c r="P1253">
        <v>33.601485148514797</v>
      </c>
      <c r="Q1253">
        <v>-4.5147836498729997E-3</v>
      </c>
    </row>
    <row r="1254" spans="1:17" hidden="1" x14ac:dyDescent="0.3">
      <c r="A1254" t="s">
        <v>2669</v>
      </c>
      <c r="B1254" t="s">
        <v>2670</v>
      </c>
      <c r="C1254" t="s">
        <v>3158</v>
      </c>
      <c r="D1254" t="s">
        <v>51</v>
      </c>
      <c r="E1254">
        <v>1667.36766865</v>
      </c>
      <c r="F1254">
        <v>1734.35</v>
      </c>
      <c r="G1254">
        <v>46.562301508481198</v>
      </c>
      <c r="H1254">
        <v>-8.3922373374940697</v>
      </c>
      <c r="I1254">
        <v>23.4919641517922</v>
      </c>
      <c r="J1254">
        <v>5.7841045369381501</v>
      </c>
      <c r="K1254">
        <v>1595.6175723532999</v>
      </c>
      <c r="L1254">
        <v>1362.9460760981699</v>
      </c>
      <c r="M1254">
        <v>61.789226182800697</v>
      </c>
      <c r="N1254">
        <v>0.499560246262093</v>
      </c>
      <c r="O1254">
        <v>14.4521002104534</v>
      </c>
      <c r="P1254">
        <v>94.357595114024704</v>
      </c>
      <c r="Q1254">
        <v>0.103975915671066</v>
      </c>
    </row>
    <row r="1255" spans="1:17" hidden="1" x14ac:dyDescent="0.3">
      <c r="A1255" t="s">
        <v>2671</v>
      </c>
      <c r="B1255" t="s">
        <v>2672</v>
      </c>
      <c r="C1255" t="s">
        <v>3158</v>
      </c>
      <c r="D1255" t="s">
        <v>1136</v>
      </c>
      <c r="E1255">
        <v>1667.3141250000001</v>
      </c>
      <c r="F1255">
        <v>243</v>
      </c>
      <c r="G1255">
        <v>332.48072824273402</v>
      </c>
      <c r="H1255">
        <v>32.771390462870798</v>
      </c>
      <c r="I1255">
        <v>14.9199180920061</v>
      </c>
      <c r="J1255">
        <v>4.3790602288263596</v>
      </c>
      <c r="K1255">
        <v>206.59721622182599</v>
      </c>
      <c r="L1255">
        <v>170.121820598515</v>
      </c>
      <c r="M1255">
        <v>66.262273056109706</v>
      </c>
      <c r="N1255">
        <v>1.340358336195</v>
      </c>
      <c r="O1255">
        <v>6.5637860082304398</v>
      </c>
      <c r="P1255">
        <v>408.36820083681999</v>
      </c>
      <c r="Q1255">
        <v>0.21018856417565501</v>
      </c>
    </row>
    <row r="1256" spans="1:17" hidden="1" x14ac:dyDescent="0.3">
      <c r="A1256" t="s">
        <v>2673</v>
      </c>
      <c r="B1256" t="s">
        <v>2674</v>
      </c>
      <c r="C1256" t="s">
        <v>3158</v>
      </c>
      <c r="D1256" t="s">
        <v>398</v>
      </c>
      <c r="E1256">
        <v>1659.6861606</v>
      </c>
      <c r="F1256">
        <v>140.04</v>
      </c>
      <c r="G1256">
        <v>6.4156941198922501</v>
      </c>
      <c r="H1256">
        <v>6.4323852401024801</v>
      </c>
      <c r="I1256">
        <v>9.8754528658641494</v>
      </c>
      <c r="J1256">
        <v>7.9048831310053096</v>
      </c>
      <c r="K1256">
        <v>130.154823549187</v>
      </c>
      <c r="L1256">
        <v>122.71536533446699</v>
      </c>
      <c r="M1256">
        <v>73.082754812453004</v>
      </c>
      <c r="N1256">
        <v>0.87082783616416204</v>
      </c>
      <c r="O1256">
        <v>11.468151956583799</v>
      </c>
      <c r="P1256">
        <v>48.347457627118601</v>
      </c>
      <c r="Q1256">
        <v>6.2962935595944999E-2</v>
      </c>
    </row>
    <row r="1257" spans="1:17" hidden="1" x14ac:dyDescent="0.3">
      <c r="A1257" t="s">
        <v>2675</v>
      </c>
      <c r="B1257" t="s">
        <v>2676</v>
      </c>
      <c r="C1257" t="s">
        <v>3158</v>
      </c>
      <c r="D1257" t="s">
        <v>2677</v>
      </c>
      <c r="E1257">
        <v>1656.9879966000001</v>
      </c>
      <c r="F1257">
        <v>464.5</v>
      </c>
      <c r="G1257">
        <v>443.788984579876</v>
      </c>
      <c r="H1257">
        <v>-28.464580943462298</v>
      </c>
      <c r="I1257">
        <v>-9.7469234340109701</v>
      </c>
      <c r="J1257">
        <v>-12.7035310148437</v>
      </c>
      <c r="K1257">
        <v>562.32909971340496</v>
      </c>
      <c r="L1257">
        <v>473.38212490765102</v>
      </c>
      <c r="M1257">
        <v>41.864446372429803</v>
      </c>
      <c r="N1257">
        <v>0.85981842921583296</v>
      </c>
      <c r="O1257">
        <v>71.797631862217401</v>
      </c>
      <c r="P1257">
        <v>469.79882237487698</v>
      </c>
    </row>
    <row r="1258" spans="1:17" hidden="1" x14ac:dyDescent="0.3">
      <c r="A1258" t="s">
        <v>2678</v>
      </c>
      <c r="B1258" t="s">
        <v>2679</v>
      </c>
      <c r="C1258" t="s">
        <v>3158</v>
      </c>
      <c r="D1258" t="s">
        <v>384</v>
      </c>
      <c r="E1258">
        <v>1655.1172617</v>
      </c>
      <c r="F1258">
        <v>332.85</v>
      </c>
      <c r="G1258">
        <v>19.2760635581195</v>
      </c>
      <c r="H1258">
        <v>40.447270502400301</v>
      </c>
      <c r="I1258">
        <v>41.994565857043398</v>
      </c>
      <c r="J1258">
        <v>3.0746642003381299</v>
      </c>
      <c r="K1258">
        <v>267.03381416727598</v>
      </c>
      <c r="L1258">
        <v>233.832573911802</v>
      </c>
      <c r="M1258">
        <v>71.780706436538296</v>
      </c>
      <c r="N1258">
        <v>1.1900486645825901</v>
      </c>
      <c r="O1258">
        <v>3.6502929247408602</v>
      </c>
      <c r="P1258">
        <v>81.538041996182102</v>
      </c>
      <c r="Q1258">
        <v>0.10747122880563199</v>
      </c>
    </row>
    <row r="1259" spans="1:17" hidden="1" x14ac:dyDescent="0.3">
      <c r="A1259" t="s">
        <v>2680</v>
      </c>
      <c r="B1259" t="s">
        <v>2681</v>
      </c>
      <c r="C1259" t="s">
        <v>3158</v>
      </c>
      <c r="D1259" t="s">
        <v>444</v>
      </c>
      <c r="E1259">
        <v>1650.0867827500001</v>
      </c>
      <c r="F1259">
        <v>5353.75</v>
      </c>
      <c r="G1259">
        <v>-40.941910568497804</v>
      </c>
      <c r="H1259">
        <v>-6.6797471313140901</v>
      </c>
      <c r="I1259">
        <v>-8.3053766728626908</v>
      </c>
      <c r="J1259">
        <v>-0.94183514238805999</v>
      </c>
      <c r="K1259">
        <v>5637.7680582518196</v>
      </c>
      <c r="L1259">
        <v>5736.3581636367499</v>
      </c>
      <c r="M1259">
        <v>39.250597165972202</v>
      </c>
      <c r="N1259">
        <v>0.76164056878533404</v>
      </c>
      <c r="O1259">
        <v>19.729161802474898</v>
      </c>
      <c r="P1259">
        <v>19.9316756272401</v>
      </c>
      <c r="Q1259">
        <v>-0.114220466880928</v>
      </c>
    </row>
    <row r="1260" spans="1:17" hidden="1" x14ac:dyDescent="0.3">
      <c r="A1260" t="s">
        <v>2682</v>
      </c>
      <c r="B1260" t="s">
        <v>2683</v>
      </c>
      <c r="C1260" t="s">
        <v>3158</v>
      </c>
      <c r="D1260" t="s">
        <v>51</v>
      </c>
      <c r="E1260">
        <v>1636.90263263</v>
      </c>
      <c r="F1260">
        <v>616.9</v>
      </c>
      <c r="G1260">
        <v>36.097638226546302</v>
      </c>
      <c r="H1260">
        <v>-9.0090739534336599</v>
      </c>
      <c r="I1260">
        <v>13.419091463988099</v>
      </c>
      <c r="J1260">
        <v>-0.57353595088845599</v>
      </c>
      <c r="K1260">
        <v>629.25005114030705</v>
      </c>
      <c r="L1260">
        <v>552.49201322355304</v>
      </c>
      <c r="M1260">
        <v>47.7102758157409</v>
      </c>
      <c r="N1260">
        <v>0.58881338577243403</v>
      </c>
      <c r="O1260">
        <v>17.531204409142401</v>
      </c>
      <c r="P1260">
        <v>64.265743576088298</v>
      </c>
      <c r="Q1260">
        <v>4.0554892573229001E-2</v>
      </c>
    </row>
    <row r="1261" spans="1:17" hidden="1" x14ac:dyDescent="0.3">
      <c r="A1261" t="s">
        <v>2684</v>
      </c>
      <c r="B1261" t="s">
        <v>2685</v>
      </c>
      <c r="C1261" t="s">
        <v>3158</v>
      </c>
      <c r="D1261" t="s">
        <v>21</v>
      </c>
      <c r="E1261">
        <v>1633.9737630100001</v>
      </c>
      <c r="F1261">
        <v>936.85</v>
      </c>
      <c r="G1261">
        <v>206.088708819674</v>
      </c>
      <c r="H1261">
        <v>21.260180491694999</v>
      </c>
      <c r="I1261">
        <v>43.115701506545697</v>
      </c>
      <c r="J1261">
        <v>27.067479634147102</v>
      </c>
      <c r="K1261">
        <v>705.77141984388902</v>
      </c>
      <c r="L1261">
        <v>565.61855881910401</v>
      </c>
      <c r="M1261">
        <v>87.081953600522098</v>
      </c>
      <c r="N1261">
        <v>1.8958733272213499</v>
      </c>
      <c r="O1261">
        <v>4.9260820835779402</v>
      </c>
      <c r="P1261">
        <v>277.76209677419303</v>
      </c>
      <c r="Q1261">
        <v>0.146960787655252</v>
      </c>
    </row>
    <row r="1262" spans="1:17" hidden="1" x14ac:dyDescent="0.3">
      <c r="A1262" t="s">
        <v>2686</v>
      </c>
      <c r="B1262" t="s">
        <v>2687</v>
      </c>
      <c r="C1262" t="s">
        <v>3158</v>
      </c>
      <c r="D1262" t="s">
        <v>283</v>
      </c>
      <c r="E1262">
        <v>1632.4721376799901</v>
      </c>
      <c r="F1262">
        <v>1511.2</v>
      </c>
      <c r="G1262">
        <v>218.164344586341</v>
      </c>
      <c r="H1262">
        <v>17.7131196997689</v>
      </c>
      <c r="I1262">
        <v>115.313651263324</v>
      </c>
      <c r="J1262">
        <v>-4.9644359631119803</v>
      </c>
      <c r="K1262">
        <v>1380.6115144251</v>
      </c>
      <c r="L1262">
        <v>1042.7186083210299</v>
      </c>
      <c r="M1262">
        <v>50.955959574770603</v>
      </c>
      <c r="N1262">
        <v>1.1957029425502099</v>
      </c>
      <c r="O1262">
        <v>13.6249338274219</v>
      </c>
      <c r="P1262">
        <v>355.18072289156601</v>
      </c>
      <c r="Q1262">
        <v>0.26836282058454197</v>
      </c>
    </row>
    <row r="1263" spans="1:17" hidden="1" x14ac:dyDescent="0.3">
      <c r="A1263" t="s">
        <v>2688</v>
      </c>
      <c r="B1263" t="s">
        <v>2689</v>
      </c>
      <c r="C1263" t="s">
        <v>3158</v>
      </c>
      <c r="D1263" t="s">
        <v>182</v>
      </c>
      <c r="E1263">
        <v>1626.15336</v>
      </c>
      <c r="F1263">
        <v>866.45</v>
      </c>
      <c r="G1263">
        <v>107.188924148209</v>
      </c>
      <c r="H1263">
        <v>0.52395117949842995</v>
      </c>
      <c r="I1263">
        <v>-10.872523799666601</v>
      </c>
      <c r="J1263">
        <v>-0.20841369097941601</v>
      </c>
      <c r="K1263">
        <v>907.69539841221604</v>
      </c>
      <c r="L1263">
        <v>816.293292494095</v>
      </c>
      <c r="M1263">
        <v>45.039813332896998</v>
      </c>
      <c r="N1263">
        <v>0.47702415976060902</v>
      </c>
      <c r="O1263">
        <v>47.781176063246498</v>
      </c>
      <c r="P1263">
        <v>145.90605931602099</v>
      </c>
      <c r="Q1263">
        <v>0.117753602395051</v>
      </c>
    </row>
    <row r="1264" spans="1:17" hidden="1" x14ac:dyDescent="0.3">
      <c r="A1264" t="s">
        <v>2690</v>
      </c>
      <c r="B1264" t="s">
        <v>2691</v>
      </c>
      <c r="C1264" t="s">
        <v>3158</v>
      </c>
      <c r="D1264" t="s">
        <v>48</v>
      </c>
      <c r="E1264">
        <v>1621.370928324</v>
      </c>
      <c r="F1264">
        <v>168.36</v>
      </c>
      <c r="G1264">
        <v>64.120032334868796</v>
      </c>
      <c r="H1264">
        <v>-5.9163900833935203</v>
      </c>
      <c r="I1264">
        <v>12.0207168466284</v>
      </c>
      <c r="J1264">
        <v>-0.26342343130435403</v>
      </c>
      <c r="K1264">
        <v>175.70493484879299</v>
      </c>
      <c r="L1264">
        <v>152.349743025961</v>
      </c>
      <c r="M1264">
        <v>49.079413231728502</v>
      </c>
      <c r="N1264">
        <v>0.75857601905699401</v>
      </c>
      <c r="O1264">
        <v>35.3646947018294</v>
      </c>
      <c r="P1264">
        <v>90.237288135593204</v>
      </c>
      <c r="Q1264">
        <v>0.15010651390771901</v>
      </c>
    </row>
    <row r="1265" spans="1:17" hidden="1" x14ac:dyDescent="0.3">
      <c r="A1265" t="s">
        <v>2692</v>
      </c>
      <c r="B1265" t="s">
        <v>2693</v>
      </c>
      <c r="C1265" t="s">
        <v>3158</v>
      </c>
      <c r="D1265" t="s">
        <v>2269</v>
      </c>
      <c r="E1265">
        <v>1619.560215</v>
      </c>
      <c r="F1265">
        <v>1023.75</v>
      </c>
      <c r="G1265">
        <v>-35.556577501663298</v>
      </c>
      <c r="H1265">
        <v>-12.022426758721499</v>
      </c>
      <c r="I1265">
        <v>-22.3825873281396</v>
      </c>
      <c r="J1265">
        <v>-1.5136933943620401</v>
      </c>
      <c r="K1265">
        <v>1095.393363486</v>
      </c>
      <c r="L1265">
        <v>1126.7077316075499</v>
      </c>
      <c r="M1265">
        <v>38.163619870862803</v>
      </c>
      <c r="N1265">
        <v>0.747433022298998</v>
      </c>
      <c r="O1265">
        <v>41.728937728937701</v>
      </c>
      <c r="P1265">
        <v>9.3983757213079695</v>
      </c>
      <c r="Q1265">
        <v>9.0764313019781995E-2</v>
      </c>
    </row>
    <row r="1266" spans="1:17" hidden="1" x14ac:dyDescent="0.3">
      <c r="A1266" t="s">
        <v>2694</v>
      </c>
      <c r="B1266" t="s">
        <v>2695</v>
      </c>
      <c r="C1266" t="s">
        <v>3158</v>
      </c>
      <c r="D1266" t="s">
        <v>72</v>
      </c>
      <c r="E1266">
        <v>1619.2222742399999</v>
      </c>
      <c r="F1266">
        <v>293.10000000000002</v>
      </c>
      <c r="G1266">
        <v>74.950052503250205</v>
      </c>
      <c r="H1266">
        <v>-11.3659081803437</v>
      </c>
      <c r="I1266">
        <v>85.360234137044699</v>
      </c>
      <c r="J1266">
        <v>3.06899752967947</v>
      </c>
      <c r="K1266">
        <v>278.75109490098401</v>
      </c>
      <c r="L1266">
        <v>210.95469225887899</v>
      </c>
      <c r="M1266">
        <v>50.247434928086101</v>
      </c>
      <c r="N1266">
        <v>0.168147191947292</v>
      </c>
      <c r="O1266">
        <v>26.782668031388599</v>
      </c>
      <c r="P1266">
        <v>107.137809187279</v>
      </c>
      <c r="Q1266">
        <v>5.4200622392679997E-2</v>
      </c>
    </row>
    <row r="1267" spans="1:17" hidden="1" x14ac:dyDescent="0.3">
      <c r="A1267" t="s">
        <v>2696</v>
      </c>
      <c r="B1267" t="s">
        <v>2697</v>
      </c>
      <c r="C1267" t="s">
        <v>3158</v>
      </c>
      <c r="D1267" t="s">
        <v>398</v>
      </c>
      <c r="E1267">
        <v>1618.4236598</v>
      </c>
      <c r="F1267">
        <v>100.46</v>
      </c>
      <c r="G1267">
        <v>9.1078488223490108</v>
      </c>
      <c r="H1267">
        <v>-3.65145698007683</v>
      </c>
      <c r="I1267">
        <v>2.5939111928925298</v>
      </c>
      <c r="J1267">
        <v>0.49822395357258098</v>
      </c>
      <c r="K1267">
        <v>105.42080737550999</v>
      </c>
      <c r="L1267">
        <v>100.265674235891</v>
      </c>
      <c r="M1267">
        <v>44.895808471374202</v>
      </c>
      <c r="N1267">
        <v>0.33269458126657803</v>
      </c>
      <c r="O1267">
        <v>33.386422456699101</v>
      </c>
      <c r="P1267">
        <v>39.044982698961903</v>
      </c>
      <c r="Q1267">
        <v>0.11173498114243099</v>
      </c>
    </row>
    <row r="1268" spans="1:17" hidden="1" x14ac:dyDescent="0.3">
      <c r="A1268" t="s">
        <v>2698</v>
      </c>
      <c r="B1268" t="s">
        <v>2699</v>
      </c>
      <c r="C1268" t="s">
        <v>3158</v>
      </c>
      <c r="D1268" t="s">
        <v>54</v>
      </c>
      <c r="E1268">
        <v>1617.0115273199999</v>
      </c>
      <c r="F1268">
        <v>1541.4</v>
      </c>
      <c r="G1268">
        <v>-60.1028361915807</v>
      </c>
      <c r="H1268">
        <v>-7.1152590908573297</v>
      </c>
      <c r="I1268">
        <v>-32.408858433898999</v>
      </c>
      <c r="J1268">
        <v>-4.0826383010106904</v>
      </c>
      <c r="K1268">
        <v>1730.9980728353701</v>
      </c>
      <c r="L1268">
        <v>1939.8152044267499</v>
      </c>
      <c r="M1268">
        <v>23.0671883659709</v>
      </c>
      <c r="N1268">
        <v>0.81098072660694598</v>
      </c>
      <c r="O1268">
        <v>73.8679122875308</v>
      </c>
      <c r="P1268">
        <v>0.85716155205131095</v>
      </c>
      <c r="Q1268">
        <v>4.1964933699567997E-2</v>
      </c>
    </row>
    <row r="1269" spans="1:17" hidden="1" x14ac:dyDescent="0.3">
      <c r="A1269" t="s">
        <v>2700</v>
      </c>
      <c r="B1269" t="s">
        <v>2701</v>
      </c>
      <c r="C1269" t="s">
        <v>3158</v>
      </c>
      <c r="D1269" t="s">
        <v>182</v>
      </c>
      <c r="E1269">
        <v>1616.7713269999999</v>
      </c>
      <c r="F1269">
        <v>1781.9</v>
      </c>
      <c r="G1269">
        <v>107.26894730678499</v>
      </c>
      <c r="H1269">
        <v>-7.8302798126815096</v>
      </c>
      <c r="I1269">
        <v>79.316282389515194</v>
      </c>
      <c r="J1269">
        <v>7.9521021231797304</v>
      </c>
      <c r="K1269">
        <v>1512.4168552448</v>
      </c>
      <c r="L1269">
        <v>1175.9646931355201</v>
      </c>
      <c r="M1269">
        <v>69.983303292774906</v>
      </c>
      <c r="N1269">
        <v>0.63394396700643396</v>
      </c>
      <c r="O1269">
        <v>4.6579493798753999</v>
      </c>
      <c r="P1269">
        <v>150.565984672713</v>
      </c>
      <c r="Q1269">
        <v>0.144783216707872</v>
      </c>
    </row>
    <row r="1270" spans="1:17" hidden="1" x14ac:dyDescent="0.3">
      <c r="A1270" t="s">
        <v>2702</v>
      </c>
      <c r="B1270" t="s">
        <v>2703</v>
      </c>
      <c r="C1270" t="s">
        <v>3158</v>
      </c>
      <c r="D1270" t="s">
        <v>258</v>
      </c>
      <c r="E1270">
        <v>1614.76</v>
      </c>
      <c r="F1270">
        <v>553</v>
      </c>
      <c r="G1270">
        <v>3.6958031103580802</v>
      </c>
      <c r="H1270">
        <v>-7.3655857707419399</v>
      </c>
      <c r="I1270">
        <v>31.645277129467001</v>
      </c>
      <c r="J1270">
        <v>4.0262578689443602</v>
      </c>
      <c r="K1270">
        <v>514.111607270543</v>
      </c>
      <c r="L1270">
        <v>453.88442458785198</v>
      </c>
      <c r="M1270">
        <v>69.615919961774196</v>
      </c>
      <c r="N1270">
        <v>0.64044900154835105</v>
      </c>
      <c r="O1270">
        <v>3.7703435804701702</v>
      </c>
      <c r="P1270">
        <v>68.494820231566095</v>
      </c>
      <c r="Q1270">
        <v>1.345002582822E-3</v>
      </c>
    </row>
    <row r="1271" spans="1:17" hidden="1" x14ac:dyDescent="0.3">
      <c r="A1271" t="s">
        <v>2704</v>
      </c>
      <c r="B1271" t="s">
        <v>2705</v>
      </c>
      <c r="C1271" t="s">
        <v>3158</v>
      </c>
      <c r="D1271" t="s">
        <v>182</v>
      </c>
      <c r="E1271">
        <v>1606.9248</v>
      </c>
      <c r="F1271">
        <v>1287.5999999999999</v>
      </c>
      <c r="G1271">
        <v>37.370443895139402</v>
      </c>
      <c r="H1271">
        <v>-10.7450714492555</v>
      </c>
      <c r="I1271">
        <v>13.807998990454699</v>
      </c>
      <c r="J1271">
        <v>-2.6398390442785198</v>
      </c>
      <c r="K1271">
        <v>1297.9809390339799</v>
      </c>
      <c r="L1271">
        <v>1136.1243238132099</v>
      </c>
      <c r="M1271">
        <v>43.964571966159198</v>
      </c>
      <c r="N1271">
        <v>0.39598574999918501</v>
      </c>
      <c r="O1271">
        <v>16.495806150978499</v>
      </c>
      <c r="P1271">
        <v>71.920688964550294</v>
      </c>
      <c r="Q1271">
        <v>4.4057762686349998E-2</v>
      </c>
    </row>
    <row r="1272" spans="1:17" hidden="1" x14ac:dyDescent="0.3">
      <c r="A1272" t="s">
        <v>2706</v>
      </c>
      <c r="B1272" t="s">
        <v>2707</v>
      </c>
      <c r="C1272" t="s">
        <v>3158</v>
      </c>
      <c r="D1272" t="s">
        <v>444</v>
      </c>
      <c r="E1272">
        <v>1606.58546598</v>
      </c>
      <c r="F1272">
        <v>458.7</v>
      </c>
      <c r="G1272">
        <v>50.0746151800466</v>
      </c>
      <c r="H1272">
        <v>-5.8253474156527396</v>
      </c>
      <c r="I1272">
        <v>19.8433309669057</v>
      </c>
      <c r="J1272">
        <v>-4.4694994419555298</v>
      </c>
      <c r="K1272">
        <v>455.99590812560399</v>
      </c>
      <c r="L1272">
        <v>389.74204218915702</v>
      </c>
      <c r="M1272">
        <v>40.931778567081203</v>
      </c>
      <c r="N1272">
        <v>0.36479352763346701</v>
      </c>
      <c r="O1272">
        <v>21.800741225201602</v>
      </c>
      <c r="P1272">
        <v>77.241112828438901</v>
      </c>
      <c r="Q1272">
        <v>4.9770795119317E-2</v>
      </c>
    </row>
    <row r="1273" spans="1:17" hidden="1" x14ac:dyDescent="0.3">
      <c r="A1273" t="s">
        <v>2708</v>
      </c>
      <c r="B1273" t="s">
        <v>2709</v>
      </c>
      <c r="C1273" t="s">
        <v>3158</v>
      </c>
      <c r="D1273" t="s">
        <v>51</v>
      </c>
      <c r="E1273">
        <v>1605.30486</v>
      </c>
      <c r="F1273">
        <v>2724.55</v>
      </c>
      <c r="G1273">
        <v>89.798239512694707</v>
      </c>
      <c r="H1273">
        <v>3.5073566404574801</v>
      </c>
      <c r="I1273">
        <v>77.942698576066107</v>
      </c>
      <c r="J1273">
        <v>-0.50788390127130401</v>
      </c>
      <c r="K1273">
        <v>2466.2785465762199</v>
      </c>
      <c r="L1273">
        <v>1978.39540344583</v>
      </c>
      <c r="M1273">
        <v>66.389839151857004</v>
      </c>
      <c r="N1273">
        <v>0.63256522567130002</v>
      </c>
      <c r="O1273">
        <v>4.0447046301223999</v>
      </c>
      <c r="P1273">
        <v>127.04583333333299</v>
      </c>
    </row>
    <row r="1274" spans="1:17" hidden="1" x14ac:dyDescent="0.3">
      <c r="A1274" t="s">
        <v>2710</v>
      </c>
      <c r="B1274" t="s">
        <v>2711</v>
      </c>
      <c r="C1274" t="s">
        <v>3158</v>
      </c>
      <c r="D1274" t="s">
        <v>182</v>
      </c>
      <c r="E1274">
        <v>1596.16767744</v>
      </c>
      <c r="F1274">
        <v>705.6</v>
      </c>
      <c r="G1274">
        <v>15.705366061194599</v>
      </c>
      <c r="H1274">
        <v>-9.74824737006319</v>
      </c>
      <c r="I1274">
        <v>-10.3483546324122</v>
      </c>
      <c r="J1274">
        <v>-4.2852978667508603</v>
      </c>
      <c r="K1274">
        <v>764.16835778933103</v>
      </c>
      <c r="L1274">
        <v>705.95224163941498</v>
      </c>
      <c r="M1274">
        <v>29.782381505691198</v>
      </c>
      <c r="N1274">
        <v>0.53214776245623796</v>
      </c>
      <c r="O1274">
        <v>22.8741496598639</v>
      </c>
      <c r="P1274">
        <v>52.694222029863603</v>
      </c>
      <c r="Q1274">
        <v>5.8336335275885998E-2</v>
      </c>
    </row>
    <row r="1275" spans="1:17" hidden="1" x14ac:dyDescent="0.3">
      <c r="A1275" t="s">
        <v>2712</v>
      </c>
      <c r="B1275" t="s">
        <v>2713</v>
      </c>
      <c r="C1275" t="s">
        <v>3158</v>
      </c>
      <c r="D1275" t="s">
        <v>83</v>
      </c>
      <c r="E1275">
        <v>1595.36</v>
      </c>
      <c r="F1275">
        <v>135.19999999999999</v>
      </c>
      <c r="G1275">
        <v>249.545717760554</v>
      </c>
      <c r="H1275">
        <v>12.184187244534201</v>
      </c>
      <c r="I1275">
        <v>97.171357398836093</v>
      </c>
      <c r="J1275">
        <v>-12.2167239798195</v>
      </c>
      <c r="K1275">
        <v>115.275810077529</v>
      </c>
      <c r="L1275">
        <v>79.473803112586495</v>
      </c>
      <c r="M1275">
        <v>47.395737027951597</v>
      </c>
      <c r="N1275">
        <v>0.63641943447299498</v>
      </c>
      <c r="O1275">
        <v>16.390532544378701</v>
      </c>
      <c r="P1275">
        <v>278.71148459383699</v>
      </c>
      <c r="Q1275">
        <v>0.144135389416817</v>
      </c>
    </row>
    <row r="1276" spans="1:17" hidden="1" x14ac:dyDescent="0.3">
      <c r="A1276" t="s">
        <v>2714</v>
      </c>
      <c r="B1276" t="s">
        <v>2715</v>
      </c>
      <c r="C1276" t="s">
        <v>3158</v>
      </c>
      <c r="D1276" t="s">
        <v>258</v>
      </c>
      <c r="E1276">
        <v>1593.81331912</v>
      </c>
      <c r="F1276">
        <v>1115.5999999999999</v>
      </c>
      <c r="G1276">
        <v>173.11873171833801</v>
      </c>
      <c r="H1276">
        <v>18.0259462085662</v>
      </c>
      <c r="I1276">
        <v>57.8306018516381</v>
      </c>
      <c r="J1276">
        <v>8.0177075718215303</v>
      </c>
      <c r="K1276">
        <v>942.89769664280504</v>
      </c>
      <c r="L1276">
        <v>708.91111169433304</v>
      </c>
      <c r="M1276">
        <v>71.045380923059298</v>
      </c>
      <c r="N1276">
        <v>0.63908983578404999</v>
      </c>
      <c r="O1276">
        <v>2.4560774471136599</v>
      </c>
      <c r="P1276">
        <v>230.59712550007399</v>
      </c>
      <c r="Q1276">
        <v>0.15840668229403199</v>
      </c>
    </row>
    <row r="1277" spans="1:17" hidden="1" x14ac:dyDescent="0.3">
      <c r="A1277" t="s">
        <v>2716</v>
      </c>
      <c r="B1277" t="s">
        <v>2717</v>
      </c>
      <c r="C1277" t="s">
        <v>3158</v>
      </c>
      <c r="D1277" t="s">
        <v>258</v>
      </c>
      <c r="E1277">
        <v>1593.1093912649901</v>
      </c>
      <c r="F1277">
        <v>406.55</v>
      </c>
      <c r="G1277">
        <v>93.984750949587294</v>
      </c>
      <c r="H1277">
        <v>-7.0741958411859596</v>
      </c>
      <c r="I1277">
        <v>70.693612756437602</v>
      </c>
      <c r="J1277">
        <v>2.6096594143993599</v>
      </c>
      <c r="K1277">
        <v>373.36992517623401</v>
      </c>
      <c r="M1277">
        <v>60.243323753090898</v>
      </c>
      <c r="N1277">
        <v>0.37923523559379002</v>
      </c>
      <c r="O1277">
        <v>14.131103185340001</v>
      </c>
      <c r="P1277">
        <v>137.26291216807701</v>
      </c>
    </row>
    <row r="1278" spans="1:17" hidden="1" x14ac:dyDescent="0.3">
      <c r="A1278" t="s">
        <v>2718</v>
      </c>
      <c r="B1278" t="s">
        <v>2719</v>
      </c>
      <c r="C1278" t="s">
        <v>3158</v>
      </c>
      <c r="D1278" t="s">
        <v>307</v>
      </c>
      <c r="E1278">
        <v>1591.8164255299901</v>
      </c>
      <c r="F1278">
        <v>890.3</v>
      </c>
      <c r="G1278">
        <v>-53.530495587975601</v>
      </c>
      <c r="H1278">
        <v>-19.6165632653382</v>
      </c>
      <c r="I1278">
        <v>-2.2553773413101399</v>
      </c>
      <c r="J1278">
        <v>-7.6712429978234802</v>
      </c>
      <c r="K1278">
        <v>964.73323210608203</v>
      </c>
      <c r="L1278">
        <v>941.384614744739</v>
      </c>
      <c r="M1278">
        <v>26.323986576893699</v>
      </c>
      <c r="N1278">
        <v>0.457150548027693</v>
      </c>
      <c r="O1278">
        <v>40.402111647759199</v>
      </c>
      <c r="P1278">
        <v>31.915839383612301</v>
      </c>
      <c r="Q1278">
        <v>-2.2038081207166001E-2</v>
      </c>
    </row>
    <row r="1279" spans="1:17" hidden="1" x14ac:dyDescent="0.3">
      <c r="A1279" t="s">
        <v>2720</v>
      </c>
      <c r="B1279" t="s">
        <v>2721</v>
      </c>
      <c r="C1279" t="s">
        <v>3158</v>
      </c>
      <c r="D1279" t="s">
        <v>21</v>
      </c>
      <c r="E1279">
        <v>1591.230424765</v>
      </c>
      <c r="F1279">
        <v>285.05</v>
      </c>
      <c r="G1279">
        <v>107.733499638372</v>
      </c>
      <c r="H1279">
        <v>-5.3865921073371199</v>
      </c>
      <c r="I1279">
        <v>89.273142524171405</v>
      </c>
      <c r="J1279">
        <v>8.3765480049180603</v>
      </c>
      <c r="K1279">
        <v>258.565639315971</v>
      </c>
      <c r="L1279">
        <v>197.65721258976299</v>
      </c>
      <c r="M1279">
        <v>57.320473953195197</v>
      </c>
      <c r="N1279">
        <v>0.45177048689190302</v>
      </c>
      <c r="O1279">
        <v>12.225925276267301</v>
      </c>
      <c r="P1279">
        <v>157.96380090497701</v>
      </c>
      <c r="Q1279">
        <v>0.11013403148046599</v>
      </c>
    </row>
    <row r="1280" spans="1:17" hidden="1" x14ac:dyDescent="0.3">
      <c r="A1280" t="s">
        <v>2722</v>
      </c>
      <c r="B1280" t="s">
        <v>2723</v>
      </c>
      <c r="C1280" t="s">
        <v>3158</v>
      </c>
      <c r="D1280" t="s">
        <v>430</v>
      </c>
      <c r="E1280">
        <v>1589.7094942409999</v>
      </c>
      <c r="F1280">
        <v>108.13</v>
      </c>
      <c r="G1280">
        <v>-53.5123520424033</v>
      </c>
      <c r="H1280">
        <v>4.0275476870320004</v>
      </c>
      <c r="I1280">
        <v>-7.6088809198560696</v>
      </c>
      <c r="J1280">
        <v>-2.0392296660067299</v>
      </c>
      <c r="K1280">
        <v>105.49272976827</v>
      </c>
      <c r="L1280">
        <v>110.310367369852</v>
      </c>
      <c r="M1280">
        <v>49.197749023023903</v>
      </c>
      <c r="N1280">
        <v>0.63557907003021097</v>
      </c>
      <c r="O1280">
        <v>55.645981688707998</v>
      </c>
      <c r="P1280">
        <v>20.1444444444444</v>
      </c>
      <c r="Q1280">
        <v>-4.0879401318895003E-2</v>
      </c>
    </row>
    <row r="1281" spans="1:17" hidden="1" x14ac:dyDescent="0.3">
      <c r="A1281" t="s">
        <v>2724</v>
      </c>
      <c r="B1281" t="s">
        <v>2725</v>
      </c>
      <c r="C1281" t="s">
        <v>3158</v>
      </c>
      <c r="D1281" t="s">
        <v>202</v>
      </c>
      <c r="E1281">
        <v>1588.79546779</v>
      </c>
      <c r="F1281">
        <v>2609.4499999999998</v>
      </c>
      <c r="G1281">
        <v>38.5359893639354</v>
      </c>
      <c r="H1281">
        <v>-11.429699486461899</v>
      </c>
      <c r="I1281">
        <v>13.3406983457187</v>
      </c>
      <c r="J1281">
        <v>-1.04613485445278</v>
      </c>
      <c r="K1281">
        <v>2673.2514757990202</v>
      </c>
      <c r="L1281">
        <v>2251.1101520086299</v>
      </c>
      <c r="M1281">
        <v>49.4107793939529</v>
      </c>
      <c r="N1281">
        <v>0.38464186812364298</v>
      </c>
      <c r="O1281">
        <v>32.173446511717003</v>
      </c>
      <c r="P1281">
        <v>93.120929544108904</v>
      </c>
      <c r="Q1281">
        <v>0.117728479289354</v>
      </c>
    </row>
    <row r="1282" spans="1:17" hidden="1" x14ac:dyDescent="0.3">
      <c r="A1282" t="s">
        <v>2726</v>
      </c>
      <c r="B1282" t="s">
        <v>2727</v>
      </c>
      <c r="C1282" t="s">
        <v>3158</v>
      </c>
      <c r="D1282" t="s">
        <v>430</v>
      </c>
      <c r="E1282">
        <v>1573.9845782939999</v>
      </c>
      <c r="F1282">
        <v>154.38</v>
      </c>
      <c r="G1282">
        <v>-29.183445421694699</v>
      </c>
      <c r="H1282">
        <v>-12.499589027829799</v>
      </c>
      <c r="I1282">
        <v>-12.888248697635399</v>
      </c>
      <c r="J1282">
        <v>-1.78590541664653</v>
      </c>
      <c r="O1282">
        <v>14.6521570151574</v>
      </c>
      <c r="P1282">
        <v>9.5748456242458602</v>
      </c>
    </row>
    <row r="1283" spans="1:17" hidden="1" x14ac:dyDescent="0.3">
      <c r="A1283" t="s">
        <v>2728</v>
      </c>
      <c r="B1283" t="s">
        <v>2729</v>
      </c>
      <c r="C1283" t="s">
        <v>3158</v>
      </c>
      <c r="D1283" t="s">
        <v>547</v>
      </c>
      <c r="E1283">
        <v>1571.547</v>
      </c>
      <c r="F1283">
        <v>150.1</v>
      </c>
      <c r="G1283">
        <v>65.811248466979393</v>
      </c>
      <c r="H1283">
        <v>-2.1571328874789502</v>
      </c>
      <c r="I1283">
        <v>-6.5885675566857396</v>
      </c>
      <c r="J1283">
        <v>-0.78854988347434496</v>
      </c>
      <c r="K1283">
        <v>153.123411094598</v>
      </c>
      <c r="L1283">
        <v>140.50535771125399</v>
      </c>
      <c r="M1283">
        <v>44.169501711197903</v>
      </c>
      <c r="N1283">
        <v>0.75677805257193498</v>
      </c>
      <c r="O1283">
        <v>21.9187208527648</v>
      </c>
      <c r="P1283">
        <v>93.427835051546396</v>
      </c>
      <c r="Q1283">
        <v>7.3779556288705E-2</v>
      </c>
    </row>
    <row r="1284" spans="1:17" hidden="1" x14ac:dyDescent="0.3">
      <c r="A1284" t="s">
        <v>2730</v>
      </c>
      <c r="B1284" t="s">
        <v>2731</v>
      </c>
      <c r="C1284" t="s">
        <v>3158</v>
      </c>
      <c r="D1284" t="s">
        <v>283</v>
      </c>
      <c r="E1284">
        <v>1562.7950000000001</v>
      </c>
      <c r="F1284">
        <v>1202.1500000000001</v>
      </c>
      <c r="G1284">
        <v>41.9585847284023</v>
      </c>
      <c r="H1284">
        <v>-5.6177588094181203</v>
      </c>
      <c r="I1284">
        <v>20.121194332449299</v>
      </c>
      <c r="J1284">
        <v>-0.55185562426522505</v>
      </c>
      <c r="K1284">
        <v>1222.2445945781801</v>
      </c>
      <c r="L1284">
        <v>1087.1119237319399</v>
      </c>
      <c r="M1284">
        <v>57.7927005210869</v>
      </c>
      <c r="N1284">
        <v>0.51708094390289405</v>
      </c>
      <c r="O1284">
        <v>30.5910244145905</v>
      </c>
      <c r="P1284">
        <v>90.953855928838095</v>
      </c>
      <c r="Q1284">
        <v>6.1918396953999998E-2</v>
      </c>
    </row>
    <row r="1285" spans="1:17" hidden="1" x14ac:dyDescent="0.3">
      <c r="A1285" t="s">
        <v>2732</v>
      </c>
      <c r="B1285" t="s">
        <v>2733</v>
      </c>
      <c r="C1285" t="s">
        <v>3158</v>
      </c>
      <c r="D1285" t="s">
        <v>444</v>
      </c>
      <c r="E1285">
        <v>1562.0606796500001</v>
      </c>
      <c r="F1285">
        <v>676.75</v>
      </c>
      <c r="G1285">
        <v>23.3501268927055</v>
      </c>
      <c r="H1285">
        <v>21.625099060004601</v>
      </c>
      <c r="I1285">
        <v>31.687364779454899</v>
      </c>
      <c r="J1285">
        <v>17.240266244303001</v>
      </c>
      <c r="K1285">
        <v>553.31382907757097</v>
      </c>
      <c r="L1285">
        <v>496.19650632301699</v>
      </c>
      <c r="M1285">
        <v>79.429990796545397</v>
      </c>
      <c r="N1285">
        <v>3.2688308656882699</v>
      </c>
      <c r="O1285">
        <v>8.4447728112301501</v>
      </c>
      <c r="P1285">
        <v>91.172316384180704</v>
      </c>
      <c r="Q1285">
        <v>7.5796817441420002E-3</v>
      </c>
    </row>
    <row r="1286" spans="1:17" hidden="1" x14ac:dyDescent="0.3">
      <c r="A1286" t="s">
        <v>2734</v>
      </c>
      <c r="B1286" t="s">
        <v>2735</v>
      </c>
      <c r="C1286" t="s">
        <v>3158</v>
      </c>
      <c r="D1286" t="s">
        <v>122</v>
      </c>
      <c r="E1286">
        <v>1557.1506448350001</v>
      </c>
      <c r="F1286">
        <v>14.45</v>
      </c>
      <c r="G1286">
        <v>-13.9001132202762</v>
      </c>
      <c r="H1286">
        <v>-2.81006218040823</v>
      </c>
      <c r="I1286">
        <v>-36.177745396641697</v>
      </c>
      <c r="J1286">
        <v>-3.6551005276748101</v>
      </c>
      <c r="K1286">
        <v>15.2663512330125</v>
      </c>
      <c r="L1286">
        <v>16.193483358810699</v>
      </c>
      <c r="M1286">
        <v>44.470286488820797</v>
      </c>
      <c r="N1286">
        <v>0.75902337875046699</v>
      </c>
      <c r="O1286">
        <v>82.388556762250602</v>
      </c>
      <c r="P1286">
        <v>21.078502540702999</v>
      </c>
      <c r="Q1286">
        <v>2.898889383975E-2</v>
      </c>
    </row>
    <row r="1287" spans="1:17" hidden="1" x14ac:dyDescent="0.3">
      <c r="A1287" t="s">
        <v>2736</v>
      </c>
      <c r="B1287" t="s">
        <v>2737</v>
      </c>
      <c r="C1287" t="s">
        <v>3158</v>
      </c>
      <c r="D1287" t="s">
        <v>2159</v>
      </c>
      <c r="E1287">
        <v>1554.283228</v>
      </c>
      <c r="F1287">
        <v>301.25</v>
      </c>
      <c r="G1287">
        <v>11.2651679010569</v>
      </c>
      <c r="H1287">
        <v>-8.5631047576643393</v>
      </c>
      <c r="I1287">
        <v>27.5603646251163</v>
      </c>
      <c r="J1287">
        <v>0.93898736908136804</v>
      </c>
      <c r="K1287">
        <v>322.00085074690497</v>
      </c>
      <c r="M1287">
        <v>41.916361101814097</v>
      </c>
      <c r="N1287">
        <v>0.18873208163451899</v>
      </c>
      <c r="O1287">
        <v>38.3402489626556</v>
      </c>
      <c r="P1287">
        <v>44.138755980861198</v>
      </c>
    </row>
    <row r="1288" spans="1:17" hidden="1" x14ac:dyDescent="0.3">
      <c r="A1288" t="s">
        <v>2738</v>
      </c>
      <c r="B1288" t="s">
        <v>2739</v>
      </c>
      <c r="C1288" t="s">
        <v>3158</v>
      </c>
      <c r="D1288" t="s">
        <v>217</v>
      </c>
      <c r="E1288">
        <v>1554.1105525</v>
      </c>
      <c r="F1288">
        <v>4897.1499999999996</v>
      </c>
      <c r="G1288">
        <v>1914.4693288716601</v>
      </c>
      <c r="H1288">
        <v>51.362868795969497</v>
      </c>
      <c r="I1288">
        <v>1219.86564579683</v>
      </c>
      <c r="J1288">
        <v>8.4413374598973405</v>
      </c>
      <c r="K1288">
        <v>3321.24180440281</v>
      </c>
      <c r="L1288">
        <v>1724.8303483929999</v>
      </c>
      <c r="M1288">
        <v>99.980585959492998</v>
      </c>
      <c r="N1288">
        <v>0.48871416848921401</v>
      </c>
      <c r="O1288">
        <v>0</v>
      </c>
      <c r="P1288">
        <v>2254.3990384615299</v>
      </c>
      <c r="Q1288">
        <v>0.36237736747541999</v>
      </c>
    </row>
    <row r="1289" spans="1:17" hidden="1" x14ac:dyDescent="0.3">
      <c r="A1289" t="s">
        <v>2740</v>
      </c>
      <c r="B1289" t="s">
        <v>2741</v>
      </c>
      <c r="C1289" t="s">
        <v>3158</v>
      </c>
      <c r="D1289" t="s">
        <v>21</v>
      </c>
      <c r="E1289">
        <v>1550.6298727200001</v>
      </c>
      <c r="F1289">
        <v>897.3</v>
      </c>
      <c r="G1289">
        <v>744.73252028360105</v>
      </c>
      <c r="H1289">
        <v>5.4462756338242997</v>
      </c>
      <c r="I1289">
        <v>260.305977485759</v>
      </c>
      <c r="J1289">
        <v>-0.58402828341470003</v>
      </c>
      <c r="K1289">
        <v>800.109978978046</v>
      </c>
      <c r="M1289">
        <v>63.569846966558302</v>
      </c>
      <c r="N1289">
        <v>1.0088214027476501</v>
      </c>
      <c r="O1289">
        <v>11.2225565585645</v>
      </c>
      <c r="P1289">
        <v>862.25201072386005</v>
      </c>
    </row>
    <row r="1290" spans="1:17" hidden="1" x14ac:dyDescent="0.3">
      <c r="A1290" t="s">
        <v>2742</v>
      </c>
      <c r="B1290" t="s">
        <v>2743</v>
      </c>
      <c r="C1290" t="s">
        <v>3158</v>
      </c>
      <c r="D1290" t="s">
        <v>135</v>
      </c>
      <c r="E1290">
        <v>1548.6446613749999</v>
      </c>
      <c r="F1290">
        <v>376.25</v>
      </c>
      <c r="G1290">
        <v>78.919356104780704</v>
      </c>
      <c r="H1290">
        <v>10.3409817869622</v>
      </c>
      <c r="I1290">
        <v>-6.4768855489225103</v>
      </c>
      <c r="J1290">
        <v>-8.3611873994096904</v>
      </c>
      <c r="K1290">
        <v>357.89502760666301</v>
      </c>
      <c r="L1290">
        <v>326.65046485477001</v>
      </c>
      <c r="M1290">
        <v>45.104655339124299</v>
      </c>
      <c r="N1290">
        <v>1.7578039349466801</v>
      </c>
      <c r="O1290">
        <v>15.6013289036544</v>
      </c>
      <c r="P1290">
        <v>137.30684326710801</v>
      </c>
      <c r="Q1290">
        <v>8.8311840908962005E-2</v>
      </c>
    </row>
    <row r="1291" spans="1:17" hidden="1" x14ac:dyDescent="0.3">
      <c r="A1291" t="s">
        <v>2744</v>
      </c>
      <c r="B1291" t="s">
        <v>2745</v>
      </c>
      <c r="C1291" t="s">
        <v>3158</v>
      </c>
      <c r="D1291" t="s">
        <v>1546</v>
      </c>
      <c r="E1291">
        <v>1545.2588681750001</v>
      </c>
      <c r="F1291">
        <v>125.75</v>
      </c>
      <c r="G1291">
        <v>329.44108578341201</v>
      </c>
      <c r="H1291">
        <v>0.66025189279971497</v>
      </c>
      <c r="I1291">
        <v>116.454423677259</v>
      </c>
      <c r="J1291">
        <v>6.0216114261645703</v>
      </c>
      <c r="K1291">
        <v>107.333139091124</v>
      </c>
      <c r="L1291">
        <v>75.9630149052051</v>
      </c>
      <c r="M1291">
        <v>60.497340329970498</v>
      </c>
      <c r="N1291">
        <v>1.6486386327170199</v>
      </c>
      <c r="O1291">
        <v>2.1073558648111401</v>
      </c>
      <c r="P1291">
        <v>379.04761904761898</v>
      </c>
      <c r="Q1291">
        <v>6.4392954374101002E-2</v>
      </c>
    </row>
    <row r="1292" spans="1:17" hidden="1" x14ac:dyDescent="0.3">
      <c r="A1292" t="s">
        <v>2746</v>
      </c>
      <c r="B1292" t="s">
        <v>2747</v>
      </c>
      <c r="C1292" t="s">
        <v>3158</v>
      </c>
      <c r="E1292">
        <v>1541.1258053399999</v>
      </c>
      <c r="F1292">
        <v>356.1</v>
      </c>
      <c r="G1292">
        <v>1199.2599798454801</v>
      </c>
      <c r="H1292">
        <v>-0.75948054263200304</v>
      </c>
      <c r="I1292">
        <v>159.344671358223</v>
      </c>
      <c r="J1292">
        <v>-2.4520032239582799</v>
      </c>
      <c r="K1292">
        <v>376.85610852498399</v>
      </c>
      <c r="L1292">
        <v>264.28088133068701</v>
      </c>
      <c r="M1292">
        <v>39.2685947200874</v>
      </c>
      <c r="N1292">
        <v>0.65449998511417395</v>
      </c>
      <c r="O1292">
        <v>38.949733221005303</v>
      </c>
      <c r="P1292">
        <v>1393.08176100628</v>
      </c>
      <c r="Q1292">
        <v>0.207350084500772</v>
      </c>
    </row>
    <row r="1293" spans="1:17" hidden="1" x14ac:dyDescent="0.3">
      <c r="A1293" t="s">
        <v>2748</v>
      </c>
      <c r="B1293" t="s">
        <v>2749</v>
      </c>
      <c r="C1293" t="s">
        <v>3158</v>
      </c>
      <c r="D1293" t="s">
        <v>119</v>
      </c>
      <c r="E1293">
        <v>1540.6687999999999</v>
      </c>
      <c r="F1293">
        <v>761.2</v>
      </c>
      <c r="G1293">
        <v>-12.1344544454613</v>
      </c>
      <c r="H1293">
        <v>1.4981256880088801E-2</v>
      </c>
      <c r="I1293">
        <v>9.7361239349426594</v>
      </c>
      <c r="J1293">
        <v>-5.7856619070490201</v>
      </c>
      <c r="K1293">
        <v>731.11292878546794</v>
      </c>
      <c r="L1293">
        <v>669.62321676137901</v>
      </c>
      <c r="M1293">
        <v>45.275552539700897</v>
      </c>
      <c r="N1293">
        <v>0.63722906182316996</v>
      </c>
      <c r="O1293">
        <v>9.56384655806621</v>
      </c>
      <c r="P1293">
        <v>32.267593397045999</v>
      </c>
      <c r="Q1293">
        <v>0.106864525252592</v>
      </c>
    </row>
    <row r="1294" spans="1:17" hidden="1" x14ac:dyDescent="0.3">
      <c r="A1294" t="s">
        <v>2750</v>
      </c>
      <c r="B1294" t="s">
        <v>2751</v>
      </c>
      <c r="C1294" t="s">
        <v>3158</v>
      </c>
      <c r="D1294" t="s">
        <v>258</v>
      </c>
      <c r="E1294">
        <v>1538.31125802</v>
      </c>
      <c r="F1294">
        <v>896.2</v>
      </c>
      <c r="G1294">
        <v>23.668659073474601</v>
      </c>
      <c r="H1294">
        <v>50.142451073259402</v>
      </c>
      <c r="I1294">
        <v>47.251818338813599</v>
      </c>
      <c r="J1294">
        <v>29.854962104728202</v>
      </c>
      <c r="K1294">
        <v>656.92509954303796</v>
      </c>
      <c r="L1294">
        <v>592.54301951648904</v>
      </c>
      <c r="M1294">
        <v>87.0456922249206</v>
      </c>
      <c r="N1294">
        <v>2.3017707732775401</v>
      </c>
      <c r="O1294">
        <v>5.11046641374692</v>
      </c>
      <c r="P1294">
        <v>103.219954648526</v>
      </c>
      <c r="Q1294">
        <v>9.4714401369016002E-2</v>
      </c>
    </row>
    <row r="1295" spans="1:17" hidden="1" x14ac:dyDescent="0.3">
      <c r="A1295" t="s">
        <v>2752</v>
      </c>
      <c r="B1295" t="s">
        <v>2753</v>
      </c>
      <c r="C1295" t="s">
        <v>3158</v>
      </c>
      <c r="D1295" t="s">
        <v>21</v>
      </c>
      <c r="E1295">
        <v>1533.58512864</v>
      </c>
      <c r="F1295">
        <v>1006.4</v>
      </c>
      <c r="G1295">
        <v>44.696633242230398</v>
      </c>
      <c r="H1295">
        <v>-12.350400526422501</v>
      </c>
      <c r="I1295">
        <v>31.395846870729301</v>
      </c>
      <c r="J1295">
        <v>0.47628245104858102</v>
      </c>
      <c r="K1295">
        <v>1067.3169728951</v>
      </c>
      <c r="L1295">
        <v>947.14138167483202</v>
      </c>
      <c r="M1295">
        <v>37.784443841093299</v>
      </c>
      <c r="N1295">
        <v>0.59419821262777095</v>
      </c>
      <c r="O1295">
        <v>24.393879173290902</v>
      </c>
      <c r="P1295">
        <v>73.158981417756294</v>
      </c>
      <c r="Q1295">
        <v>8.0255126027329995E-2</v>
      </c>
    </row>
    <row r="1296" spans="1:17" hidden="1" x14ac:dyDescent="0.3">
      <c r="A1296" t="s">
        <v>2754</v>
      </c>
      <c r="B1296" t="s">
        <v>2755</v>
      </c>
      <c r="C1296" t="s">
        <v>3158</v>
      </c>
      <c r="D1296" t="s">
        <v>135</v>
      </c>
      <c r="E1296">
        <v>1528.35452046</v>
      </c>
      <c r="F1296">
        <v>119.94</v>
      </c>
      <c r="G1296">
        <v>44.238565327780698</v>
      </c>
      <c r="H1296">
        <v>-11.622996281553499</v>
      </c>
      <c r="I1296">
        <v>11.0708574184839</v>
      </c>
      <c r="J1296">
        <v>1.75352125701872</v>
      </c>
      <c r="K1296">
        <v>126.260172310665</v>
      </c>
      <c r="L1296">
        <v>116.396997137684</v>
      </c>
      <c r="M1296">
        <v>50.230243536085602</v>
      </c>
      <c r="N1296">
        <v>0.77760975092019602</v>
      </c>
      <c r="O1296">
        <v>25.854593963648401</v>
      </c>
      <c r="P1296">
        <v>76.512141280353106</v>
      </c>
      <c r="Q1296">
        <v>7.2736569226340003E-2</v>
      </c>
    </row>
    <row r="1297" spans="1:17" hidden="1" x14ac:dyDescent="0.3">
      <c r="A1297" t="s">
        <v>2756</v>
      </c>
      <c r="B1297" t="s">
        <v>2757</v>
      </c>
      <c r="C1297" t="s">
        <v>3158</v>
      </c>
      <c r="D1297" t="s">
        <v>72</v>
      </c>
      <c r="E1297">
        <v>1527.6040499999999</v>
      </c>
      <c r="F1297">
        <v>49700</v>
      </c>
      <c r="G1297">
        <v>170.49415934137801</v>
      </c>
      <c r="H1297">
        <v>-8.0502984811048393</v>
      </c>
      <c r="I1297">
        <v>101.77472063118501</v>
      </c>
      <c r="J1297">
        <v>6.1596310327386403</v>
      </c>
      <c r="K1297">
        <v>50531.534467281701</v>
      </c>
      <c r="L1297">
        <v>40017.830464500803</v>
      </c>
      <c r="M1297">
        <v>55.204591295495298</v>
      </c>
      <c r="N1297">
        <v>1.0459652706843701</v>
      </c>
      <c r="O1297">
        <v>34.806841046277597</v>
      </c>
      <c r="P1297">
        <v>208.695652173913</v>
      </c>
      <c r="Q1297">
        <v>9.4813599704778997E-2</v>
      </c>
    </row>
    <row r="1298" spans="1:17" hidden="1" x14ac:dyDescent="0.3">
      <c r="A1298" t="s">
        <v>2758</v>
      </c>
      <c r="B1298" t="s">
        <v>2759</v>
      </c>
      <c r="C1298" t="s">
        <v>3158</v>
      </c>
      <c r="D1298" t="s">
        <v>119</v>
      </c>
      <c r="E1298">
        <v>1526.0225745</v>
      </c>
      <c r="F1298">
        <v>550.15</v>
      </c>
      <c r="G1298">
        <v>61.1796824499799</v>
      </c>
      <c r="H1298">
        <v>-14.951054770839001</v>
      </c>
      <c r="I1298">
        <v>-8.4258626487750092</v>
      </c>
      <c r="J1298">
        <v>-7.2416319641509999</v>
      </c>
      <c r="K1298">
        <v>561.02199396829894</v>
      </c>
      <c r="L1298">
        <v>510.10930865477098</v>
      </c>
      <c r="M1298">
        <v>45.8507838305568</v>
      </c>
      <c r="N1298">
        <v>0.81302871655774001</v>
      </c>
      <c r="O1298">
        <v>22.330273561755899</v>
      </c>
      <c r="P1298">
        <v>111.636853241007</v>
      </c>
      <c r="Q1298">
        <v>0.13705812821616301</v>
      </c>
    </row>
    <row r="1299" spans="1:17" hidden="1" x14ac:dyDescent="0.3">
      <c r="A1299" t="s">
        <v>2760</v>
      </c>
      <c r="B1299" t="s">
        <v>2761</v>
      </c>
      <c r="C1299" t="s">
        <v>3158</v>
      </c>
      <c r="D1299" t="s">
        <v>48</v>
      </c>
      <c r="E1299">
        <v>1518.395732595</v>
      </c>
      <c r="F1299">
        <v>255.85</v>
      </c>
      <c r="G1299">
        <v>343.87078663107701</v>
      </c>
      <c r="H1299">
        <v>-3.9314804446836602</v>
      </c>
      <c r="I1299">
        <v>97.283740806080601</v>
      </c>
      <c r="J1299">
        <v>-2.5176374814471898</v>
      </c>
      <c r="K1299">
        <v>242.88607118991499</v>
      </c>
      <c r="L1299">
        <v>171.22441001802</v>
      </c>
      <c r="M1299">
        <v>44.970272963357402</v>
      </c>
      <c r="N1299">
        <v>0.371859708641475</v>
      </c>
      <c r="O1299">
        <v>18.389681453976898</v>
      </c>
      <c r="P1299">
        <v>386.86964795432903</v>
      </c>
      <c r="Q1299">
        <v>0.22380523875281</v>
      </c>
    </row>
    <row r="1300" spans="1:17" hidden="1" x14ac:dyDescent="0.3">
      <c r="A1300" t="s">
        <v>2762</v>
      </c>
      <c r="B1300" t="s">
        <v>2763</v>
      </c>
      <c r="C1300" t="s">
        <v>3158</v>
      </c>
      <c r="D1300" t="s">
        <v>217</v>
      </c>
      <c r="E1300">
        <v>1514.1299309999999</v>
      </c>
      <c r="F1300">
        <v>883.5</v>
      </c>
      <c r="G1300">
        <v>114.07168394412901</v>
      </c>
      <c r="H1300">
        <v>-3.2164207223877899</v>
      </c>
      <c r="I1300">
        <v>30.925282520270901</v>
      </c>
      <c r="J1300">
        <v>-1.9707131388080901</v>
      </c>
      <c r="K1300">
        <v>855.28195973015102</v>
      </c>
      <c r="L1300">
        <v>714.98536846539696</v>
      </c>
      <c r="M1300">
        <v>53.330240920860803</v>
      </c>
      <c r="N1300">
        <v>0.547015852273952</v>
      </c>
      <c r="O1300">
        <v>14.612337294850001</v>
      </c>
      <c r="P1300">
        <v>156.79407062926899</v>
      </c>
      <c r="Q1300">
        <v>0.13436806418178601</v>
      </c>
    </row>
    <row r="1301" spans="1:17" hidden="1" x14ac:dyDescent="0.3">
      <c r="A1301" t="s">
        <v>2764</v>
      </c>
      <c r="B1301" t="s">
        <v>2765</v>
      </c>
      <c r="C1301" t="s">
        <v>3158</v>
      </c>
      <c r="D1301" t="s">
        <v>2766</v>
      </c>
      <c r="E1301">
        <v>1510.33104</v>
      </c>
      <c r="F1301">
        <v>1440</v>
      </c>
      <c r="G1301">
        <v>446.89646815288</v>
      </c>
      <c r="H1301">
        <v>-10.256518743755301</v>
      </c>
      <c r="I1301">
        <v>108.137098717257</v>
      </c>
      <c r="J1301">
        <v>0.83738763939257899</v>
      </c>
      <c r="K1301">
        <v>1478.9411943519999</v>
      </c>
      <c r="L1301">
        <v>1003.1850515406099</v>
      </c>
      <c r="M1301">
        <v>45.290129712126003</v>
      </c>
      <c r="N1301">
        <v>0.50310351235829698</v>
      </c>
      <c r="O1301">
        <v>25.65625</v>
      </c>
      <c r="P1301">
        <v>501.50375939849602</v>
      </c>
    </row>
    <row r="1302" spans="1:17" hidden="1" x14ac:dyDescent="0.3">
      <c r="A1302" t="s">
        <v>2767</v>
      </c>
      <c r="B1302" t="s">
        <v>2768</v>
      </c>
      <c r="C1302" t="s">
        <v>3158</v>
      </c>
      <c r="D1302" t="s">
        <v>283</v>
      </c>
      <c r="E1302">
        <v>1504.8811330799999</v>
      </c>
      <c r="F1302">
        <v>430.3</v>
      </c>
      <c r="G1302">
        <v>-34.271217178862301</v>
      </c>
      <c r="H1302">
        <v>6.3747855600769201</v>
      </c>
      <c r="I1302">
        <v>25.8769770163433</v>
      </c>
      <c r="J1302">
        <v>6.7860490358151599</v>
      </c>
      <c r="K1302">
        <v>421.05884788134301</v>
      </c>
      <c r="L1302">
        <v>408.53234477598897</v>
      </c>
      <c r="M1302">
        <v>54.5147415102129</v>
      </c>
      <c r="N1302">
        <v>0.44215446929496</v>
      </c>
      <c r="O1302">
        <v>16.290959795491499</v>
      </c>
      <c r="P1302">
        <v>48.047479786685003</v>
      </c>
      <c r="Q1302">
        <v>5.7774140579615003E-2</v>
      </c>
    </row>
    <row r="1303" spans="1:17" hidden="1" x14ac:dyDescent="0.3">
      <c r="A1303" t="s">
        <v>2769</v>
      </c>
      <c r="B1303" t="s">
        <v>2770</v>
      </c>
      <c r="C1303" t="s">
        <v>3158</v>
      </c>
      <c r="D1303" t="s">
        <v>410</v>
      </c>
      <c r="E1303">
        <v>1503.6335999999999</v>
      </c>
      <c r="F1303">
        <v>1411.2</v>
      </c>
      <c r="G1303">
        <v>250.109565190073</v>
      </c>
      <c r="H1303">
        <v>10.4334843964716</v>
      </c>
      <c r="I1303">
        <v>77.038485376487301</v>
      </c>
      <c r="J1303">
        <v>-0.243161993395862</v>
      </c>
      <c r="K1303">
        <v>1233.11617254675</v>
      </c>
      <c r="L1303">
        <v>896.52805224234203</v>
      </c>
      <c r="M1303">
        <v>73.530364593269795</v>
      </c>
      <c r="N1303">
        <v>0.34386043834637697</v>
      </c>
      <c r="O1303">
        <v>11.833900226757301</v>
      </c>
      <c r="P1303">
        <v>295.73752103196801</v>
      </c>
      <c r="Q1303">
        <v>0.15171570842773799</v>
      </c>
    </row>
    <row r="1304" spans="1:17" hidden="1" x14ac:dyDescent="0.3">
      <c r="A1304" t="s">
        <v>2771</v>
      </c>
      <c r="B1304" t="s">
        <v>2772</v>
      </c>
      <c r="C1304" t="s">
        <v>3158</v>
      </c>
      <c r="D1304" t="s">
        <v>745</v>
      </c>
      <c r="E1304">
        <v>1502.0466694199999</v>
      </c>
      <c r="F1304">
        <v>271.43</v>
      </c>
      <c r="G1304">
        <v>1.14747505049662</v>
      </c>
      <c r="H1304">
        <v>0.83284992279558701</v>
      </c>
      <c r="I1304">
        <v>1.9757547812512299</v>
      </c>
      <c r="J1304">
        <v>-0.75935315747433896</v>
      </c>
      <c r="K1304">
        <v>272.141846866393</v>
      </c>
      <c r="L1304">
        <v>252.49480782386999</v>
      </c>
      <c r="M1304">
        <v>57.335343564974302</v>
      </c>
      <c r="N1304">
        <v>1.3406669930495501</v>
      </c>
      <c r="O1304">
        <v>5.9868105957337097</v>
      </c>
      <c r="P1304">
        <v>33.781852235201299</v>
      </c>
      <c r="Q1304">
        <v>2.5420345253382999E-2</v>
      </c>
    </row>
    <row r="1305" spans="1:17" hidden="1" x14ac:dyDescent="0.3">
      <c r="A1305" t="s">
        <v>2773</v>
      </c>
      <c r="B1305" t="s">
        <v>2774</v>
      </c>
      <c r="C1305" t="s">
        <v>3158</v>
      </c>
      <c r="D1305" t="s">
        <v>60</v>
      </c>
      <c r="E1305">
        <v>1494.5213742179999</v>
      </c>
      <c r="F1305">
        <v>209.91</v>
      </c>
      <c r="G1305">
        <v>-49.996801401736803</v>
      </c>
      <c r="H1305">
        <v>-6.6180100804614002</v>
      </c>
      <c r="I1305">
        <v>-28.948961963593</v>
      </c>
      <c r="J1305">
        <v>-3.1599859521224198</v>
      </c>
      <c r="K1305">
        <v>224.41692052302599</v>
      </c>
      <c r="M1305">
        <v>34.772800146356097</v>
      </c>
      <c r="N1305">
        <v>0.99370515321464803</v>
      </c>
      <c r="O1305">
        <v>41.274832070887499</v>
      </c>
      <c r="P1305">
        <v>5.4824120603015096</v>
      </c>
    </row>
    <row r="1306" spans="1:17" hidden="1" x14ac:dyDescent="0.3">
      <c r="A1306" t="s">
        <v>2775</v>
      </c>
      <c r="B1306" t="s">
        <v>2776</v>
      </c>
      <c r="C1306" t="s">
        <v>3158</v>
      </c>
      <c r="D1306" t="s">
        <v>1001</v>
      </c>
      <c r="E1306">
        <v>1492.0729346999999</v>
      </c>
      <c r="F1306">
        <v>745.35</v>
      </c>
      <c r="G1306">
        <v>-13.910273950814201</v>
      </c>
      <c r="H1306">
        <v>3.1445321877722598</v>
      </c>
      <c r="I1306">
        <v>14.6658345235511</v>
      </c>
      <c r="J1306">
        <v>-4.6593053409634804</v>
      </c>
      <c r="K1306">
        <v>723.985297725446</v>
      </c>
      <c r="L1306">
        <v>654.11025896777198</v>
      </c>
      <c r="M1306">
        <v>43.768921036727299</v>
      </c>
      <c r="N1306">
        <v>1.1857524833195501</v>
      </c>
      <c r="O1306">
        <v>14.711209498893099</v>
      </c>
      <c r="P1306">
        <v>55.426962777603997</v>
      </c>
      <c r="Q1306">
        <v>5.0695872150198003E-2</v>
      </c>
    </row>
    <row r="1307" spans="1:17" hidden="1" x14ac:dyDescent="0.3">
      <c r="A1307" t="s">
        <v>2777</v>
      </c>
      <c r="B1307" t="s">
        <v>2778</v>
      </c>
      <c r="C1307" t="s">
        <v>3158</v>
      </c>
      <c r="D1307" t="s">
        <v>444</v>
      </c>
      <c r="E1307">
        <v>1492.0000556699999</v>
      </c>
      <c r="F1307">
        <v>1145.8499999999999</v>
      </c>
      <c r="G1307">
        <v>-23.058355315217</v>
      </c>
      <c r="H1307">
        <v>-12.1384141289496</v>
      </c>
      <c r="I1307">
        <v>-19.547030117212</v>
      </c>
      <c r="J1307">
        <v>-7.0064430472049599</v>
      </c>
      <c r="K1307">
        <v>1262.96356349198</v>
      </c>
      <c r="L1307">
        <v>1297.09780500085</v>
      </c>
      <c r="M1307">
        <v>36.290875624106199</v>
      </c>
      <c r="N1307">
        <v>0.95738543830516998</v>
      </c>
      <c r="O1307">
        <v>35.532574071649798</v>
      </c>
      <c r="P1307">
        <v>12.3547580526548</v>
      </c>
      <c r="Q1307">
        <v>-6.6379345757675998E-2</v>
      </c>
    </row>
    <row r="1308" spans="1:17" hidden="1" x14ac:dyDescent="0.3">
      <c r="A1308" t="s">
        <v>2779</v>
      </c>
      <c r="B1308" t="s">
        <v>2780</v>
      </c>
      <c r="C1308" t="s">
        <v>3158</v>
      </c>
      <c r="D1308" t="s">
        <v>410</v>
      </c>
      <c r="E1308">
        <v>1490.5544355</v>
      </c>
      <c r="F1308">
        <v>191.75</v>
      </c>
      <c r="G1308">
        <v>31.162293352539599</v>
      </c>
      <c r="H1308">
        <v>4.5001179040921802</v>
      </c>
      <c r="I1308">
        <v>35.605555973392903</v>
      </c>
      <c r="J1308">
        <v>12.499244503051299</v>
      </c>
      <c r="K1308">
        <v>134.735588733794</v>
      </c>
      <c r="L1308">
        <v>124.22842362799901</v>
      </c>
      <c r="M1308">
        <v>92.843241428707501</v>
      </c>
      <c r="N1308">
        <v>2.3384290686313798</v>
      </c>
      <c r="O1308">
        <v>0</v>
      </c>
      <c r="P1308">
        <v>96.565863659661701</v>
      </c>
      <c r="Q1308">
        <v>4.5242004951551E-2</v>
      </c>
    </row>
    <row r="1309" spans="1:17" hidden="1" x14ac:dyDescent="0.3">
      <c r="A1309" t="s">
        <v>2781</v>
      </c>
      <c r="B1309" t="s">
        <v>2782</v>
      </c>
      <c r="C1309" t="s">
        <v>3158</v>
      </c>
      <c r="D1309" t="s">
        <v>48</v>
      </c>
      <c r="E1309">
        <v>1487.0677499999999</v>
      </c>
      <c r="F1309">
        <v>376.95</v>
      </c>
      <c r="G1309">
        <v>-10.149994549265999</v>
      </c>
      <c r="H1309">
        <v>-7.3620472882845904</v>
      </c>
      <c r="I1309">
        <v>37.877371458423603</v>
      </c>
      <c r="J1309">
        <v>2.7924404582610798</v>
      </c>
      <c r="K1309">
        <v>400.96478530353102</v>
      </c>
      <c r="L1309">
        <v>364.99700204748302</v>
      </c>
      <c r="M1309">
        <v>42.006911140183597</v>
      </c>
      <c r="N1309">
        <v>0.56924710911020704</v>
      </c>
      <c r="O1309">
        <v>31.967104390502701</v>
      </c>
      <c r="P1309">
        <v>63.784488377145301</v>
      </c>
      <c r="Q1309">
        <v>6.9668340051601996E-2</v>
      </c>
    </row>
    <row r="1310" spans="1:17" hidden="1" x14ac:dyDescent="0.3">
      <c r="A1310" t="s">
        <v>2783</v>
      </c>
      <c r="B1310" t="s">
        <v>2784</v>
      </c>
      <c r="C1310" t="s">
        <v>3158</v>
      </c>
      <c r="D1310" t="s">
        <v>72</v>
      </c>
      <c r="E1310">
        <v>1486.38924</v>
      </c>
      <c r="F1310">
        <v>144.78</v>
      </c>
      <c r="G1310">
        <v>31.0183617711591</v>
      </c>
      <c r="H1310">
        <v>-1.8686507379947801</v>
      </c>
      <c r="I1310">
        <v>35.355499209619097</v>
      </c>
      <c r="J1310">
        <v>3.4436830745871601</v>
      </c>
      <c r="K1310">
        <v>120.569491691257</v>
      </c>
      <c r="L1310">
        <v>106.770781120872</v>
      </c>
      <c r="M1310">
        <v>62.806701240496103</v>
      </c>
      <c r="N1310">
        <v>0.97001208291926599</v>
      </c>
      <c r="O1310">
        <v>2.1549937836717801</v>
      </c>
      <c r="P1310">
        <v>73.597122302158198</v>
      </c>
    </row>
    <row r="1311" spans="1:17" hidden="1" x14ac:dyDescent="0.3">
      <c r="A1311" t="s">
        <v>2785</v>
      </c>
      <c r="B1311" t="s">
        <v>2786</v>
      </c>
      <c r="C1311" t="s">
        <v>3158</v>
      </c>
      <c r="D1311" t="s">
        <v>21</v>
      </c>
      <c r="E1311">
        <v>1480.6944702399901</v>
      </c>
      <c r="F1311">
        <v>398.8</v>
      </c>
      <c r="G1311">
        <v>3.7867447924681299</v>
      </c>
      <c r="H1311">
        <v>-13.2152125855586</v>
      </c>
      <c r="I1311">
        <v>-9.0965005385842304</v>
      </c>
      <c r="J1311">
        <v>-0.12946427328674701</v>
      </c>
      <c r="K1311">
        <v>394.74227129595403</v>
      </c>
      <c r="L1311">
        <v>353.59784341454503</v>
      </c>
      <c r="M1311">
        <v>53.553008768536401</v>
      </c>
      <c r="N1311">
        <v>0.37574948846766898</v>
      </c>
      <c r="O1311">
        <v>14.0922768304914</v>
      </c>
      <c r="P1311">
        <v>60.547504025764802</v>
      </c>
      <c r="Q1311">
        <v>-1.1857110190970001E-2</v>
      </c>
    </row>
    <row r="1312" spans="1:17" hidden="1" x14ac:dyDescent="0.3">
      <c r="A1312" t="s">
        <v>2787</v>
      </c>
      <c r="B1312" t="s">
        <v>2788</v>
      </c>
      <c r="C1312" t="s">
        <v>3158</v>
      </c>
      <c r="D1312" t="s">
        <v>275</v>
      </c>
      <c r="E1312">
        <v>1478.1355815219999</v>
      </c>
      <c r="F1312">
        <v>180.14</v>
      </c>
      <c r="G1312">
        <v>-36.253983285783598</v>
      </c>
      <c r="H1312">
        <v>0.86326254554805604</v>
      </c>
      <c r="I1312">
        <v>-6.6302347762352802</v>
      </c>
      <c r="J1312">
        <v>1.4626543325019601</v>
      </c>
      <c r="K1312">
        <v>180.44046540011999</v>
      </c>
      <c r="M1312">
        <v>48.825781018289398</v>
      </c>
      <c r="N1312">
        <v>0.32290492422163602</v>
      </c>
      <c r="O1312">
        <v>22.071721994004601</v>
      </c>
      <c r="P1312">
        <v>39.968919968919899</v>
      </c>
    </row>
    <row r="1313" spans="1:17" hidden="1" x14ac:dyDescent="0.3">
      <c r="A1313" t="s">
        <v>2789</v>
      </c>
      <c r="B1313" t="s">
        <v>2790</v>
      </c>
      <c r="C1313" t="s">
        <v>3158</v>
      </c>
      <c r="D1313" t="s">
        <v>2766</v>
      </c>
      <c r="E1313">
        <v>1468.640625</v>
      </c>
      <c r="F1313">
        <v>18.43</v>
      </c>
      <c r="G1313">
        <v>79.911949914495807</v>
      </c>
      <c r="H1313">
        <v>35.7078483013848</v>
      </c>
      <c r="I1313">
        <v>81.865400509099501</v>
      </c>
      <c r="J1313">
        <v>1.4344663075508099</v>
      </c>
      <c r="K1313">
        <v>15.2689230612841</v>
      </c>
      <c r="L1313">
        <v>14.418082874240399</v>
      </c>
      <c r="M1313">
        <v>63.479364733958199</v>
      </c>
      <c r="N1313">
        <v>2.2570581905560498</v>
      </c>
      <c r="O1313">
        <v>4.1779706999457398</v>
      </c>
      <c r="P1313">
        <v>141.863517060367</v>
      </c>
      <c r="Q1313">
        <v>0.24022731917109999</v>
      </c>
    </row>
    <row r="1314" spans="1:17" hidden="1" x14ac:dyDescent="0.3">
      <c r="A1314" t="s">
        <v>2791</v>
      </c>
      <c r="B1314" t="s">
        <v>2792</v>
      </c>
      <c r="C1314" t="s">
        <v>3158</v>
      </c>
      <c r="D1314" t="s">
        <v>280</v>
      </c>
      <c r="E1314">
        <v>1465.3732425840001</v>
      </c>
      <c r="F1314">
        <v>26.44</v>
      </c>
      <c r="G1314">
        <v>-40.7195152143561</v>
      </c>
      <c r="H1314">
        <v>-7.7036339798096396</v>
      </c>
      <c r="I1314">
        <v>-24.148298028870698</v>
      </c>
      <c r="J1314">
        <v>-4.82882736120788</v>
      </c>
      <c r="K1314">
        <v>28.638385708026998</v>
      </c>
      <c r="L1314">
        <v>30.8715213145395</v>
      </c>
      <c r="M1314">
        <v>40.759221443662</v>
      </c>
      <c r="N1314">
        <v>0.59853818550647997</v>
      </c>
      <c r="O1314">
        <v>73.222390317700402</v>
      </c>
      <c r="P1314">
        <v>17.511111111111099</v>
      </c>
      <c r="Q1314">
        <v>-4.6060207817485002E-2</v>
      </c>
    </row>
    <row r="1315" spans="1:17" hidden="1" x14ac:dyDescent="0.3">
      <c r="A1315" t="s">
        <v>2793</v>
      </c>
      <c r="B1315" t="s">
        <v>2794</v>
      </c>
      <c r="C1315" t="s">
        <v>3158</v>
      </c>
      <c r="D1315" t="s">
        <v>220</v>
      </c>
      <c r="E1315">
        <v>1460.451961125</v>
      </c>
      <c r="F1315">
        <v>517.95000000000005</v>
      </c>
      <c r="G1315">
        <v>87.842350479152202</v>
      </c>
      <c r="H1315">
        <v>14.5570624207588</v>
      </c>
      <c r="I1315">
        <v>20.6856610438616</v>
      </c>
      <c r="J1315">
        <v>0.30599449293338898</v>
      </c>
      <c r="K1315">
        <v>482.90971943396499</v>
      </c>
      <c r="L1315">
        <v>409.82001450071198</v>
      </c>
      <c r="M1315">
        <v>52.0649029950048</v>
      </c>
      <c r="N1315">
        <v>0.57340990606665598</v>
      </c>
      <c r="O1315">
        <v>20.021237571194099</v>
      </c>
      <c r="P1315">
        <v>133.20576316974299</v>
      </c>
      <c r="Q1315">
        <v>0.13828844885119701</v>
      </c>
    </row>
    <row r="1316" spans="1:17" hidden="1" x14ac:dyDescent="0.3">
      <c r="A1316" t="s">
        <v>2795</v>
      </c>
      <c r="B1316" t="s">
        <v>2796</v>
      </c>
      <c r="C1316" t="s">
        <v>3158</v>
      </c>
      <c r="D1316" t="s">
        <v>182</v>
      </c>
      <c r="E1316">
        <v>1459.8604350000001</v>
      </c>
      <c r="F1316">
        <v>107.91</v>
      </c>
      <c r="G1316">
        <v>-0.96928159569660299</v>
      </c>
      <c r="H1316">
        <v>-10.819251059162299</v>
      </c>
      <c r="I1316">
        <v>-33.480094974156401</v>
      </c>
      <c r="J1316">
        <v>-4.3701461203799896</v>
      </c>
      <c r="K1316">
        <v>117.44084463054</v>
      </c>
      <c r="L1316">
        <v>117.13733586866501</v>
      </c>
      <c r="M1316">
        <v>39.288512857510398</v>
      </c>
      <c r="N1316">
        <v>0.52119706045875402</v>
      </c>
      <c r="O1316">
        <v>45.491613381521603</v>
      </c>
      <c r="P1316">
        <v>33.634674922600603</v>
      </c>
      <c r="Q1316">
        <v>8.5661575026785994E-2</v>
      </c>
    </row>
    <row r="1317" spans="1:17" hidden="1" x14ac:dyDescent="0.3">
      <c r="A1317" t="s">
        <v>2797</v>
      </c>
      <c r="B1317" t="s">
        <v>2798</v>
      </c>
      <c r="C1317" t="s">
        <v>3158</v>
      </c>
      <c r="D1317" t="s">
        <v>125</v>
      </c>
      <c r="E1317">
        <v>1455.0730224280001</v>
      </c>
      <c r="F1317">
        <v>25.78</v>
      </c>
      <c r="G1317">
        <v>-28.173025650788801</v>
      </c>
      <c r="H1317">
        <v>-0.46113711357508402</v>
      </c>
      <c r="I1317">
        <v>-24.632132820116901</v>
      </c>
      <c r="J1317">
        <v>4.2095469138585004</v>
      </c>
      <c r="K1317">
        <v>25.996160202687701</v>
      </c>
      <c r="L1317">
        <v>27.649805743847999</v>
      </c>
      <c r="M1317">
        <v>62.452660978533302</v>
      </c>
      <c r="N1317">
        <v>1.06129810588989</v>
      </c>
      <c r="O1317">
        <v>52.831652443754798</v>
      </c>
      <c r="P1317">
        <v>22.761904761904699</v>
      </c>
      <c r="Q1317">
        <v>0.20135658746785801</v>
      </c>
    </row>
    <row r="1318" spans="1:17" hidden="1" x14ac:dyDescent="0.3">
      <c r="A1318" t="s">
        <v>2799</v>
      </c>
      <c r="B1318" t="s">
        <v>2800</v>
      </c>
      <c r="C1318" t="s">
        <v>3158</v>
      </c>
      <c r="D1318" t="s">
        <v>766</v>
      </c>
      <c r="E1318">
        <v>1453.000578876</v>
      </c>
      <c r="F1318">
        <v>66.510000000000005</v>
      </c>
      <c r="G1318">
        <v>73.121898731944697</v>
      </c>
      <c r="H1318">
        <v>-6.7572261275721903</v>
      </c>
      <c r="I1318">
        <v>12.5463883408227</v>
      </c>
      <c r="J1318">
        <v>-2.20923617568626</v>
      </c>
      <c r="K1318">
        <v>68.479072433673906</v>
      </c>
      <c r="L1318">
        <v>59.715364096936298</v>
      </c>
      <c r="M1318">
        <v>39.423420395019903</v>
      </c>
      <c r="N1318">
        <v>0.55804866501944095</v>
      </c>
      <c r="O1318">
        <v>16.523831002856699</v>
      </c>
      <c r="P1318">
        <v>111.815286624203</v>
      </c>
      <c r="Q1318">
        <v>0.22296686630794901</v>
      </c>
    </row>
    <row r="1319" spans="1:17" hidden="1" x14ac:dyDescent="0.3">
      <c r="A1319" t="s">
        <v>2801</v>
      </c>
      <c r="B1319" t="s">
        <v>2802</v>
      </c>
      <c r="C1319" t="s">
        <v>3158</v>
      </c>
      <c r="D1319" t="s">
        <v>607</v>
      </c>
      <c r="E1319">
        <v>1452.7353958000001</v>
      </c>
      <c r="F1319">
        <v>147.55000000000001</v>
      </c>
      <c r="G1319">
        <v>-20.541646229597401</v>
      </c>
      <c r="H1319">
        <v>-0.29493381822841203</v>
      </c>
      <c r="I1319">
        <v>-3.0648398421743601</v>
      </c>
      <c r="J1319">
        <v>-2.5312167034999402</v>
      </c>
      <c r="K1319">
        <v>146.49901829487001</v>
      </c>
      <c r="L1319">
        <v>142.33522111037101</v>
      </c>
      <c r="M1319">
        <v>52.825705109443597</v>
      </c>
      <c r="N1319">
        <v>0.81149663803152206</v>
      </c>
      <c r="O1319">
        <v>27.380548966452</v>
      </c>
      <c r="P1319">
        <v>28.8646288209607</v>
      </c>
      <c r="Q1319">
        <v>-6.3407639890515996E-2</v>
      </c>
    </row>
    <row r="1320" spans="1:17" hidden="1" x14ac:dyDescent="0.3">
      <c r="A1320" t="s">
        <v>2803</v>
      </c>
      <c r="B1320" t="s">
        <v>2804</v>
      </c>
      <c r="C1320" t="s">
        <v>3158</v>
      </c>
      <c r="D1320" t="s">
        <v>398</v>
      </c>
      <c r="E1320">
        <v>1450.7228064000001</v>
      </c>
      <c r="F1320">
        <v>234.64</v>
      </c>
      <c r="G1320">
        <v>-31.634774949350199</v>
      </c>
      <c r="H1320">
        <v>-7.1813359127246503</v>
      </c>
      <c r="I1320">
        <v>-5.1979372847504601</v>
      </c>
      <c r="J1320">
        <v>4.6272852173003098</v>
      </c>
      <c r="K1320">
        <v>246.83503580121501</v>
      </c>
      <c r="L1320">
        <v>249.17609820146501</v>
      </c>
      <c r="M1320">
        <v>51.859369349079998</v>
      </c>
      <c r="N1320">
        <v>0.58709754191417396</v>
      </c>
      <c r="O1320">
        <v>32.948346403000301</v>
      </c>
      <c r="P1320">
        <v>14.4306266764203</v>
      </c>
      <c r="Q1320">
        <v>9.4503163636197998E-2</v>
      </c>
    </row>
    <row r="1321" spans="1:17" hidden="1" x14ac:dyDescent="0.3">
      <c r="A1321" t="s">
        <v>2805</v>
      </c>
      <c r="B1321" t="s">
        <v>2806</v>
      </c>
      <c r="C1321" t="s">
        <v>3158</v>
      </c>
      <c r="D1321" t="s">
        <v>119</v>
      </c>
      <c r="E1321">
        <v>1450.00697532</v>
      </c>
      <c r="F1321">
        <v>64.42</v>
      </c>
      <c r="G1321">
        <v>28.511630182931</v>
      </c>
      <c r="H1321">
        <v>-10.958584336150601</v>
      </c>
      <c r="I1321">
        <v>-8.8219237647556206</v>
      </c>
      <c r="J1321">
        <v>-0.96758866553091805</v>
      </c>
      <c r="K1321">
        <v>68.109656889903107</v>
      </c>
      <c r="L1321">
        <v>62.5282744021032</v>
      </c>
      <c r="M1321">
        <v>39.630398849500203</v>
      </c>
      <c r="N1321">
        <v>0.35228336911374503</v>
      </c>
      <c r="O1321">
        <v>33.498913380937601</v>
      </c>
      <c r="P1321">
        <v>78.696255201109594</v>
      </c>
      <c r="Q1321">
        <v>5.5786844993696003E-2</v>
      </c>
    </row>
    <row r="1322" spans="1:17" hidden="1" x14ac:dyDescent="0.3">
      <c r="A1322" t="s">
        <v>2807</v>
      </c>
      <c r="B1322" t="s">
        <v>2808</v>
      </c>
      <c r="C1322" t="s">
        <v>3158</v>
      </c>
      <c r="D1322" t="s">
        <v>2809</v>
      </c>
      <c r="E1322">
        <v>1442.4185339999999</v>
      </c>
      <c r="F1322">
        <v>639</v>
      </c>
      <c r="G1322">
        <v>140.96321422087499</v>
      </c>
      <c r="H1322">
        <v>-11.4439261795115</v>
      </c>
      <c r="I1322">
        <v>113.399884068722</v>
      </c>
      <c r="J1322">
        <v>9.8582550302050691E-3</v>
      </c>
      <c r="K1322">
        <v>618.72483752602704</v>
      </c>
      <c r="L1322">
        <v>434.57502350522401</v>
      </c>
      <c r="M1322">
        <v>39.126807460413303</v>
      </c>
      <c r="N1322">
        <v>0.29557296411003797</v>
      </c>
      <c r="O1322">
        <v>17.9812206572769</v>
      </c>
      <c r="P1322">
        <v>243.64076364614101</v>
      </c>
    </row>
    <row r="1323" spans="1:17" hidden="1" x14ac:dyDescent="0.3">
      <c r="A1323" t="s">
        <v>2810</v>
      </c>
      <c r="B1323" t="s">
        <v>2811</v>
      </c>
      <c r="C1323" t="s">
        <v>3158</v>
      </c>
      <c r="D1323" t="s">
        <v>119</v>
      </c>
      <c r="E1323">
        <v>1441.95045708</v>
      </c>
      <c r="F1323">
        <v>12.04</v>
      </c>
      <c r="G1323">
        <v>2.0752685879773498</v>
      </c>
      <c r="H1323">
        <v>-9.3018862507076499</v>
      </c>
      <c r="I1323">
        <v>-28.9092719434252</v>
      </c>
      <c r="J1323">
        <v>-2.9834309247475899</v>
      </c>
      <c r="K1323">
        <v>13.0559516070926</v>
      </c>
      <c r="L1323">
        <v>13.2886049891447</v>
      </c>
      <c r="M1323">
        <v>33.150246812056999</v>
      </c>
      <c r="N1323">
        <v>0.55650026968511901</v>
      </c>
      <c r="O1323">
        <v>52.8239202657807</v>
      </c>
      <c r="P1323">
        <v>46.829268292682897</v>
      </c>
      <c r="Q1323">
        <v>5.0529001431181997E-2</v>
      </c>
    </row>
    <row r="1324" spans="1:17" hidden="1" x14ac:dyDescent="0.3">
      <c r="A1324" t="s">
        <v>2812</v>
      </c>
      <c r="B1324" t="s">
        <v>2813</v>
      </c>
      <c r="C1324" t="s">
        <v>3158</v>
      </c>
      <c r="E1324">
        <v>1434.53821326</v>
      </c>
      <c r="F1324">
        <v>577.1</v>
      </c>
      <c r="G1324">
        <v>141.84813389216501</v>
      </c>
      <c r="H1324">
        <v>21.091418916023699</v>
      </c>
      <c r="I1324">
        <v>158.14333061622401</v>
      </c>
      <c r="J1324">
        <v>2.42006939294181</v>
      </c>
      <c r="M1324">
        <v>76.400860999448199</v>
      </c>
      <c r="O1324">
        <v>2.2613065326632902</v>
      </c>
      <c r="P1324">
        <v>181.23781676413199</v>
      </c>
    </row>
    <row r="1325" spans="1:17" hidden="1" x14ac:dyDescent="0.3">
      <c r="A1325" t="s">
        <v>2814</v>
      </c>
      <c r="B1325" t="s">
        <v>2815</v>
      </c>
      <c r="C1325" t="s">
        <v>3158</v>
      </c>
      <c r="D1325" t="s">
        <v>21</v>
      </c>
      <c r="E1325">
        <v>1431.83845349699</v>
      </c>
      <c r="F1325">
        <v>146.99</v>
      </c>
      <c r="G1325">
        <v>48.148929977510399</v>
      </c>
      <c r="H1325">
        <v>1.28877542558959</v>
      </c>
      <c r="I1325">
        <v>35.460667571033298</v>
      </c>
      <c r="J1325">
        <v>7.5012824510485796</v>
      </c>
      <c r="K1325">
        <v>143.527165520414</v>
      </c>
      <c r="L1325">
        <v>121.87628479680799</v>
      </c>
      <c r="M1325">
        <v>56.377842988740397</v>
      </c>
      <c r="N1325">
        <v>0.77889627664644501</v>
      </c>
      <c r="O1325">
        <v>25.382679093815899</v>
      </c>
      <c r="P1325">
        <v>102.744827586206</v>
      </c>
      <c r="Q1325">
        <v>0.101845868813063</v>
      </c>
    </row>
    <row r="1326" spans="1:17" hidden="1" x14ac:dyDescent="0.3">
      <c r="A1326" t="s">
        <v>2816</v>
      </c>
      <c r="B1326" t="s">
        <v>2817</v>
      </c>
      <c r="C1326" t="s">
        <v>3158</v>
      </c>
      <c r="D1326" t="s">
        <v>1333</v>
      </c>
      <c r="E1326">
        <v>1426.2228342000001</v>
      </c>
      <c r="F1326">
        <v>206.07</v>
      </c>
      <c r="G1326">
        <v>-49.673479210078199</v>
      </c>
      <c r="H1326">
        <v>-8.8099256802717392</v>
      </c>
      <c r="I1326">
        <v>-32.578200868808302</v>
      </c>
      <c r="J1326">
        <v>-2.13381624899956</v>
      </c>
      <c r="K1326">
        <v>223.19364073992</v>
      </c>
      <c r="L1326">
        <v>248.55913459579901</v>
      </c>
      <c r="M1326">
        <v>44.005340866663303</v>
      </c>
      <c r="N1326">
        <v>0.83359194580429596</v>
      </c>
      <c r="O1326">
        <v>60.625030329499602</v>
      </c>
      <c r="P1326">
        <v>3.9130654026524101</v>
      </c>
      <c r="Q1326">
        <v>3.4880171899394997E-2</v>
      </c>
    </row>
    <row r="1327" spans="1:17" hidden="1" x14ac:dyDescent="0.3">
      <c r="A1327" t="s">
        <v>2818</v>
      </c>
      <c r="B1327" t="s">
        <v>2819</v>
      </c>
      <c r="C1327" t="s">
        <v>3158</v>
      </c>
      <c r="D1327" t="s">
        <v>258</v>
      </c>
      <c r="E1327">
        <v>1425.6967674099999</v>
      </c>
      <c r="F1327">
        <v>105.19</v>
      </c>
      <c r="G1327">
        <v>-37.054235258003402</v>
      </c>
      <c r="H1327">
        <v>-6.6462940059876097</v>
      </c>
      <c r="I1327">
        <v>-11.9998245358746</v>
      </c>
      <c r="J1327">
        <v>-4.5705205313282802</v>
      </c>
      <c r="K1327">
        <v>110.76325799417801</v>
      </c>
      <c r="L1327">
        <v>111.33521251678999</v>
      </c>
      <c r="M1327">
        <v>33.206248019540901</v>
      </c>
      <c r="N1327">
        <v>0.87679658733561805</v>
      </c>
      <c r="O1327">
        <v>22.625724878790699</v>
      </c>
      <c r="P1327">
        <v>14.336956521739101</v>
      </c>
      <c r="Q1327">
        <v>-5.2920768975455001E-2</v>
      </c>
    </row>
    <row r="1328" spans="1:17" hidden="1" x14ac:dyDescent="0.3">
      <c r="A1328" t="s">
        <v>2820</v>
      </c>
      <c r="B1328" t="s">
        <v>2821</v>
      </c>
      <c r="C1328" t="s">
        <v>3158</v>
      </c>
      <c r="D1328" t="s">
        <v>217</v>
      </c>
      <c r="E1328">
        <v>1424.6103920999999</v>
      </c>
      <c r="F1328">
        <v>372.75</v>
      </c>
      <c r="G1328">
        <v>-54.375361000536003</v>
      </c>
      <c r="H1328">
        <v>1.7369526285273</v>
      </c>
      <c r="I1328">
        <v>-27.8365521088332</v>
      </c>
      <c r="J1328">
        <v>-1.1379452176550999</v>
      </c>
      <c r="K1328">
        <v>384.01565978302199</v>
      </c>
      <c r="L1328">
        <v>442.36506324383498</v>
      </c>
      <c r="M1328">
        <v>47.856802046591099</v>
      </c>
      <c r="N1328">
        <v>0.88843825478826699</v>
      </c>
      <c r="O1328">
        <v>70.462776659959701</v>
      </c>
      <c r="P1328">
        <v>6.83576956147893</v>
      </c>
    </row>
    <row r="1329" spans="1:17" hidden="1" x14ac:dyDescent="0.3">
      <c r="A1329" t="s">
        <v>2822</v>
      </c>
      <c r="B1329" t="s">
        <v>2823</v>
      </c>
      <c r="C1329" t="s">
        <v>3158</v>
      </c>
      <c r="D1329" t="s">
        <v>384</v>
      </c>
      <c r="E1329">
        <v>1420.2</v>
      </c>
      <c r="F1329">
        <v>236.7</v>
      </c>
      <c r="G1329">
        <v>-0.67226829539849897</v>
      </c>
      <c r="H1329">
        <v>-7.67125613461649</v>
      </c>
      <c r="I1329">
        <v>62.180783765659299</v>
      </c>
      <c r="J1329">
        <v>-3.1454917424998099</v>
      </c>
      <c r="K1329">
        <v>242.454122729153</v>
      </c>
      <c r="L1329">
        <v>208.195746860735</v>
      </c>
      <c r="M1329">
        <v>41.569559735012902</v>
      </c>
      <c r="N1329">
        <v>0.59598678389536996</v>
      </c>
      <c r="O1329">
        <v>22.095479509928101</v>
      </c>
      <c r="P1329">
        <v>109.46902654867201</v>
      </c>
      <c r="Q1329">
        <v>-7.6797520376331002E-2</v>
      </c>
    </row>
    <row r="1330" spans="1:17" hidden="1" x14ac:dyDescent="0.3">
      <c r="A1330" t="s">
        <v>2824</v>
      </c>
      <c r="B1330" t="s">
        <v>2825</v>
      </c>
      <c r="C1330" t="s">
        <v>3158</v>
      </c>
      <c r="D1330" t="s">
        <v>607</v>
      </c>
      <c r="E1330">
        <v>1416.5736848700001</v>
      </c>
      <c r="F1330">
        <v>648.29999999999995</v>
      </c>
      <c r="G1330">
        <v>21.1972466736634</v>
      </c>
      <c r="H1330">
        <v>-10.215558736691801</v>
      </c>
      <c r="I1330">
        <v>39.268468201722499</v>
      </c>
      <c r="J1330">
        <v>-2.4725542805968099</v>
      </c>
      <c r="K1330">
        <v>684.243584664845</v>
      </c>
      <c r="L1330">
        <v>585.89012953886299</v>
      </c>
      <c r="M1330">
        <v>38.5343424187013</v>
      </c>
      <c r="N1330">
        <v>0.36869298145671198</v>
      </c>
      <c r="O1330">
        <v>33.410458121240097</v>
      </c>
      <c r="P1330">
        <v>71.621442753143597</v>
      </c>
      <c r="Q1330">
        <v>3.076830387016E-2</v>
      </c>
    </row>
    <row r="1331" spans="1:17" hidden="1" x14ac:dyDescent="0.3">
      <c r="A1331" t="s">
        <v>2826</v>
      </c>
      <c r="B1331" t="s">
        <v>2827</v>
      </c>
      <c r="C1331" t="s">
        <v>3158</v>
      </c>
      <c r="D1331" t="s">
        <v>51</v>
      </c>
      <c r="E1331">
        <v>1413.5349386</v>
      </c>
      <c r="F1331">
        <v>293.2</v>
      </c>
      <c r="G1331">
        <v>4.8246111117366999</v>
      </c>
      <c r="H1331">
        <v>-15.470332505435</v>
      </c>
      <c r="I1331">
        <v>-1.30273498848683</v>
      </c>
      <c r="J1331">
        <v>-9.5239083886460794</v>
      </c>
      <c r="K1331">
        <v>307.797537956604</v>
      </c>
      <c r="L1331">
        <v>269.63466224065701</v>
      </c>
      <c r="M1331">
        <v>26.5747387916973</v>
      </c>
      <c r="N1331">
        <v>0.43850851811793201</v>
      </c>
      <c r="O1331">
        <v>26.091405184174601</v>
      </c>
      <c r="P1331">
        <v>58.101914262604403</v>
      </c>
      <c r="Q1331">
        <v>3.2595314578612998E-2</v>
      </c>
    </row>
    <row r="1332" spans="1:17" hidden="1" x14ac:dyDescent="0.3">
      <c r="A1332" t="s">
        <v>2828</v>
      </c>
      <c r="B1332" t="s">
        <v>2829</v>
      </c>
      <c r="C1332" t="s">
        <v>3158</v>
      </c>
      <c r="D1332" t="s">
        <v>37</v>
      </c>
      <c r="E1332">
        <v>1404.4422500000001</v>
      </c>
      <c r="F1332">
        <v>41.83</v>
      </c>
      <c r="G1332">
        <v>-36.971949331825499</v>
      </c>
      <c r="H1332">
        <v>-3.1223370148903302</v>
      </c>
      <c r="I1332">
        <v>-53.324778574312099</v>
      </c>
      <c r="J1332">
        <v>1.2994132921700901</v>
      </c>
      <c r="K1332">
        <v>44.217104051362298</v>
      </c>
      <c r="L1332">
        <v>45.209191715178797</v>
      </c>
      <c r="M1332">
        <v>35.982560467097997</v>
      </c>
      <c r="N1332">
        <v>0.58343298239331198</v>
      </c>
      <c r="O1332">
        <v>89.792015300023905</v>
      </c>
      <c r="P1332">
        <v>15.552486187845201</v>
      </c>
      <c r="Q1332">
        <v>0.17589992903480101</v>
      </c>
    </row>
    <row r="1333" spans="1:17" hidden="1" x14ac:dyDescent="0.3">
      <c r="A1333" t="s">
        <v>2830</v>
      </c>
      <c r="B1333" t="s">
        <v>2831</v>
      </c>
      <c r="C1333" t="s">
        <v>3158</v>
      </c>
      <c r="D1333" t="s">
        <v>143</v>
      </c>
      <c r="E1333">
        <v>1404.302564368</v>
      </c>
      <c r="F1333">
        <v>151.66</v>
      </c>
      <c r="G1333">
        <v>33.213259317859503</v>
      </c>
      <c r="H1333">
        <v>-17.724340094686099</v>
      </c>
      <c r="I1333">
        <v>-21.488928447323602</v>
      </c>
      <c r="J1333">
        <v>-4.2160107820341102</v>
      </c>
      <c r="K1333">
        <v>171.641842770962</v>
      </c>
      <c r="L1333">
        <v>167.371881801515</v>
      </c>
      <c r="M1333">
        <v>28.3310922003384</v>
      </c>
      <c r="N1333">
        <v>0.41910143555983698</v>
      </c>
      <c r="O1333">
        <v>76.414347883423403</v>
      </c>
      <c r="P1333">
        <v>66.934507429829395</v>
      </c>
      <c r="Q1333">
        <v>7.4393859628472003E-2</v>
      </c>
    </row>
    <row r="1334" spans="1:17" hidden="1" x14ac:dyDescent="0.3">
      <c r="A1334" t="s">
        <v>2832</v>
      </c>
      <c r="B1334" t="s">
        <v>2833</v>
      </c>
      <c r="C1334" t="s">
        <v>3158</v>
      </c>
      <c r="D1334" t="s">
        <v>1001</v>
      </c>
      <c r="E1334">
        <v>1396.6135348099999</v>
      </c>
      <c r="F1334">
        <v>213.59</v>
      </c>
      <c r="G1334">
        <v>-52.837518507574103</v>
      </c>
      <c r="H1334">
        <v>0.32087334305064702</v>
      </c>
      <c r="I1334">
        <v>-17.3314230778624</v>
      </c>
      <c r="J1334">
        <v>-5.3949954754755796</v>
      </c>
      <c r="K1334">
        <v>217.20508403067399</v>
      </c>
      <c r="L1334">
        <v>228.61009589052</v>
      </c>
      <c r="M1334">
        <v>38.675868797609603</v>
      </c>
      <c r="N1334">
        <v>1.3279217960265699</v>
      </c>
      <c r="O1334">
        <v>43.148087457277903</v>
      </c>
      <c r="P1334">
        <v>11.7687074829932</v>
      </c>
      <c r="Q1334">
        <v>-4.2296717854068001E-2</v>
      </c>
    </row>
    <row r="1335" spans="1:17" hidden="1" x14ac:dyDescent="0.3">
      <c r="A1335" t="s">
        <v>2834</v>
      </c>
      <c r="B1335" t="s">
        <v>2835</v>
      </c>
      <c r="C1335" t="s">
        <v>3158</v>
      </c>
      <c r="D1335" t="s">
        <v>444</v>
      </c>
      <c r="E1335">
        <v>1389.84333204</v>
      </c>
      <c r="F1335">
        <v>196.59</v>
      </c>
      <c r="G1335">
        <v>42.664550879387299</v>
      </c>
      <c r="H1335">
        <v>-8.8947741170155403</v>
      </c>
      <c r="I1335">
        <v>37.8754490191481</v>
      </c>
      <c r="J1335">
        <v>-8.5591600867703193</v>
      </c>
      <c r="K1335">
        <v>196.28667712000501</v>
      </c>
      <c r="L1335">
        <v>156.99039325169699</v>
      </c>
      <c r="M1335">
        <v>35.286758318616201</v>
      </c>
      <c r="N1335">
        <v>0.55015778413717897</v>
      </c>
      <c r="O1335">
        <v>26.3543415229665</v>
      </c>
      <c r="P1335">
        <v>94.258893280632407</v>
      </c>
      <c r="Q1335">
        <v>5.5674056180480998E-2</v>
      </c>
    </row>
    <row r="1336" spans="1:17" hidden="1" x14ac:dyDescent="0.3">
      <c r="A1336" t="s">
        <v>2836</v>
      </c>
      <c r="B1336" t="s">
        <v>2837</v>
      </c>
      <c r="C1336" t="s">
        <v>3158</v>
      </c>
      <c r="D1336" t="s">
        <v>1001</v>
      </c>
      <c r="E1336">
        <v>1388.4182585999999</v>
      </c>
      <c r="F1336">
        <v>364.05</v>
      </c>
      <c r="G1336">
        <v>-37.152137038350098</v>
      </c>
      <c r="H1336">
        <v>4.4191416223249602</v>
      </c>
      <c r="I1336">
        <v>-4.9520511428844403</v>
      </c>
      <c r="J1336">
        <v>-7.7687007291817203</v>
      </c>
      <c r="K1336">
        <v>349.61708394434402</v>
      </c>
      <c r="L1336">
        <v>348.27264183667302</v>
      </c>
      <c r="M1336">
        <v>51.7430712620598</v>
      </c>
      <c r="N1336">
        <v>1.9609331595902599</v>
      </c>
      <c r="O1336">
        <v>47.177585496497699</v>
      </c>
      <c r="P1336">
        <v>32.381818181818097</v>
      </c>
      <c r="Q1336">
        <v>6.7980276345455004E-2</v>
      </c>
    </row>
    <row r="1337" spans="1:17" hidden="1" x14ac:dyDescent="0.3">
      <c r="A1337" t="s">
        <v>2838</v>
      </c>
      <c r="B1337" t="s">
        <v>2839</v>
      </c>
      <c r="C1337" t="s">
        <v>3158</v>
      </c>
      <c r="D1337" t="s">
        <v>135</v>
      </c>
      <c r="E1337">
        <v>1386.255840282</v>
      </c>
      <c r="F1337">
        <v>53.98</v>
      </c>
      <c r="G1337">
        <v>70.997461475071603</v>
      </c>
      <c r="H1337">
        <v>6.9632883037023596</v>
      </c>
      <c r="I1337">
        <v>41.701908718679299</v>
      </c>
      <c r="J1337">
        <v>-3.4044013855410999</v>
      </c>
      <c r="K1337">
        <v>51.6431827558891</v>
      </c>
      <c r="L1337">
        <v>40.375268511687899</v>
      </c>
      <c r="M1337">
        <v>42.720309578565598</v>
      </c>
      <c r="N1337">
        <v>0.38022999866401103</v>
      </c>
      <c r="O1337">
        <v>27.6398666172656</v>
      </c>
      <c r="P1337">
        <v>126.331236897274</v>
      </c>
      <c r="Q1337">
        <v>8.2367240182641993E-2</v>
      </c>
    </row>
    <row r="1338" spans="1:17" hidden="1" x14ac:dyDescent="0.3">
      <c r="A1338" t="s">
        <v>2840</v>
      </c>
      <c r="B1338" t="s">
        <v>2841</v>
      </c>
      <c r="C1338" t="s">
        <v>3158</v>
      </c>
      <c r="D1338" t="s">
        <v>258</v>
      </c>
      <c r="E1338">
        <v>1382.2276845219999</v>
      </c>
      <c r="F1338">
        <v>146.97999999999999</v>
      </c>
      <c r="G1338">
        <v>30.1027485034585</v>
      </c>
      <c r="H1338">
        <v>-1.99713288747895</v>
      </c>
      <c r="I1338">
        <v>44.7572454240658</v>
      </c>
      <c r="J1338">
        <v>0.52142413077066996</v>
      </c>
      <c r="K1338">
        <v>147.151831827557</v>
      </c>
      <c r="L1338">
        <v>124.848661895502</v>
      </c>
      <c r="M1338">
        <v>41.616559218542001</v>
      </c>
      <c r="N1338">
        <v>0.31788307189359799</v>
      </c>
      <c r="O1338">
        <v>21.104912232956799</v>
      </c>
      <c r="P1338">
        <v>79.462759462759394</v>
      </c>
      <c r="Q1338">
        <v>2.7629941675100002E-3</v>
      </c>
    </row>
    <row r="1339" spans="1:17" hidden="1" x14ac:dyDescent="0.3">
      <c r="A1339" t="s">
        <v>2842</v>
      </c>
      <c r="B1339" t="s">
        <v>2843</v>
      </c>
      <c r="C1339" t="s">
        <v>3158</v>
      </c>
      <c r="D1339" t="s">
        <v>83</v>
      </c>
      <c r="E1339">
        <v>1381.6009407040001</v>
      </c>
      <c r="F1339">
        <v>143.72</v>
      </c>
      <c r="G1339">
        <v>7.3729928314487498</v>
      </c>
      <c r="H1339">
        <v>8.6742251372124102</v>
      </c>
      <c r="I1339">
        <v>13.3333041345374</v>
      </c>
      <c r="J1339">
        <v>7.8959389395982003</v>
      </c>
      <c r="K1339">
        <v>120.687302400429</v>
      </c>
      <c r="L1339">
        <v>111.002003124735</v>
      </c>
      <c r="M1339">
        <v>70.110113809501499</v>
      </c>
      <c r="N1339">
        <v>0.99700213637347301</v>
      </c>
      <c r="O1339">
        <v>13.8602838853325</v>
      </c>
      <c r="P1339">
        <v>64.439359267734503</v>
      </c>
      <c r="Q1339">
        <v>-2.8551695363603E-2</v>
      </c>
    </row>
    <row r="1340" spans="1:17" hidden="1" x14ac:dyDescent="0.3">
      <c r="A1340" t="s">
        <v>2844</v>
      </c>
      <c r="B1340" t="s">
        <v>2845</v>
      </c>
      <c r="C1340" t="s">
        <v>3158</v>
      </c>
      <c r="D1340" t="s">
        <v>48</v>
      </c>
      <c r="E1340">
        <v>1379.0604408709901</v>
      </c>
      <c r="F1340">
        <v>61.61</v>
      </c>
      <c r="G1340">
        <v>-44.944048321317098</v>
      </c>
      <c r="H1340">
        <v>-10.4330664163157</v>
      </c>
      <c r="I1340">
        <v>-21.6374430723715</v>
      </c>
      <c r="J1340">
        <v>0.46336271312884902</v>
      </c>
      <c r="K1340">
        <v>66.943324898623302</v>
      </c>
      <c r="L1340">
        <v>68.231738003225502</v>
      </c>
      <c r="M1340">
        <v>43.396300873127402</v>
      </c>
      <c r="N1340">
        <v>0.46459799407809199</v>
      </c>
      <c r="O1340">
        <v>51.192988151274101</v>
      </c>
      <c r="P1340">
        <v>14.8369058713886</v>
      </c>
      <c r="Q1340">
        <v>8.2621649951027998E-2</v>
      </c>
    </row>
    <row r="1341" spans="1:17" hidden="1" x14ac:dyDescent="0.3">
      <c r="A1341" t="s">
        <v>2846</v>
      </c>
      <c r="B1341" t="s">
        <v>2847</v>
      </c>
      <c r="C1341" t="s">
        <v>3158</v>
      </c>
      <c r="D1341" t="s">
        <v>258</v>
      </c>
      <c r="E1341">
        <v>1378.1772956</v>
      </c>
      <c r="F1341">
        <v>231.08</v>
      </c>
      <c r="G1341">
        <v>31.616355929418798</v>
      </c>
      <c r="H1341">
        <v>-9.6865575035291407</v>
      </c>
      <c r="I1341">
        <v>61.582616156633897</v>
      </c>
      <c r="J1341">
        <v>0.16544176290736301</v>
      </c>
      <c r="K1341">
        <v>211.959037859033</v>
      </c>
      <c r="L1341">
        <v>166.92496156315599</v>
      </c>
      <c r="M1341">
        <v>56.600754799866003</v>
      </c>
      <c r="N1341">
        <v>0.39681647439471102</v>
      </c>
      <c r="O1341">
        <v>15.726155444002</v>
      </c>
      <c r="P1341">
        <v>113.666204345816</v>
      </c>
      <c r="Q1341">
        <v>0.14260455493927099</v>
      </c>
    </row>
    <row r="1342" spans="1:17" hidden="1" x14ac:dyDescent="0.3">
      <c r="A1342" t="s">
        <v>2848</v>
      </c>
      <c r="B1342" t="s">
        <v>2849</v>
      </c>
      <c r="C1342" t="s">
        <v>3158</v>
      </c>
      <c r="D1342" t="s">
        <v>410</v>
      </c>
      <c r="E1342">
        <v>1375.6203855799999</v>
      </c>
      <c r="F1342">
        <v>34.299999999999997</v>
      </c>
      <c r="G1342">
        <v>18.715900601623101</v>
      </c>
      <c r="H1342">
        <v>-5.0464369167829703</v>
      </c>
      <c r="I1342">
        <v>-10.150054713902801</v>
      </c>
      <c r="J1342">
        <v>0.60719720894942397</v>
      </c>
      <c r="K1342">
        <v>36.374663951933599</v>
      </c>
      <c r="L1342">
        <v>35.418980311366198</v>
      </c>
      <c r="M1342">
        <v>46.185371479798398</v>
      </c>
      <c r="N1342">
        <v>0.51536367286331097</v>
      </c>
      <c r="O1342">
        <v>35.568513119533499</v>
      </c>
      <c r="P1342">
        <v>68.137254901960702</v>
      </c>
      <c r="Q1342">
        <v>-3.1249450075239001E-2</v>
      </c>
    </row>
    <row r="1343" spans="1:17" hidden="1" x14ac:dyDescent="0.3">
      <c r="A1343" t="s">
        <v>2850</v>
      </c>
      <c r="B1343" t="s">
        <v>2851</v>
      </c>
      <c r="C1343" t="s">
        <v>3158</v>
      </c>
      <c r="D1343" t="s">
        <v>547</v>
      </c>
      <c r="E1343">
        <v>1374.1837876049999</v>
      </c>
      <c r="F1343">
        <v>404.05</v>
      </c>
      <c r="G1343">
        <v>80.612509430771993</v>
      </c>
      <c r="H1343">
        <v>-5.4543877894397301</v>
      </c>
      <c r="I1343">
        <v>43.305620243203002</v>
      </c>
      <c r="J1343">
        <v>0.82612624010131797</v>
      </c>
      <c r="K1343">
        <v>376.86430504428603</v>
      </c>
      <c r="L1343">
        <v>302.49441466892699</v>
      </c>
      <c r="M1343">
        <v>54.198313899447001</v>
      </c>
      <c r="N1343">
        <v>0.92403167618563897</v>
      </c>
      <c r="O1343">
        <v>12.5727013983417</v>
      </c>
      <c r="P1343">
        <v>128.276836158192</v>
      </c>
      <c r="Q1343">
        <v>7.6047587053582999E-2</v>
      </c>
    </row>
    <row r="1344" spans="1:17" hidden="1" x14ac:dyDescent="0.3">
      <c r="A1344" t="s">
        <v>2852</v>
      </c>
      <c r="B1344" t="s">
        <v>2853</v>
      </c>
      <c r="C1344" t="s">
        <v>3158</v>
      </c>
      <c r="D1344" t="s">
        <v>80</v>
      </c>
      <c r="E1344">
        <v>1370.1401676017999</v>
      </c>
      <c r="F1344">
        <v>111.26</v>
      </c>
      <c r="G1344">
        <v>1.30450022994429</v>
      </c>
      <c r="H1344">
        <v>-14.0315137061194</v>
      </c>
      <c r="I1344">
        <v>-5.73333265972704</v>
      </c>
      <c r="J1344">
        <v>-6.3486033067579601</v>
      </c>
      <c r="K1344">
        <v>123.037208467873</v>
      </c>
      <c r="L1344">
        <v>115.41861135244299</v>
      </c>
      <c r="M1344">
        <v>39.7222622461924</v>
      </c>
      <c r="N1344">
        <v>0.56998024359073896</v>
      </c>
      <c r="O1344">
        <v>33.7947150817904</v>
      </c>
      <c r="P1344">
        <v>48.149134487350203</v>
      </c>
    </row>
    <row r="1345" spans="1:17" hidden="1" x14ac:dyDescent="0.3">
      <c r="A1345" t="s">
        <v>2854</v>
      </c>
      <c r="B1345" t="s">
        <v>2855</v>
      </c>
      <c r="C1345" t="s">
        <v>3158</v>
      </c>
      <c r="D1345" t="s">
        <v>172</v>
      </c>
      <c r="E1345">
        <v>1369.9313082000001</v>
      </c>
      <c r="F1345">
        <v>1117.2</v>
      </c>
      <c r="G1345">
        <v>-29.645495706762201</v>
      </c>
      <c r="H1345">
        <v>-9.9239570344605799</v>
      </c>
      <c r="I1345">
        <v>-10.6413470524078</v>
      </c>
      <c r="J1345">
        <v>-5.6235614529934796</v>
      </c>
      <c r="K1345">
        <v>1231.31993861611</v>
      </c>
      <c r="L1345">
        <v>1188.0940558454799</v>
      </c>
      <c r="M1345">
        <v>27.928573239597402</v>
      </c>
      <c r="N1345">
        <v>0.92003400027856197</v>
      </c>
      <c r="O1345">
        <v>40.977443609022501</v>
      </c>
      <c r="P1345">
        <v>24.154025670945099</v>
      </c>
      <c r="Q1345">
        <v>-4.7306576004828002E-2</v>
      </c>
    </row>
    <row r="1346" spans="1:17" hidden="1" x14ac:dyDescent="0.3">
      <c r="A1346" t="s">
        <v>2856</v>
      </c>
      <c r="B1346" t="s">
        <v>2857</v>
      </c>
      <c r="C1346" t="s">
        <v>3158</v>
      </c>
      <c r="D1346" t="s">
        <v>80</v>
      </c>
      <c r="E1346">
        <v>1369.095</v>
      </c>
      <c r="F1346">
        <v>46.41</v>
      </c>
      <c r="G1346">
        <v>-32.266722912932899</v>
      </c>
      <c r="H1346">
        <v>-5.0873695172149596</v>
      </c>
      <c r="I1346">
        <v>0.15751801996707801</v>
      </c>
      <c r="J1346">
        <v>-0.92926362403674401</v>
      </c>
      <c r="K1346">
        <v>48.301939645786902</v>
      </c>
      <c r="L1346">
        <v>48.176137502572097</v>
      </c>
      <c r="M1346">
        <v>40.073225483920602</v>
      </c>
      <c r="N1346">
        <v>0.453501506815566</v>
      </c>
      <c r="O1346">
        <v>30.326313409847</v>
      </c>
      <c r="P1346">
        <v>20.0776196636481</v>
      </c>
      <c r="Q1346">
        <v>2.3525888007017E-2</v>
      </c>
    </row>
    <row r="1347" spans="1:17" hidden="1" x14ac:dyDescent="0.3">
      <c r="A1347" t="s">
        <v>2858</v>
      </c>
      <c r="B1347" t="s">
        <v>2859</v>
      </c>
      <c r="C1347" t="s">
        <v>3158</v>
      </c>
      <c r="D1347" t="s">
        <v>51</v>
      </c>
      <c r="E1347">
        <v>1368.0304223999999</v>
      </c>
      <c r="F1347">
        <v>683</v>
      </c>
      <c r="G1347">
        <v>9.4522804120593307</v>
      </c>
      <c r="H1347">
        <v>-13.3758273934369</v>
      </c>
      <c r="I1347">
        <v>4.2992141999035098</v>
      </c>
      <c r="J1347">
        <v>2.5664245834070099</v>
      </c>
      <c r="K1347">
        <v>693.87261470611099</v>
      </c>
      <c r="L1347">
        <v>635.33107001675899</v>
      </c>
      <c r="M1347">
        <v>45.908321434320399</v>
      </c>
      <c r="N1347">
        <v>0.61439382295874301</v>
      </c>
      <c r="O1347">
        <v>18.8653001464128</v>
      </c>
      <c r="P1347">
        <v>44.703389830508399</v>
      </c>
      <c r="Q1347">
        <v>6.0233274584618003E-2</v>
      </c>
    </row>
    <row r="1348" spans="1:17" hidden="1" x14ac:dyDescent="0.3">
      <c r="A1348" t="s">
        <v>2860</v>
      </c>
      <c r="B1348" t="s">
        <v>2861</v>
      </c>
      <c r="C1348" t="s">
        <v>3158</v>
      </c>
      <c r="D1348" t="s">
        <v>2862</v>
      </c>
      <c r="E1348">
        <v>1364.1265359700001</v>
      </c>
      <c r="F1348">
        <v>39.1</v>
      </c>
      <c r="G1348">
        <v>-22.020476092873601</v>
      </c>
      <c r="H1348">
        <v>26.366588042753602</v>
      </c>
      <c r="I1348">
        <v>6.6544065481056096</v>
      </c>
      <c r="J1348">
        <v>-1.3070131748941001</v>
      </c>
      <c r="K1348">
        <v>36.0404653096465</v>
      </c>
      <c r="L1348">
        <v>34.268773526811302</v>
      </c>
      <c r="M1348">
        <v>48.570682145587398</v>
      </c>
      <c r="N1348">
        <v>0.85377755039372205</v>
      </c>
      <c r="O1348">
        <v>32.992327365728897</v>
      </c>
      <c r="P1348">
        <v>50.384615384615302</v>
      </c>
      <c r="Q1348">
        <v>0.160021405608679</v>
      </c>
    </row>
    <row r="1349" spans="1:17" hidden="1" x14ac:dyDescent="0.3">
      <c r="A1349" t="s">
        <v>2863</v>
      </c>
      <c r="B1349" t="s">
        <v>2864</v>
      </c>
      <c r="C1349" t="s">
        <v>3158</v>
      </c>
      <c r="D1349" t="s">
        <v>624</v>
      </c>
      <c r="E1349">
        <v>1357.5803284799999</v>
      </c>
      <c r="F1349">
        <v>227.52</v>
      </c>
      <c r="G1349">
        <v>-20.725247327625102</v>
      </c>
      <c r="H1349">
        <v>-13.032469919555901</v>
      </c>
      <c r="I1349">
        <v>-10.490916692398599</v>
      </c>
      <c r="J1349">
        <v>-0.46596569548434402</v>
      </c>
      <c r="K1349">
        <v>244.26717813806201</v>
      </c>
      <c r="L1349">
        <v>238.510670628551</v>
      </c>
      <c r="M1349">
        <v>42.161629757567297</v>
      </c>
      <c r="N1349">
        <v>0.430240321584964</v>
      </c>
      <c r="O1349">
        <v>35.3727144866385</v>
      </c>
      <c r="P1349">
        <v>18.5</v>
      </c>
      <c r="Q1349">
        <v>-1.3718298691964E-2</v>
      </c>
    </row>
    <row r="1350" spans="1:17" hidden="1" x14ac:dyDescent="0.3">
      <c r="A1350" t="s">
        <v>2865</v>
      </c>
      <c r="B1350" t="s">
        <v>2866</v>
      </c>
      <c r="C1350" t="s">
        <v>3158</v>
      </c>
      <c r="D1350" t="s">
        <v>80</v>
      </c>
      <c r="E1350">
        <v>1356.87939149</v>
      </c>
      <c r="F1350">
        <v>92.05</v>
      </c>
      <c r="G1350">
        <v>-26.764554776133402</v>
      </c>
      <c r="H1350">
        <v>-6.5650431830956597</v>
      </c>
      <c r="I1350">
        <v>-30.463672495823602</v>
      </c>
      <c r="J1350">
        <v>-1.77331462441304</v>
      </c>
      <c r="K1350">
        <v>98.193408060484899</v>
      </c>
      <c r="L1350">
        <v>100.900288079384</v>
      </c>
      <c r="M1350">
        <v>39.843764302877702</v>
      </c>
      <c r="N1350">
        <v>0.76072504942905095</v>
      </c>
      <c r="O1350">
        <v>34.600760456273697</v>
      </c>
      <c r="P1350">
        <v>10.6370192307692</v>
      </c>
      <c r="Q1350">
        <v>-1.6357727310755001E-2</v>
      </c>
    </row>
    <row r="1351" spans="1:17" hidden="1" x14ac:dyDescent="0.3">
      <c r="A1351" t="s">
        <v>2867</v>
      </c>
      <c r="B1351" t="s">
        <v>2868</v>
      </c>
      <c r="C1351" t="s">
        <v>3158</v>
      </c>
      <c r="D1351" t="s">
        <v>220</v>
      </c>
      <c r="E1351">
        <v>1353.08574176</v>
      </c>
      <c r="F1351">
        <v>2219.1999999999998</v>
      </c>
      <c r="G1351">
        <v>166.56761770928301</v>
      </c>
      <c r="H1351">
        <v>-7.7148822687027003</v>
      </c>
      <c r="I1351">
        <v>70.028606003127507</v>
      </c>
      <c r="J1351">
        <v>-8.9996501475101294</v>
      </c>
      <c r="K1351">
        <v>1994.0700937414799</v>
      </c>
      <c r="L1351">
        <v>1481.4219485434101</v>
      </c>
      <c r="M1351">
        <v>48.068896362591801</v>
      </c>
      <c r="N1351">
        <v>0.18648192435341299</v>
      </c>
      <c r="O1351">
        <v>20.246034607065599</v>
      </c>
      <c r="P1351">
        <v>199.89189189189099</v>
      </c>
      <c r="Q1351">
        <v>0.124732619968383</v>
      </c>
    </row>
    <row r="1352" spans="1:17" hidden="1" x14ac:dyDescent="0.3">
      <c r="A1352" t="s">
        <v>2869</v>
      </c>
      <c r="B1352" t="s">
        <v>2870</v>
      </c>
      <c r="C1352" t="s">
        <v>3158</v>
      </c>
      <c r="D1352" t="s">
        <v>1001</v>
      </c>
      <c r="E1352">
        <v>1351.7742236500001</v>
      </c>
      <c r="F1352">
        <v>72.95</v>
      </c>
      <c r="G1352">
        <v>-52.582560492535301</v>
      </c>
      <c r="H1352">
        <v>2.2780832266628899</v>
      </c>
      <c r="I1352">
        <v>-13.979732934458999</v>
      </c>
      <c r="J1352">
        <v>-4.4211133822847399</v>
      </c>
      <c r="K1352">
        <v>73.613266855272897</v>
      </c>
      <c r="L1352">
        <v>77.049543234332404</v>
      </c>
      <c r="M1352">
        <v>44.647731108725203</v>
      </c>
      <c r="N1352">
        <v>1.52816123454334</v>
      </c>
      <c r="O1352">
        <v>43.385880740232999</v>
      </c>
      <c r="P1352">
        <v>17.661290322580601</v>
      </c>
      <c r="Q1352">
        <v>-1.2353420743873999E-2</v>
      </c>
    </row>
    <row r="1353" spans="1:17" hidden="1" x14ac:dyDescent="0.3">
      <c r="A1353" t="s">
        <v>2871</v>
      </c>
      <c r="B1353" t="s">
        <v>2872</v>
      </c>
      <c r="C1353" t="s">
        <v>3158</v>
      </c>
      <c r="D1353" t="s">
        <v>51</v>
      </c>
      <c r="E1353">
        <v>1348.497693732</v>
      </c>
      <c r="F1353">
        <v>128.06</v>
      </c>
      <c r="G1353">
        <v>17.5551846265233</v>
      </c>
      <c r="H1353">
        <v>-2.5486644190104899</v>
      </c>
      <c r="I1353">
        <v>4.8291871938164999</v>
      </c>
      <c r="J1353">
        <v>-3.3192031331699399</v>
      </c>
      <c r="K1353">
        <v>125.836633728674</v>
      </c>
      <c r="L1353">
        <v>116.363263857851</v>
      </c>
      <c r="M1353">
        <v>46.581573274488598</v>
      </c>
      <c r="N1353">
        <v>0.54030662013736697</v>
      </c>
      <c r="O1353">
        <v>16.820240512259801</v>
      </c>
      <c r="P1353">
        <v>65.559146735617304</v>
      </c>
      <c r="Q1353">
        <v>7.7642193122799998E-3</v>
      </c>
    </row>
    <row r="1354" spans="1:17" hidden="1" x14ac:dyDescent="0.3">
      <c r="A1354" t="s">
        <v>2873</v>
      </c>
      <c r="B1354" t="s">
        <v>2874</v>
      </c>
      <c r="C1354" t="s">
        <v>3158</v>
      </c>
      <c r="D1354" t="s">
        <v>532</v>
      </c>
      <c r="E1354">
        <v>1346.786696615</v>
      </c>
      <c r="F1354">
        <v>555.85</v>
      </c>
      <c r="G1354">
        <v>-3.2107656642159701</v>
      </c>
      <c r="H1354">
        <v>2.37503496210392</v>
      </c>
      <c r="I1354">
        <v>24.808592230122802</v>
      </c>
      <c r="J1354">
        <v>3.7855118417295799</v>
      </c>
      <c r="K1354">
        <v>545.27479401956498</v>
      </c>
      <c r="L1354">
        <v>505.24685531347802</v>
      </c>
      <c r="M1354">
        <v>64.270040194183906</v>
      </c>
      <c r="N1354">
        <v>0.54235715625339498</v>
      </c>
      <c r="O1354">
        <v>22.335162363947099</v>
      </c>
      <c r="P1354">
        <v>64.671900459191207</v>
      </c>
      <c r="Q1354">
        <v>0.149496325860285</v>
      </c>
    </row>
    <row r="1355" spans="1:17" hidden="1" x14ac:dyDescent="0.3">
      <c r="A1355" t="s">
        <v>2875</v>
      </c>
      <c r="B1355" t="s">
        <v>2876</v>
      </c>
      <c r="C1355" t="s">
        <v>3158</v>
      </c>
      <c r="D1355" t="s">
        <v>624</v>
      </c>
      <c r="E1355">
        <v>1339.0428038799901</v>
      </c>
      <c r="F1355">
        <v>21.41</v>
      </c>
      <c r="G1355">
        <v>29.699253114089501</v>
      </c>
      <c r="H1355">
        <v>73.601859659424093</v>
      </c>
      <c r="I1355">
        <v>80.596470040169095</v>
      </c>
      <c r="J1355">
        <v>-1.06897598083928</v>
      </c>
      <c r="K1355">
        <v>16.630609986779799</v>
      </c>
      <c r="L1355">
        <v>14.339039931548999</v>
      </c>
      <c r="M1355">
        <v>55.868150697715699</v>
      </c>
      <c r="N1355">
        <v>2.71383460132712</v>
      </c>
      <c r="O1355">
        <v>23.073330219523601</v>
      </c>
      <c r="P1355">
        <v>114.1</v>
      </c>
      <c r="Q1355">
        <v>5.6869862167951001E-2</v>
      </c>
    </row>
    <row r="1356" spans="1:17" hidden="1" x14ac:dyDescent="0.3">
      <c r="A1356" t="s">
        <v>2877</v>
      </c>
      <c r="B1356" t="s">
        <v>2878</v>
      </c>
      <c r="C1356" t="s">
        <v>3158</v>
      </c>
      <c r="D1356" t="s">
        <v>444</v>
      </c>
      <c r="E1356">
        <v>1338.569834229</v>
      </c>
      <c r="F1356">
        <v>215.19</v>
      </c>
      <c r="G1356">
        <v>-25.7115390301446</v>
      </c>
      <c r="H1356">
        <v>-9.5055827783163291</v>
      </c>
      <c r="I1356">
        <v>-5.2027420908545796</v>
      </c>
      <c r="J1356">
        <v>-5.0151486443577697</v>
      </c>
      <c r="K1356">
        <v>220.51223944340401</v>
      </c>
      <c r="L1356">
        <v>208.63066744187199</v>
      </c>
      <c r="M1356">
        <v>37.029651774938898</v>
      </c>
      <c r="N1356">
        <v>0.406739570807782</v>
      </c>
      <c r="O1356">
        <v>22.459222082810498</v>
      </c>
      <c r="P1356">
        <v>34.577861163226999</v>
      </c>
      <c r="Q1356">
        <v>-1.9077254980399E-2</v>
      </c>
    </row>
    <row r="1357" spans="1:17" hidden="1" x14ac:dyDescent="0.3">
      <c r="A1357" t="s">
        <v>2879</v>
      </c>
      <c r="B1357" t="s">
        <v>2880</v>
      </c>
      <c r="C1357" t="s">
        <v>3158</v>
      </c>
      <c r="D1357" t="s">
        <v>217</v>
      </c>
      <c r="E1357">
        <v>1337.253642575</v>
      </c>
      <c r="F1357">
        <v>847.45</v>
      </c>
      <c r="G1357">
        <v>-1.2931343365760299</v>
      </c>
      <c r="H1357">
        <v>22.693315971976499</v>
      </c>
      <c r="I1357">
        <v>48.613243095335399</v>
      </c>
      <c r="J1357">
        <v>13.445552083491201</v>
      </c>
      <c r="K1357">
        <v>728.57933289979496</v>
      </c>
      <c r="L1357">
        <v>659.653946368692</v>
      </c>
      <c r="M1357">
        <v>84.059541093671697</v>
      </c>
      <c r="N1357">
        <v>1.58540395720447</v>
      </c>
      <c r="O1357">
        <v>13.275119476075201</v>
      </c>
      <c r="P1357">
        <v>95.2424835848404</v>
      </c>
      <c r="Q1357">
        <v>0.20562410930737601</v>
      </c>
    </row>
    <row r="1358" spans="1:17" hidden="1" x14ac:dyDescent="0.3">
      <c r="A1358" t="s">
        <v>2881</v>
      </c>
      <c r="B1358" t="s">
        <v>2882</v>
      </c>
      <c r="C1358" t="s">
        <v>3158</v>
      </c>
      <c r="D1358" t="s">
        <v>449</v>
      </c>
      <c r="E1358">
        <v>1333.4482355</v>
      </c>
      <c r="F1358">
        <v>557.5</v>
      </c>
      <c r="G1358">
        <v>68.954316777476294</v>
      </c>
      <c r="H1358">
        <v>-10.082852688193601</v>
      </c>
      <c r="I1358">
        <v>33.142501786200803</v>
      </c>
      <c r="J1358">
        <v>-0.54009685929623796</v>
      </c>
      <c r="K1358">
        <v>567.91410471843096</v>
      </c>
      <c r="L1358">
        <v>468.561027849347</v>
      </c>
      <c r="M1358">
        <v>38.967188387469001</v>
      </c>
      <c r="N1358">
        <v>0.49535854444314298</v>
      </c>
      <c r="O1358">
        <v>19.8116591928251</v>
      </c>
      <c r="P1358">
        <v>115.334105832367</v>
      </c>
      <c r="Q1358">
        <v>0.13130219016231101</v>
      </c>
    </row>
    <row r="1359" spans="1:17" hidden="1" x14ac:dyDescent="0.3">
      <c r="A1359" t="s">
        <v>2883</v>
      </c>
      <c r="B1359" t="s">
        <v>2884</v>
      </c>
      <c r="C1359" t="s">
        <v>3158</v>
      </c>
      <c r="D1359" t="s">
        <v>607</v>
      </c>
      <c r="E1359">
        <v>1330.7054105350001</v>
      </c>
      <c r="F1359">
        <v>23.93</v>
      </c>
      <c r="G1359">
        <v>-59.537615572779103</v>
      </c>
      <c r="H1359">
        <v>-10.3756009832543</v>
      </c>
      <c r="I1359">
        <v>-6.5680893468040598</v>
      </c>
      <c r="J1359">
        <v>-0.298717548951422</v>
      </c>
      <c r="K1359">
        <v>24.082805104836801</v>
      </c>
      <c r="L1359">
        <v>24.907696345446599</v>
      </c>
      <c r="M1359">
        <v>42.444111526692502</v>
      </c>
      <c r="N1359">
        <v>0.68698605428307502</v>
      </c>
      <c r="O1359">
        <v>53.363978269954004</v>
      </c>
      <c r="P1359">
        <v>59.533333333333303</v>
      </c>
      <c r="Q1359">
        <v>0.229331587680317</v>
      </c>
    </row>
    <row r="1360" spans="1:17" hidden="1" x14ac:dyDescent="0.3">
      <c r="A1360" t="s">
        <v>2885</v>
      </c>
      <c r="B1360" t="s">
        <v>2886</v>
      </c>
      <c r="C1360" t="s">
        <v>3158</v>
      </c>
      <c r="D1360" t="s">
        <v>24</v>
      </c>
      <c r="E1360">
        <v>1325.710135605</v>
      </c>
      <c r="F1360">
        <v>294.14999999999998</v>
      </c>
      <c r="G1360">
        <v>-58.389148139828897</v>
      </c>
      <c r="H1360">
        <v>-0.18379955414561999</v>
      </c>
      <c r="I1360">
        <v>-27.755878184343999</v>
      </c>
      <c r="J1360">
        <v>0.11676588580179301</v>
      </c>
      <c r="K1360">
        <v>305.91808589013101</v>
      </c>
      <c r="M1360">
        <v>44.258062963620901</v>
      </c>
      <c r="N1360">
        <v>0.40055204589598198</v>
      </c>
      <c r="O1360">
        <v>59.442461329253703</v>
      </c>
      <c r="P1360">
        <v>2.1176879014059802</v>
      </c>
    </row>
    <row r="1361" spans="1:17" hidden="1" x14ac:dyDescent="0.3">
      <c r="A1361" t="s">
        <v>2887</v>
      </c>
      <c r="B1361" t="s">
        <v>2888</v>
      </c>
      <c r="C1361" t="s">
        <v>3158</v>
      </c>
      <c r="D1361" t="s">
        <v>275</v>
      </c>
      <c r="E1361">
        <v>1321.64084</v>
      </c>
      <c r="F1361">
        <v>81.040000000000006</v>
      </c>
      <c r="G1361">
        <v>-31.255777741256701</v>
      </c>
      <c r="H1361">
        <v>-9.9420413123873708</v>
      </c>
      <c r="I1361">
        <v>-20.048785793225601</v>
      </c>
      <c r="J1361">
        <v>-1.8619256586711399</v>
      </c>
      <c r="K1361">
        <v>84.663265241949603</v>
      </c>
      <c r="L1361">
        <v>84.9298824528708</v>
      </c>
      <c r="M1361">
        <v>30.6444099379782</v>
      </c>
      <c r="N1361">
        <v>0.39796576135931899</v>
      </c>
      <c r="O1361">
        <v>29.5039486673247</v>
      </c>
      <c r="P1361">
        <v>17.449275362318801</v>
      </c>
      <c r="Q1361">
        <v>6.5306841255069999E-3</v>
      </c>
    </row>
    <row r="1362" spans="1:17" hidden="1" x14ac:dyDescent="0.3">
      <c r="A1362" t="s">
        <v>2889</v>
      </c>
      <c r="B1362" t="s">
        <v>2890</v>
      </c>
      <c r="C1362" t="s">
        <v>3158</v>
      </c>
      <c r="D1362" t="s">
        <v>307</v>
      </c>
      <c r="E1362">
        <v>1318.873362</v>
      </c>
      <c r="F1362">
        <v>62.9</v>
      </c>
      <c r="G1362">
        <v>330.44879790891702</v>
      </c>
      <c r="H1362">
        <v>27.369391935216001</v>
      </c>
      <c r="I1362">
        <v>179.81355225471901</v>
      </c>
      <c r="J1362">
        <v>4.9174396562887601</v>
      </c>
      <c r="K1362">
        <v>48.473483496914803</v>
      </c>
      <c r="L1362">
        <v>33.877058981736802</v>
      </c>
      <c r="M1362">
        <v>64.769648635377806</v>
      </c>
      <c r="N1362">
        <v>0.81941828834484198</v>
      </c>
      <c r="O1362">
        <v>5.6438791732909399</v>
      </c>
      <c r="P1362">
        <v>395.27559055118098</v>
      </c>
    </row>
    <row r="1363" spans="1:17" hidden="1" x14ac:dyDescent="0.3">
      <c r="A1363" t="s">
        <v>2891</v>
      </c>
      <c r="B1363" t="s">
        <v>2892</v>
      </c>
      <c r="C1363" t="s">
        <v>3158</v>
      </c>
      <c r="D1363" t="s">
        <v>119</v>
      </c>
      <c r="E1363">
        <v>1316.3530290399999</v>
      </c>
      <c r="F1363">
        <v>690.2</v>
      </c>
      <c r="G1363">
        <v>-27.6842232599105</v>
      </c>
      <c r="H1363">
        <v>6.8554430783173501</v>
      </c>
      <c r="I1363">
        <v>-1.3970013973701201</v>
      </c>
      <c r="J1363">
        <v>-3.6395954639034001</v>
      </c>
      <c r="K1363">
        <v>695.457279819782</v>
      </c>
      <c r="L1363">
        <v>661.81071432210695</v>
      </c>
      <c r="M1363">
        <v>41.235487841702401</v>
      </c>
      <c r="N1363">
        <v>0.59737221633541704</v>
      </c>
      <c r="O1363">
        <v>22.428281657490501</v>
      </c>
      <c r="P1363">
        <v>25.719489981784999</v>
      </c>
      <c r="Q1363">
        <v>4.5301818369329998E-2</v>
      </c>
    </row>
    <row r="1364" spans="1:17" hidden="1" x14ac:dyDescent="0.3">
      <c r="A1364" t="s">
        <v>2893</v>
      </c>
      <c r="B1364" t="s">
        <v>2894</v>
      </c>
      <c r="C1364" t="s">
        <v>3158</v>
      </c>
      <c r="D1364" t="s">
        <v>1580</v>
      </c>
      <c r="E1364">
        <v>1316.01953506</v>
      </c>
      <c r="F1364">
        <v>1738.6</v>
      </c>
      <c r="G1364">
        <v>43.576584366528003</v>
      </c>
      <c r="H1364">
        <v>-1.6054924798700001</v>
      </c>
      <c r="I1364">
        <v>29.206653375721999</v>
      </c>
      <c r="J1364">
        <v>-2.6077063129963598</v>
      </c>
      <c r="K1364">
        <v>1716.9080041232701</v>
      </c>
      <c r="L1364">
        <v>1454.5256499326299</v>
      </c>
      <c r="M1364">
        <v>42.745865763533402</v>
      </c>
      <c r="N1364">
        <v>0.26274846195707302</v>
      </c>
      <c r="O1364">
        <v>18.388358449327001</v>
      </c>
      <c r="P1364">
        <v>78.308804676683195</v>
      </c>
      <c r="Q1364">
        <v>7.6853188130914005E-2</v>
      </c>
    </row>
    <row r="1365" spans="1:17" hidden="1" x14ac:dyDescent="0.3">
      <c r="A1365" t="s">
        <v>2895</v>
      </c>
      <c r="B1365" t="s">
        <v>2896</v>
      </c>
      <c r="C1365" t="s">
        <v>3158</v>
      </c>
      <c r="D1365" t="s">
        <v>51</v>
      </c>
      <c r="E1365">
        <v>1313.7259134799999</v>
      </c>
      <c r="F1365">
        <v>2126.4499999999998</v>
      </c>
      <c r="G1365">
        <v>-12.0704925664743</v>
      </c>
      <c r="H1365">
        <v>-5.0220645789572398</v>
      </c>
      <c r="I1365">
        <v>-13.029256752847999</v>
      </c>
      <c r="J1365">
        <v>4.8895327606500096</v>
      </c>
      <c r="K1365">
        <v>2179.6470063531901</v>
      </c>
      <c r="L1365">
        <v>2202.16302848543</v>
      </c>
      <c r="M1365">
        <v>63.618504657650803</v>
      </c>
      <c r="N1365">
        <v>0.46063576217950097</v>
      </c>
      <c r="O1365">
        <v>32.798796115591699</v>
      </c>
      <c r="P1365">
        <v>23.051328048145301</v>
      </c>
      <c r="Q1365">
        <v>-1.6035078446823999E-2</v>
      </c>
    </row>
    <row r="1366" spans="1:17" hidden="1" x14ac:dyDescent="0.3">
      <c r="A1366" t="s">
        <v>2897</v>
      </c>
      <c r="B1366" t="s">
        <v>2898</v>
      </c>
      <c r="C1366" t="s">
        <v>3158</v>
      </c>
      <c r="D1366" t="s">
        <v>1004</v>
      </c>
      <c r="E1366">
        <v>1312.3835120000001</v>
      </c>
      <c r="F1366">
        <v>86.18</v>
      </c>
      <c r="G1366">
        <v>-18.820783068633101</v>
      </c>
      <c r="H1366">
        <v>-3.9066073585860801</v>
      </c>
      <c r="I1366">
        <v>-10.026960330629599</v>
      </c>
      <c r="J1366">
        <v>-2.7598387062751102</v>
      </c>
      <c r="K1366">
        <v>88.511902583423407</v>
      </c>
      <c r="L1366">
        <v>89.072283219339198</v>
      </c>
      <c r="M1366">
        <v>41.183754810424503</v>
      </c>
      <c r="N1366">
        <v>0.36681265344597602</v>
      </c>
      <c r="O1366">
        <v>34.195869111162601</v>
      </c>
      <c r="P1366">
        <v>16.459459459459399</v>
      </c>
      <c r="Q1366">
        <v>-2.0444144401814999E-2</v>
      </c>
    </row>
    <row r="1367" spans="1:17" hidden="1" x14ac:dyDescent="0.3">
      <c r="A1367" t="s">
        <v>2899</v>
      </c>
      <c r="B1367" t="s">
        <v>2900</v>
      </c>
      <c r="C1367" t="s">
        <v>3158</v>
      </c>
      <c r="D1367" t="s">
        <v>83</v>
      </c>
      <c r="E1367">
        <v>1308.796002</v>
      </c>
      <c r="F1367">
        <v>817.65</v>
      </c>
      <c r="G1367">
        <v>-26.130319722712201</v>
      </c>
      <c r="H1367">
        <v>-5.85233887998832</v>
      </c>
      <c r="I1367">
        <v>-3.23593290581633</v>
      </c>
      <c r="J1367">
        <v>-4.2976368982859698</v>
      </c>
      <c r="K1367">
        <v>840.17824018788997</v>
      </c>
      <c r="L1367">
        <v>820.20727850265996</v>
      </c>
      <c r="M1367">
        <v>40.438296635389499</v>
      </c>
      <c r="N1367">
        <v>0.51865903989573503</v>
      </c>
      <c r="O1367">
        <v>27.9765180700789</v>
      </c>
      <c r="P1367">
        <v>17.167012968402901</v>
      </c>
      <c r="Q1367">
        <v>-6.6180188085717004E-2</v>
      </c>
    </row>
    <row r="1368" spans="1:17" hidden="1" x14ac:dyDescent="0.3">
      <c r="A1368" t="s">
        <v>2901</v>
      </c>
      <c r="B1368" t="s">
        <v>2902</v>
      </c>
      <c r="C1368" t="s">
        <v>3158</v>
      </c>
      <c r="D1368" t="s">
        <v>21</v>
      </c>
      <c r="E1368">
        <v>1308.566853264</v>
      </c>
      <c r="F1368">
        <v>198.19</v>
      </c>
      <c r="G1368">
        <v>31.4712905323725</v>
      </c>
      <c r="H1368">
        <v>-10.575103901971699</v>
      </c>
      <c r="I1368">
        <v>26.921001810822801</v>
      </c>
      <c r="J1368">
        <v>2.0293456921552901</v>
      </c>
      <c r="K1368">
        <v>204.64318378246199</v>
      </c>
      <c r="L1368">
        <v>171.679920507464</v>
      </c>
      <c r="M1368">
        <v>40.095645785780803</v>
      </c>
      <c r="N1368">
        <v>0.212253925037626</v>
      </c>
      <c r="O1368">
        <v>26.0911246783389</v>
      </c>
      <c r="P1368">
        <v>68.457288567785795</v>
      </c>
      <c r="Q1368">
        <v>9.9083212416669994E-2</v>
      </c>
    </row>
    <row r="1369" spans="1:17" hidden="1" x14ac:dyDescent="0.3">
      <c r="A1369" t="s">
        <v>2903</v>
      </c>
      <c r="B1369" t="s">
        <v>2904</v>
      </c>
      <c r="C1369" t="s">
        <v>3158</v>
      </c>
      <c r="D1369" t="s">
        <v>748</v>
      </c>
      <c r="E1369">
        <v>1305.7835</v>
      </c>
      <c r="F1369">
        <v>244.3</v>
      </c>
      <c r="G1369">
        <v>-51.197404783211397</v>
      </c>
      <c r="H1369">
        <v>10.152411259120999</v>
      </c>
      <c r="I1369">
        <v>-36.887095982255097</v>
      </c>
      <c r="J1369">
        <v>-2.2490087720885898</v>
      </c>
      <c r="K1369">
        <v>245.29198313071299</v>
      </c>
      <c r="M1369">
        <v>49.332546511748099</v>
      </c>
      <c r="N1369">
        <v>0.73399667843855598</v>
      </c>
      <c r="O1369">
        <v>90.749079001227997</v>
      </c>
      <c r="P1369">
        <v>15.2412849662719</v>
      </c>
    </row>
    <row r="1370" spans="1:17" hidden="1" x14ac:dyDescent="0.3">
      <c r="A1370" t="s">
        <v>2905</v>
      </c>
      <c r="B1370" t="s">
        <v>2906</v>
      </c>
      <c r="C1370" t="s">
        <v>3158</v>
      </c>
      <c r="D1370" t="s">
        <v>2907</v>
      </c>
      <c r="E1370">
        <v>1301.0682675</v>
      </c>
      <c r="F1370">
        <v>525.75</v>
      </c>
      <c r="G1370">
        <v>123.63555227592001</v>
      </c>
      <c r="H1370">
        <v>2.16453704076631</v>
      </c>
      <c r="I1370">
        <v>50.574993075399398</v>
      </c>
      <c r="J1370">
        <v>-0.74568724592111502</v>
      </c>
      <c r="K1370">
        <v>505.64409076315201</v>
      </c>
      <c r="L1370">
        <v>405.22383778946102</v>
      </c>
      <c r="M1370">
        <v>51.369697345562898</v>
      </c>
      <c r="N1370">
        <v>1.0286938921300099</v>
      </c>
      <c r="O1370">
        <v>6.32429862101759</v>
      </c>
      <c r="P1370">
        <v>150.35714285714201</v>
      </c>
    </row>
    <row r="1371" spans="1:17" hidden="1" x14ac:dyDescent="0.3">
      <c r="A1371" t="s">
        <v>2908</v>
      </c>
      <c r="B1371" t="s">
        <v>2909</v>
      </c>
      <c r="C1371" t="s">
        <v>3158</v>
      </c>
      <c r="D1371" t="s">
        <v>182</v>
      </c>
      <c r="E1371">
        <v>1299.0999999999999</v>
      </c>
      <c r="F1371">
        <v>129.91</v>
      </c>
      <c r="G1371">
        <v>103.108327989831</v>
      </c>
      <c r="H1371">
        <v>-1.9399345234707599</v>
      </c>
      <c r="I1371">
        <v>45.680095771163202</v>
      </c>
      <c r="J1371">
        <v>6.3404705206426204</v>
      </c>
      <c r="K1371">
        <v>116.38669830549399</v>
      </c>
      <c r="L1371">
        <v>95.541065825822997</v>
      </c>
      <c r="M1371">
        <v>60.677360584818103</v>
      </c>
      <c r="N1371">
        <v>0.46994233087660903</v>
      </c>
      <c r="O1371">
        <v>6.6122700330998301</v>
      </c>
      <c r="P1371">
        <v>157.24752475247499</v>
      </c>
      <c r="Q1371">
        <v>7.9624623377810996E-2</v>
      </c>
    </row>
    <row r="1372" spans="1:17" hidden="1" x14ac:dyDescent="0.3">
      <c r="A1372" t="s">
        <v>2910</v>
      </c>
      <c r="B1372" t="s">
        <v>2911</v>
      </c>
      <c r="C1372" t="s">
        <v>3158</v>
      </c>
      <c r="D1372" t="s">
        <v>430</v>
      </c>
      <c r="E1372">
        <v>1297.4382811749999</v>
      </c>
      <c r="F1372">
        <v>77.650000000000006</v>
      </c>
      <c r="G1372">
        <v>27.752538442622399</v>
      </c>
      <c r="H1372">
        <v>-5.8494530495863399</v>
      </c>
      <c r="I1372">
        <v>-1.5670087589642701</v>
      </c>
      <c r="J1372">
        <v>-2.32384317709211</v>
      </c>
      <c r="K1372">
        <v>80.281711898527206</v>
      </c>
      <c r="L1372">
        <v>72.263195387496694</v>
      </c>
      <c r="M1372">
        <v>40.260557494564601</v>
      </c>
      <c r="N1372">
        <v>0.48997410197659502</v>
      </c>
      <c r="O1372">
        <v>18.0296200901481</v>
      </c>
      <c r="P1372">
        <v>68.438177874186493</v>
      </c>
      <c r="Q1372">
        <v>6.6210639658135007E-2</v>
      </c>
    </row>
    <row r="1373" spans="1:17" hidden="1" x14ac:dyDescent="0.3">
      <c r="A1373" t="s">
        <v>2912</v>
      </c>
      <c r="B1373" t="s">
        <v>2913</v>
      </c>
      <c r="C1373" t="s">
        <v>3158</v>
      </c>
      <c r="D1373" t="s">
        <v>384</v>
      </c>
      <c r="E1373">
        <v>1296</v>
      </c>
      <c r="F1373">
        <v>43.2</v>
      </c>
      <c r="G1373">
        <v>-23.7613170849421</v>
      </c>
      <c r="H1373">
        <v>-2.67505829540436</v>
      </c>
      <c r="I1373">
        <v>5.3319634563549503</v>
      </c>
      <c r="J1373">
        <v>8.7921804797660101</v>
      </c>
      <c r="K1373">
        <v>43.549920064568497</v>
      </c>
      <c r="M1373">
        <v>55.885010984982301</v>
      </c>
      <c r="N1373">
        <v>0.38652313054514498</v>
      </c>
      <c r="O1373">
        <v>30.925925925925899</v>
      </c>
      <c r="P1373">
        <v>44</v>
      </c>
    </row>
    <row r="1374" spans="1:17" hidden="1" x14ac:dyDescent="0.3">
      <c r="A1374" t="s">
        <v>2914</v>
      </c>
      <c r="B1374" t="s">
        <v>2915</v>
      </c>
      <c r="C1374" t="s">
        <v>3158</v>
      </c>
      <c r="D1374" t="s">
        <v>138</v>
      </c>
      <c r="E1374">
        <v>1292.0924164200001</v>
      </c>
      <c r="F1374">
        <v>807.85</v>
      </c>
      <c r="G1374">
        <v>-26.071692189756099</v>
      </c>
      <c r="H1374">
        <v>-3.0359426483433798E-2</v>
      </c>
      <c r="I1374">
        <v>-23.941959646086602</v>
      </c>
      <c r="J1374">
        <v>-0.16506264603286799</v>
      </c>
      <c r="K1374">
        <v>817.93312467298301</v>
      </c>
      <c r="L1374">
        <v>837.07246561844295</v>
      </c>
      <c r="M1374">
        <v>43.751409588062899</v>
      </c>
      <c r="N1374">
        <v>0.48986610086398102</v>
      </c>
      <c r="O1374">
        <v>33.688184687751402</v>
      </c>
      <c r="P1374">
        <v>5.1888020833333401</v>
      </c>
      <c r="Q1374">
        <v>0.11219251818711901</v>
      </c>
    </row>
    <row r="1375" spans="1:17" hidden="1" x14ac:dyDescent="0.3">
      <c r="A1375" t="s">
        <v>2916</v>
      </c>
      <c r="B1375" t="s">
        <v>2917</v>
      </c>
      <c r="C1375" t="s">
        <v>3158</v>
      </c>
      <c r="D1375" t="s">
        <v>444</v>
      </c>
      <c r="E1375">
        <v>1290.1662167290001</v>
      </c>
      <c r="F1375">
        <v>75.010000000000005</v>
      </c>
      <c r="G1375">
        <v>-11.227894413210899</v>
      </c>
      <c r="H1375">
        <v>-11.968272323554601</v>
      </c>
      <c r="I1375">
        <v>-7.4515190532187301</v>
      </c>
      <c r="J1375">
        <v>-3.69924771810062</v>
      </c>
      <c r="K1375">
        <v>85.072778116974703</v>
      </c>
      <c r="L1375">
        <v>82.339036502105998</v>
      </c>
      <c r="M1375">
        <v>25.567645817746602</v>
      </c>
      <c r="N1375">
        <v>0.67411792607210896</v>
      </c>
      <c r="O1375">
        <v>39.914678042927598</v>
      </c>
      <c r="P1375">
        <v>34.066130473637102</v>
      </c>
      <c r="Q1375">
        <v>-6.8481428276592995E-2</v>
      </c>
    </row>
    <row r="1376" spans="1:17" hidden="1" x14ac:dyDescent="0.3">
      <c r="A1376" t="s">
        <v>2918</v>
      </c>
      <c r="B1376" t="s">
        <v>2919</v>
      </c>
      <c r="C1376" t="s">
        <v>3158</v>
      </c>
      <c r="D1376" t="s">
        <v>21</v>
      </c>
      <c r="E1376">
        <v>1287.1585346639999</v>
      </c>
      <c r="F1376">
        <v>115.54</v>
      </c>
      <c r="G1376">
        <v>2.36793998277642</v>
      </c>
      <c r="H1376">
        <v>-4.5496532126822</v>
      </c>
      <c r="I1376">
        <v>-18.5947672539072</v>
      </c>
      <c r="J1376">
        <v>0.14180921400524499</v>
      </c>
      <c r="K1376">
        <v>121.00405274406801</v>
      </c>
      <c r="L1376">
        <v>118.038651517899</v>
      </c>
      <c r="M1376">
        <v>44.6628860394081</v>
      </c>
      <c r="N1376">
        <v>0.33302280008461799</v>
      </c>
      <c r="O1376">
        <v>52.760948589233102</v>
      </c>
      <c r="P1376">
        <v>42.641975308641904</v>
      </c>
      <c r="Q1376">
        <v>-4.3571945900289996E-3</v>
      </c>
    </row>
    <row r="1377" spans="1:17" hidden="1" x14ac:dyDescent="0.3">
      <c r="A1377" t="s">
        <v>2920</v>
      </c>
      <c r="B1377" t="s">
        <v>2921</v>
      </c>
      <c r="C1377" t="s">
        <v>3158</v>
      </c>
      <c r="D1377" t="s">
        <v>67</v>
      </c>
      <c r="E1377">
        <v>1285.1600000000001</v>
      </c>
      <c r="F1377">
        <v>845.5</v>
      </c>
      <c r="G1377">
        <v>82.884541451447006</v>
      </c>
      <c r="H1377">
        <v>-4.3798736608946198</v>
      </c>
      <c r="I1377">
        <v>48.618692262391299</v>
      </c>
      <c r="J1377">
        <v>0.40312789510855801</v>
      </c>
      <c r="K1377">
        <v>868.97056218897399</v>
      </c>
      <c r="L1377">
        <v>701.96541323903705</v>
      </c>
      <c r="M1377">
        <v>41.841002370634399</v>
      </c>
      <c r="N1377">
        <v>0.18916148048193901</v>
      </c>
      <c r="O1377">
        <v>27.528089887640402</v>
      </c>
      <c r="P1377">
        <v>114.648387915714</v>
      </c>
      <c r="Q1377">
        <v>0.15532830270824399</v>
      </c>
    </row>
    <row r="1378" spans="1:17" hidden="1" x14ac:dyDescent="0.3">
      <c r="A1378" t="s">
        <v>2922</v>
      </c>
      <c r="B1378" t="s">
        <v>2923</v>
      </c>
      <c r="C1378" t="s">
        <v>3158</v>
      </c>
      <c r="D1378" t="s">
        <v>2924</v>
      </c>
      <c r="E1378">
        <v>1285.1376893459999</v>
      </c>
      <c r="F1378">
        <v>197.82</v>
      </c>
      <c r="G1378">
        <v>-62.646609095449698</v>
      </c>
      <c r="H1378">
        <v>-2.90135227169834</v>
      </c>
      <c r="I1378">
        <v>-6.3874015828249897</v>
      </c>
      <c r="J1378">
        <v>0.53824063760088503</v>
      </c>
      <c r="K1378">
        <v>194.02526885728199</v>
      </c>
      <c r="M1378">
        <v>52.398973866484802</v>
      </c>
      <c r="N1378">
        <v>0.44018528900926801</v>
      </c>
      <c r="O1378">
        <v>64.189667374380704</v>
      </c>
      <c r="P1378">
        <v>36.239669421487598</v>
      </c>
    </row>
    <row r="1379" spans="1:17" hidden="1" x14ac:dyDescent="0.3">
      <c r="A1379" t="s">
        <v>2925</v>
      </c>
      <c r="B1379" t="s">
        <v>2926</v>
      </c>
      <c r="C1379" t="s">
        <v>3158</v>
      </c>
      <c r="D1379" t="s">
        <v>410</v>
      </c>
      <c r="E1379">
        <v>1282.53469927999</v>
      </c>
      <c r="F1379">
        <v>4018.55</v>
      </c>
      <c r="G1379">
        <v>11.748552387028701</v>
      </c>
      <c r="H1379">
        <v>0.57495993034794501</v>
      </c>
      <c r="I1379">
        <v>21.7007093329299</v>
      </c>
      <c r="J1379">
        <v>-1.51669596753338</v>
      </c>
      <c r="K1379">
        <v>4035.0621530416702</v>
      </c>
      <c r="L1379">
        <v>3595.2747106419401</v>
      </c>
      <c r="M1379">
        <v>43.498408355898803</v>
      </c>
      <c r="N1379">
        <v>0.51527624892980595</v>
      </c>
      <c r="O1379">
        <v>21.685682646725802</v>
      </c>
      <c r="P1379">
        <v>65.713402061855604</v>
      </c>
      <c r="Q1379">
        <v>1.7645576796333998E-2</v>
      </c>
    </row>
    <row r="1380" spans="1:17" hidden="1" x14ac:dyDescent="0.3">
      <c r="A1380" t="s">
        <v>2927</v>
      </c>
      <c r="B1380" t="s">
        <v>2928</v>
      </c>
      <c r="C1380" t="s">
        <v>3158</v>
      </c>
      <c r="D1380" t="s">
        <v>159</v>
      </c>
      <c r="E1380">
        <v>1282.522125081</v>
      </c>
      <c r="F1380">
        <v>193.11</v>
      </c>
      <c r="G1380">
        <v>20.730283785545701</v>
      </c>
      <c r="H1380">
        <v>-3.83412149570084</v>
      </c>
      <c r="I1380">
        <v>55.831865572864203</v>
      </c>
      <c r="J1380">
        <v>-0.33049645164610097</v>
      </c>
      <c r="K1380">
        <v>198.87546327556299</v>
      </c>
      <c r="L1380">
        <v>173.305282082519</v>
      </c>
      <c r="M1380">
        <v>50.534978915131902</v>
      </c>
      <c r="N1380">
        <v>0.31014456858047401</v>
      </c>
      <c r="O1380">
        <v>31.940344881155799</v>
      </c>
      <c r="P1380">
        <v>100.425531914893</v>
      </c>
      <c r="Q1380">
        <v>0.17595661456815501</v>
      </c>
    </row>
    <row r="1381" spans="1:17" hidden="1" x14ac:dyDescent="0.3">
      <c r="A1381" t="s">
        <v>2929</v>
      </c>
      <c r="B1381" t="s">
        <v>2930</v>
      </c>
      <c r="C1381" t="s">
        <v>3158</v>
      </c>
      <c r="D1381" t="s">
        <v>83</v>
      </c>
      <c r="E1381">
        <v>1281.0554999999999</v>
      </c>
      <c r="F1381">
        <v>126.9</v>
      </c>
      <c r="G1381">
        <v>-58.437952810975801</v>
      </c>
      <c r="H1381">
        <v>-17.550466220812201</v>
      </c>
      <c r="I1381">
        <v>-18.550847967493699</v>
      </c>
      <c r="J1381">
        <v>-6.6032288271469</v>
      </c>
      <c r="K1381">
        <v>142.52651071477999</v>
      </c>
      <c r="L1381">
        <v>147.58609221468001</v>
      </c>
      <c r="M1381">
        <v>30.983760455272598</v>
      </c>
      <c r="N1381">
        <v>0.68253665864976698</v>
      </c>
      <c r="O1381">
        <v>59.9684791174152</v>
      </c>
      <c r="P1381">
        <v>11.8554429263993</v>
      </c>
      <c r="Q1381">
        <v>7.9177252184161995E-2</v>
      </c>
    </row>
    <row r="1382" spans="1:17" hidden="1" x14ac:dyDescent="0.3">
      <c r="A1382" t="s">
        <v>2931</v>
      </c>
      <c r="B1382" t="s">
        <v>2932</v>
      </c>
      <c r="C1382" t="s">
        <v>3158</v>
      </c>
      <c r="D1382" t="s">
        <v>283</v>
      </c>
      <c r="E1382">
        <v>1281.032688</v>
      </c>
      <c r="F1382">
        <v>1280.5</v>
      </c>
      <c r="G1382">
        <v>293.00194230970999</v>
      </c>
      <c r="H1382">
        <v>-6.51762965846752</v>
      </c>
      <c r="I1382">
        <v>-2.2315336717729801</v>
      </c>
      <c r="J1382">
        <v>-2.2812621571748402</v>
      </c>
      <c r="K1382">
        <v>1352.7738482996299</v>
      </c>
      <c r="L1382">
        <v>1186.2621382385901</v>
      </c>
      <c r="M1382">
        <v>48.742216349912702</v>
      </c>
      <c r="N1382">
        <v>1.4215821214012301</v>
      </c>
      <c r="O1382">
        <v>35.6462319406482</v>
      </c>
      <c r="P1382">
        <v>322.81657586263799</v>
      </c>
      <c r="Q1382">
        <v>0.162483331308474</v>
      </c>
    </row>
    <row r="1383" spans="1:17" hidden="1" x14ac:dyDescent="0.3">
      <c r="A1383" t="s">
        <v>2933</v>
      </c>
      <c r="B1383" t="s">
        <v>2934</v>
      </c>
      <c r="C1383" t="s">
        <v>3158</v>
      </c>
      <c r="D1383" t="s">
        <v>283</v>
      </c>
      <c r="E1383">
        <v>1280.7148232</v>
      </c>
      <c r="F1383">
        <v>197.24</v>
      </c>
      <c r="G1383">
        <v>147.934606649443</v>
      </c>
      <c r="H1383">
        <v>-3.5675288558014699</v>
      </c>
      <c r="I1383">
        <v>125.51493555398299</v>
      </c>
      <c r="J1383">
        <v>2.9420572175468198</v>
      </c>
      <c r="K1383">
        <v>189.64728987568901</v>
      </c>
      <c r="L1383">
        <v>136.50241113492399</v>
      </c>
      <c r="M1383">
        <v>47.483452553507703</v>
      </c>
      <c r="N1383">
        <v>0.76249337186466604</v>
      </c>
      <c r="O1383">
        <v>10.7179071182315</v>
      </c>
      <c r="P1383">
        <v>209.153605015674</v>
      </c>
      <c r="Q1383">
        <v>0.145208722434535</v>
      </c>
    </row>
    <row r="1384" spans="1:17" hidden="1" x14ac:dyDescent="0.3">
      <c r="A1384" t="s">
        <v>2935</v>
      </c>
      <c r="B1384" t="s">
        <v>2936</v>
      </c>
      <c r="C1384" t="s">
        <v>3158</v>
      </c>
      <c r="D1384" t="s">
        <v>77</v>
      </c>
      <c r="E1384">
        <v>1277.9214978</v>
      </c>
      <c r="F1384">
        <v>49.02</v>
      </c>
      <c r="G1384">
        <v>-9.7109054106597092</v>
      </c>
      <c r="H1384">
        <v>-12.464811764373801</v>
      </c>
      <c r="I1384">
        <v>-29.472375561038501</v>
      </c>
      <c r="J1384">
        <v>3.4291041919898499</v>
      </c>
      <c r="K1384">
        <v>52.382893418303702</v>
      </c>
      <c r="L1384">
        <v>56.179430790817598</v>
      </c>
      <c r="M1384">
        <v>49.313103835759101</v>
      </c>
      <c r="N1384">
        <v>0.65569837487027605</v>
      </c>
      <c r="O1384">
        <v>76.458588331293299</v>
      </c>
      <c r="P1384">
        <v>33.8978421196394</v>
      </c>
      <c r="Q1384">
        <v>-3.3892790547050002E-2</v>
      </c>
    </row>
    <row r="1385" spans="1:17" hidden="1" x14ac:dyDescent="0.3">
      <c r="A1385" t="s">
        <v>2937</v>
      </c>
      <c r="B1385" t="s">
        <v>2938</v>
      </c>
      <c r="C1385" t="s">
        <v>3158</v>
      </c>
      <c r="D1385" t="s">
        <v>286</v>
      </c>
      <c r="E1385">
        <v>1276.9591499999999</v>
      </c>
      <c r="F1385">
        <v>343.8</v>
      </c>
      <c r="G1385">
        <v>234.093227202788</v>
      </c>
      <c r="H1385">
        <v>-3.26391005138318</v>
      </c>
      <c r="I1385">
        <v>78.443477014396095</v>
      </c>
      <c r="J1385">
        <v>2.3410204423149601</v>
      </c>
      <c r="K1385">
        <v>318.88922618319901</v>
      </c>
      <c r="L1385">
        <v>243.08513339099301</v>
      </c>
      <c r="M1385">
        <v>53.285688755252103</v>
      </c>
      <c r="N1385">
        <v>0.48010393075964197</v>
      </c>
      <c r="O1385">
        <v>20.331588132635201</v>
      </c>
      <c r="P1385">
        <v>339.66071889264998</v>
      </c>
    </row>
    <row r="1386" spans="1:17" hidden="1" x14ac:dyDescent="0.3">
      <c r="A1386" t="s">
        <v>2939</v>
      </c>
      <c r="B1386" t="s">
        <v>2940</v>
      </c>
      <c r="C1386" t="s">
        <v>3158</v>
      </c>
      <c r="D1386" t="s">
        <v>48</v>
      </c>
      <c r="E1386">
        <v>1276.8563128999999</v>
      </c>
      <c r="F1386">
        <v>223.45</v>
      </c>
      <c r="G1386">
        <v>254.654557434981</v>
      </c>
      <c r="H1386">
        <v>10.654742112520999</v>
      </c>
      <c r="I1386">
        <v>53.031171019371101</v>
      </c>
      <c r="J1386">
        <v>-4.7942532632371302</v>
      </c>
      <c r="K1386">
        <v>194.16309214186199</v>
      </c>
      <c r="L1386">
        <v>140.558155066468</v>
      </c>
      <c r="M1386">
        <v>52.090265619613199</v>
      </c>
      <c r="N1386">
        <v>0.85778153113072597</v>
      </c>
      <c r="O1386">
        <v>14.4775117475945</v>
      </c>
      <c r="P1386">
        <v>280.66439522998201</v>
      </c>
      <c r="Q1386">
        <v>0.13080763199933701</v>
      </c>
    </row>
    <row r="1387" spans="1:17" hidden="1" x14ac:dyDescent="0.3">
      <c r="A1387" t="s">
        <v>2941</v>
      </c>
      <c r="B1387" t="s">
        <v>2942</v>
      </c>
      <c r="C1387" t="s">
        <v>3158</v>
      </c>
      <c r="D1387" t="s">
        <v>182</v>
      </c>
      <c r="E1387">
        <v>1275.157744674</v>
      </c>
      <c r="F1387">
        <v>197.67</v>
      </c>
      <c r="G1387">
        <v>-49.927315952116103</v>
      </c>
      <c r="H1387">
        <v>-16.775466220812199</v>
      </c>
      <c r="I1387">
        <v>-33.632119228056801</v>
      </c>
      <c r="J1387">
        <v>-2.9577325941838599</v>
      </c>
      <c r="M1387">
        <v>32.524943380051802</v>
      </c>
      <c r="O1387">
        <v>37.041533869580597</v>
      </c>
      <c r="P1387">
        <v>7.5169975523524597</v>
      </c>
    </row>
    <row r="1388" spans="1:17" hidden="1" x14ac:dyDescent="0.3">
      <c r="A1388" t="s">
        <v>2943</v>
      </c>
      <c r="B1388" t="s">
        <v>2944</v>
      </c>
      <c r="C1388" t="s">
        <v>3158</v>
      </c>
      <c r="D1388" t="s">
        <v>238</v>
      </c>
      <c r="E1388">
        <v>1271.0812857599999</v>
      </c>
      <c r="F1388">
        <v>271.7</v>
      </c>
      <c r="G1388">
        <v>66.616890315597701</v>
      </c>
      <c r="H1388">
        <v>-4.17075134827392</v>
      </c>
      <c r="I1388">
        <v>40.520360311418997</v>
      </c>
      <c r="J1388">
        <v>-5.8625473361854601</v>
      </c>
      <c r="K1388">
        <v>254.97590462512699</v>
      </c>
      <c r="L1388">
        <v>211.96369439894599</v>
      </c>
      <c r="M1388">
        <v>46.403976248227202</v>
      </c>
      <c r="N1388">
        <v>0.43218387988767698</v>
      </c>
      <c r="O1388">
        <v>13.912403386087499</v>
      </c>
      <c r="P1388">
        <v>94.071428571428498</v>
      </c>
      <c r="Q1388">
        <v>0.128057132189728</v>
      </c>
    </row>
    <row r="1389" spans="1:17" hidden="1" x14ac:dyDescent="0.3">
      <c r="A1389" t="s">
        <v>2945</v>
      </c>
      <c r="B1389" t="s">
        <v>2946</v>
      </c>
      <c r="C1389" t="s">
        <v>3158</v>
      </c>
      <c r="D1389" t="s">
        <v>172</v>
      </c>
      <c r="E1389">
        <v>1262.7473397000001</v>
      </c>
      <c r="F1389">
        <v>534.04999999999995</v>
      </c>
      <c r="G1389">
        <v>-77.923217949872594</v>
      </c>
      <c r="H1389">
        <v>-19.7326717345967</v>
      </c>
      <c r="I1389">
        <v>-29.1944752209608</v>
      </c>
      <c r="J1389">
        <v>-4.93215136400595</v>
      </c>
      <c r="K1389">
        <v>593.63245311224705</v>
      </c>
      <c r="L1389">
        <v>674.02264748543701</v>
      </c>
      <c r="M1389">
        <v>27.9578167797487</v>
      </c>
      <c r="N1389">
        <v>0.59874874458498595</v>
      </c>
      <c r="O1389">
        <v>110.44845988203301</v>
      </c>
      <c r="P1389">
        <v>17.6969696969696</v>
      </c>
      <c r="Q1389">
        <v>-3.1274953750980001E-3</v>
      </c>
    </row>
    <row r="1390" spans="1:17" hidden="1" x14ac:dyDescent="0.3">
      <c r="A1390" t="s">
        <v>2947</v>
      </c>
      <c r="B1390" t="s">
        <v>2948</v>
      </c>
      <c r="C1390" t="s">
        <v>3158</v>
      </c>
      <c r="D1390" t="s">
        <v>83</v>
      </c>
      <c r="E1390">
        <v>1262.7063498499999</v>
      </c>
      <c r="F1390">
        <v>258.5</v>
      </c>
      <c r="G1390">
        <v>-21.670786331832801</v>
      </c>
      <c r="H1390">
        <v>-5.4987601840668603</v>
      </c>
      <c r="I1390">
        <v>-3.3360402478967299</v>
      </c>
      <c r="J1390">
        <v>-1.08603098178723</v>
      </c>
      <c r="K1390">
        <v>260.03134436358403</v>
      </c>
      <c r="L1390">
        <v>265.942912744343</v>
      </c>
      <c r="M1390">
        <v>42.416405912074403</v>
      </c>
      <c r="N1390">
        <v>1.1373716188545699</v>
      </c>
      <c r="O1390">
        <v>47.775628626692402</v>
      </c>
      <c r="P1390">
        <v>56.6666666666666</v>
      </c>
    </row>
    <row r="1391" spans="1:17" hidden="1" x14ac:dyDescent="0.3">
      <c r="A1391" t="s">
        <v>2949</v>
      </c>
      <c r="B1391" t="s">
        <v>2950</v>
      </c>
      <c r="C1391" t="s">
        <v>3158</v>
      </c>
      <c r="D1391" t="s">
        <v>1580</v>
      </c>
      <c r="E1391">
        <v>1260.9546250000001</v>
      </c>
      <c r="F1391">
        <v>121.45</v>
      </c>
      <c r="G1391">
        <v>911.13789918194095</v>
      </c>
      <c r="H1391">
        <v>51.015895761329801</v>
      </c>
      <c r="I1391">
        <v>475.02296124008302</v>
      </c>
      <c r="J1391">
        <v>8.3265661550885106</v>
      </c>
      <c r="K1391">
        <v>84.0307400620067</v>
      </c>
      <c r="L1391">
        <v>48.853138285954202</v>
      </c>
      <c r="M1391">
        <v>99.935413770568204</v>
      </c>
      <c r="N1391">
        <v>0.193677176994655</v>
      </c>
      <c r="O1391">
        <v>0</v>
      </c>
      <c r="P1391">
        <v>1178.4210526315701</v>
      </c>
    </row>
    <row r="1392" spans="1:17" hidden="1" x14ac:dyDescent="0.3">
      <c r="A1392" t="s">
        <v>2951</v>
      </c>
      <c r="B1392" t="s">
        <v>2952</v>
      </c>
      <c r="C1392" t="s">
        <v>3158</v>
      </c>
      <c r="D1392" t="s">
        <v>1007</v>
      </c>
      <c r="E1392">
        <v>1254.2117288750001</v>
      </c>
      <c r="F1392">
        <v>888.65</v>
      </c>
      <c r="G1392">
        <v>28.618664032038801</v>
      </c>
      <c r="H1392">
        <v>8.7266433815155402</v>
      </c>
      <c r="I1392">
        <v>7.8161088298647599</v>
      </c>
      <c r="J1392">
        <v>1.6529147845023699</v>
      </c>
      <c r="K1392">
        <v>816.17750483454495</v>
      </c>
      <c r="L1392">
        <v>752.43078934381799</v>
      </c>
      <c r="M1392">
        <v>65.273053873382295</v>
      </c>
      <c r="N1392">
        <v>0.45122894524323498</v>
      </c>
      <c r="O1392">
        <v>11.9338322174084</v>
      </c>
      <c r="P1392">
        <v>75.691973111901902</v>
      </c>
      <c r="Q1392">
        <v>0.10900508711040401</v>
      </c>
    </row>
    <row r="1393" spans="1:17" hidden="1" x14ac:dyDescent="0.3">
      <c r="A1393" t="s">
        <v>2953</v>
      </c>
      <c r="B1393" t="s">
        <v>2954</v>
      </c>
      <c r="C1393" t="s">
        <v>3158</v>
      </c>
      <c r="D1393" t="s">
        <v>449</v>
      </c>
      <c r="E1393">
        <v>1251.5077148600001</v>
      </c>
      <c r="F1393">
        <v>516.1</v>
      </c>
      <c r="G1393">
        <v>-54.774503081405697</v>
      </c>
      <c r="H1393">
        <v>-14.4475901586302</v>
      </c>
      <c r="I1393">
        <v>-36.591943422882999</v>
      </c>
      <c r="J1393">
        <v>-2.16764958778636</v>
      </c>
      <c r="K1393">
        <v>573.22176099042201</v>
      </c>
      <c r="L1393">
        <v>651.589460508201</v>
      </c>
      <c r="M1393">
        <v>43.120310348123098</v>
      </c>
      <c r="N1393">
        <v>0.88893893958841697</v>
      </c>
      <c r="O1393">
        <v>61.741910482464597</v>
      </c>
      <c r="P1393">
        <v>5.9101169710650403</v>
      </c>
      <c r="Q1393">
        <v>-3.0575797642120001E-2</v>
      </c>
    </row>
    <row r="1394" spans="1:17" hidden="1" x14ac:dyDescent="0.3">
      <c r="A1394" t="s">
        <v>2955</v>
      </c>
      <c r="B1394" t="s">
        <v>2956</v>
      </c>
      <c r="C1394" t="s">
        <v>3158</v>
      </c>
      <c r="D1394" t="s">
        <v>1504</v>
      </c>
      <c r="E1394">
        <v>1245.9037707269999</v>
      </c>
      <c r="F1394">
        <v>214.83</v>
      </c>
      <c r="G1394">
        <v>-49.530663711697599</v>
      </c>
      <c r="H1394">
        <v>-8.7943168692375409</v>
      </c>
      <c r="I1394">
        <v>-19.789986403717201</v>
      </c>
      <c r="J1394">
        <v>1.9917586415247599</v>
      </c>
      <c r="K1394">
        <v>220.95088008366201</v>
      </c>
      <c r="L1394">
        <v>235.28269123699599</v>
      </c>
      <c r="M1394">
        <v>48.560514616434197</v>
      </c>
      <c r="N1394">
        <v>0.32744858433589902</v>
      </c>
      <c r="O1394">
        <v>38.481590094493299</v>
      </c>
      <c r="P1394">
        <v>7.7652370203160404</v>
      </c>
      <c r="Q1394">
        <v>-4.799019612254E-3</v>
      </c>
    </row>
    <row r="1395" spans="1:17" hidden="1" x14ac:dyDescent="0.3">
      <c r="A1395" t="s">
        <v>2957</v>
      </c>
      <c r="B1395" t="s">
        <v>2958</v>
      </c>
      <c r="C1395" t="s">
        <v>3158</v>
      </c>
      <c r="D1395" t="s">
        <v>51</v>
      </c>
      <c r="E1395">
        <v>1243.1876403399999</v>
      </c>
      <c r="F1395">
        <v>469.4</v>
      </c>
      <c r="G1395">
        <v>-13.793724957325001</v>
      </c>
      <c r="H1395">
        <v>12.509624043533201</v>
      </c>
      <c r="I1395">
        <v>50.189974837761703</v>
      </c>
      <c r="J1395">
        <v>6.1812733560053799</v>
      </c>
      <c r="K1395">
        <v>406.42592765242199</v>
      </c>
      <c r="L1395">
        <v>371.64731447666401</v>
      </c>
      <c r="M1395">
        <v>73.970954743334502</v>
      </c>
      <c r="N1395">
        <v>0.98109788253264696</v>
      </c>
      <c r="O1395">
        <v>5.5815935236472196</v>
      </c>
      <c r="P1395">
        <v>71.564327485380005</v>
      </c>
      <c r="Q1395">
        <v>0.118561061792112</v>
      </c>
    </row>
    <row r="1396" spans="1:17" hidden="1" x14ac:dyDescent="0.3">
      <c r="A1396" t="s">
        <v>2959</v>
      </c>
      <c r="B1396" t="s">
        <v>2960</v>
      </c>
      <c r="C1396" t="s">
        <v>3158</v>
      </c>
      <c r="D1396" t="s">
        <v>607</v>
      </c>
      <c r="E1396">
        <v>1239.2430146459999</v>
      </c>
      <c r="F1396">
        <v>47.46</v>
      </c>
      <c r="G1396">
        <v>-33.7649398358176</v>
      </c>
      <c r="H1396">
        <v>-3.3681228854377201</v>
      </c>
      <c r="I1396">
        <v>-4.83066317038951</v>
      </c>
      <c r="J1396">
        <v>0.73116799577092095</v>
      </c>
      <c r="K1396">
        <v>47.840911003990897</v>
      </c>
      <c r="L1396">
        <v>47.585845007094797</v>
      </c>
      <c r="M1396">
        <v>50.470900580182501</v>
      </c>
      <c r="N1396">
        <v>0.66930919228683605</v>
      </c>
      <c r="O1396">
        <v>41.382216603455497</v>
      </c>
      <c r="P1396">
        <v>30.384615384615302</v>
      </c>
      <c r="Q1396">
        <v>-1.391203802981E-2</v>
      </c>
    </row>
    <row r="1397" spans="1:17" hidden="1" x14ac:dyDescent="0.3">
      <c r="A1397" t="s">
        <v>2961</v>
      </c>
      <c r="B1397" t="s">
        <v>2962</v>
      </c>
      <c r="C1397" t="s">
        <v>3158</v>
      </c>
      <c r="D1397" t="s">
        <v>167</v>
      </c>
      <c r="E1397">
        <v>1237.4510901450001</v>
      </c>
      <c r="F1397">
        <v>558.15</v>
      </c>
      <c r="G1397">
        <v>-24.278314966239801</v>
      </c>
      <c r="H1397">
        <v>-14.5453770629312</v>
      </c>
      <c r="I1397">
        <v>7.0653568367889301</v>
      </c>
      <c r="J1397">
        <v>4.1247092895625901</v>
      </c>
      <c r="K1397">
        <v>557.45278912388801</v>
      </c>
      <c r="L1397">
        <v>513.87363705036501</v>
      </c>
      <c r="M1397">
        <v>56.190236918338599</v>
      </c>
      <c r="N1397">
        <v>0.34740684665125399</v>
      </c>
      <c r="O1397">
        <v>25.378482486786702</v>
      </c>
      <c r="P1397">
        <v>43.005380476556397</v>
      </c>
      <c r="Q1397">
        <v>6.3667615264912006E-2</v>
      </c>
    </row>
    <row r="1398" spans="1:17" hidden="1" x14ac:dyDescent="0.3">
      <c r="A1398" t="s">
        <v>2963</v>
      </c>
      <c r="B1398" t="s">
        <v>2964</v>
      </c>
      <c r="C1398" t="s">
        <v>3158</v>
      </c>
      <c r="D1398" t="s">
        <v>182</v>
      </c>
      <c r="E1398">
        <v>1236.6727760000001</v>
      </c>
      <c r="F1398">
        <v>688</v>
      </c>
      <c r="G1398">
        <v>-11.5625284712052</v>
      </c>
      <c r="H1398">
        <v>5.2923184866210304</v>
      </c>
      <c r="I1398">
        <v>14.810245806886</v>
      </c>
      <c r="J1398">
        <v>1.4127844215638199</v>
      </c>
      <c r="K1398">
        <v>676.53263018284599</v>
      </c>
      <c r="L1398">
        <v>636.91245830637899</v>
      </c>
      <c r="M1398">
        <v>52.072863063766199</v>
      </c>
      <c r="N1398">
        <v>0.50190160179211996</v>
      </c>
      <c r="O1398">
        <v>10.465116279069701</v>
      </c>
      <c r="P1398">
        <v>40.379514384819402</v>
      </c>
      <c r="Q1398">
        <v>7.1750547202647993E-2</v>
      </c>
    </row>
    <row r="1399" spans="1:17" hidden="1" x14ac:dyDescent="0.3">
      <c r="A1399" t="s">
        <v>2965</v>
      </c>
      <c r="B1399" t="s">
        <v>2966</v>
      </c>
      <c r="C1399" t="s">
        <v>3158</v>
      </c>
      <c r="D1399" t="s">
        <v>748</v>
      </c>
      <c r="E1399">
        <v>1236.540972777</v>
      </c>
      <c r="F1399">
        <v>244.97</v>
      </c>
      <c r="G1399">
        <v>-32.723470696752997</v>
      </c>
      <c r="H1399">
        <v>-3.2262038357429899</v>
      </c>
      <c r="I1399">
        <v>-21.643456458322898</v>
      </c>
      <c r="J1399">
        <v>-2.4765141521168399</v>
      </c>
      <c r="K1399">
        <v>252.97459022910701</v>
      </c>
      <c r="M1399">
        <v>54.316914865897701</v>
      </c>
      <c r="N1399">
        <v>0.33057908742122799</v>
      </c>
      <c r="O1399">
        <v>30.913989468098102</v>
      </c>
      <c r="P1399">
        <v>10.5360527028246</v>
      </c>
    </row>
    <row r="1400" spans="1:17" hidden="1" x14ac:dyDescent="0.3">
      <c r="A1400" t="s">
        <v>2967</v>
      </c>
      <c r="B1400" t="s">
        <v>2968</v>
      </c>
      <c r="C1400" t="s">
        <v>3158</v>
      </c>
      <c r="D1400" t="s">
        <v>1001</v>
      </c>
      <c r="E1400">
        <v>1231.1857130999999</v>
      </c>
      <c r="F1400">
        <v>873.7</v>
      </c>
      <c r="G1400">
        <v>1.7427576136841301</v>
      </c>
      <c r="H1400">
        <v>1.604781046634</v>
      </c>
      <c r="I1400">
        <v>37.236834835205499</v>
      </c>
      <c r="J1400">
        <v>-3.97572780259416</v>
      </c>
      <c r="K1400">
        <v>854.60577318986805</v>
      </c>
      <c r="L1400">
        <v>733.950001116615</v>
      </c>
      <c r="M1400">
        <v>44.694825376786497</v>
      </c>
      <c r="N1400">
        <v>1.04952938144132</v>
      </c>
      <c r="O1400">
        <v>15.6003204761359</v>
      </c>
      <c r="P1400">
        <v>67.375478927203005</v>
      </c>
      <c r="Q1400">
        <v>0.10988636248262799</v>
      </c>
    </row>
    <row r="1401" spans="1:17" hidden="1" x14ac:dyDescent="0.3">
      <c r="A1401" t="s">
        <v>2969</v>
      </c>
      <c r="B1401" t="s">
        <v>2970</v>
      </c>
      <c r="C1401" t="s">
        <v>3158</v>
      </c>
      <c r="D1401" t="s">
        <v>280</v>
      </c>
      <c r="E1401">
        <v>1224.2757770999999</v>
      </c>
      <c r="F1401">
        <v>730.5</v>
      </c>
      <c r="G1401">
        <v>16.179943226896398</v>
      </c>
      <c r="H1401">
        <v>-16.476387031125299</v>
      </c>
      <c r="I1401">
        <v>16.910423931658102</v>
      </c>
      <c r="J1401">
        <v>-2.9031076628678698</v>
      </c>
      <c r="K1401">
        <v>754.14215948302206</v>
      </c>
      <c r="L1401">
        <v>620.105967115304</v>
      </c>
      <c r="M1401">
        <v>37.726171223847103</v>
      </c>
      <c r="N1401">
        <v>0.44935411471674802</v>
      </c>
      <c r="O1401">
        <v>38.288843258042398</v>
      </c>
      <c r="P1401">
        <v>118.059701492537</v>
      </c>
      <c r="Q1401">
        <v>0.185673589017886</v>
      </c>
    </row>
    <row r="1402" spans="1:17" hidden="1" x14ac:dyDescent="0.3">
      <c r="A1402" t="s">
        <v>2971</v>
      </c>
      <c r="B1402" t="s">
        <v>2972</v>
      </c>
      <c r="C1402" t="s">
        <v>3158</v>
      </c>
      <c r="D1402" t="s">
        <v>100</v>
      </c>
      <c r="E1402">
        <v>1223.3882146000001</v>
      </c>
      <c r="F1402">
        <v>479.75</v>
      </c>
      <c r="G1402">
        <v>82.034394642119196</v>
      </c>
      <c r="H1402">
        <v>-7.1419744590885896</v>
      </c>
      <c r="I1402">
        <v>10.357940583419101</v>
      </c>
      <c r="J1402">
        <v>1.12930884824387</v>
      </c>
      <c r="K1402">
        <v>527.24139692834797</v>
      </c>
      <c r="L1402">
        <v>473.90751836387199</v>
      </c>
      <c r="M1402">
        <v>39.979309577801097</v>
      </c>
      <c r="N1402">
        <v>0.48490721218893901</v>
      </c>
      <c r="O1402">
        <v>47.993746743095301</v>
      </c>
      <c r="P1402">
        <v>140.717511289513</v>
      </c>
      <c r="Q1402">
        <v>0.146915274628591</v>
      </c>
    </row>
    <row r="1403" spans="1:17" hidden="1" x14ac:dyDescent="0.3">
      <c r="A1403" t="s">
        <v>2973</v>
      </c>
      <c r="B1403" t="s">
        <v>2974</v>
      </c>
      <c r="C1403" t="s">
        <v>3158</v>
      </c>
      <c r="D1403" t="s">
        <v>410</v>
      </c>
      <c r="E1403">
        <v>1223.0398869180001</v>
      </c>
      <c r="F1403">
        <v>96.41</v>
      </c>
      <c r="G1403">
        <v>15.582172779238601</v>
      </c>
      <c r="H1403">
        <v>-25.6243192455788</v>
      </c>
      <c r="I1403">
        <v>31.091551422120599</v>
      </c>
      <c r="J1403">
        <v>-8.8878264598425094</v>
      </c>
      <c r="K1403">
        <v>95.2615840700918</v>
      </c>
      <c r="L1403">
        <v>78.038067896019299</v>
      </c>
      <c r="M1403">
        <v>49.983082389101398</v>
      </c>
      <c r="N1403">
        <v>0.33051791858234603</v>
      </c>
      <c r="O1403">
        <v>40.7530339176434</v>
      </c>
      <c r="P1403">
        <v>106.888412017167</v>
      </c>
      <c r="Q1403">
        <v>6.2673727441973998E-2</v>
      </c>
    </row>
    <row r="1404" spans="1:17" hidden="1" x14ac:dyDescent="0.3">
      <c r="A1404" t="s">
        <v>2975</v>
      </c>
      <c r="B1404" t="s">
        <v>2976</v>
      </c>
      <c r="C1404" t="s">
        <v>3158</v>
      </c>
      <c r="D1404" t="s">
        <v>607</v>
      </c>
      <c r="E1404">
        <v>1222.79879895</v>
      </c>
      <c r="F1404">
        <v>170.15</v>
      </c>
      <c r="G1404">
        <v>-21.2699178196243</v>
      </c>
      <c r="H1404">
        <v>-5.4136371539254098</v>
      </c>
      <c r="I1404">
        <v>27.0618862602477</v>
      </c>
      <c r="J1404">
        <v>3.40871650380637</v>
      </c>
      <c r="K1404">
        <v>175.38446804422</v>
      </c>
      <c r="L1404">
        <v>157.84708449394299</v>
      </c>
      <c r="M1404">
        <v>50.880066944927201</v>
      </c>
      <c r="N1404">
        <v>0.58018369370610701</v>
      </c>
      <c r="O1404">
        <v>29.8560094034675</v>
      </c>
      <c r="P1404">
        <v>75.051440329218096</v>
      </c>
      <c r="Q1404">
        <v>0.134712358323164</v>
      </c>
    </row>
    <row r="1405" spans="1:17" hidden="1" x14ac:dyDescent="0.3">
      <c r="A1405" t="s">
        <v>2977</v>
      </c>
      <c r="B1405" t="s">
        <v>2978</v>
      </c>
      <c r="C1405" t="s">
        <v>3158</v>
      </c>
      <c r="D1405" t="s">
        <v>2979</v>
      </c>
      <c r="E1405">
        <v>1213.9180234999999</v>
      </c>
      <c r="F1405">
        <v>623.35</v>
      </c>
      <c r="G1405">
        <v>29.847144327763999</v>
      </c>
      <c r="H1405">
        <v>-16.856095710330099</v>
      </c>
      <c r="I1405">
        <v>37.249876198891798</v>
      </c>
      <c r="J1405">
        <v>-0.32291109733851497</v>
      </c>
      <c r="K1405">
        <v>676.36403910353397</v>
      </c>
      <c r="L1405">
        <v>591.31073880072495</v>
      </c>
      <c r="M1405">
        <v>43.5513371643912</v>
      </c>
      <c r="N1405">
        <v>0.60606060606060597</v>
      </c>
      <c r="O1405">
        <v>52.241918665276302</v>
      </c>
      <c r="P1405">
        <v>75.591549295774598</v>
      </c>
    </row>
    <row r="1406" spans="1:17" hidden="1" x14ac:dyDescent="0.3">
      <c r="A1406" t="s">
        <v>2980</v>
      </c>
      <c r="B1406" t="s">
        <v>2981</v>
      </c>
      <c r="C1406" t="s">
        <v>3158</v>
      </c>
      <c r="D1406" t="s">
        <v>1333</v>
      </c>
      <c r="E1406">
        <v>1210.18786</v>
      </c>
      <c r="F1406">
        <v>307</v>
      </c>
      <c r="G1406">
        <v>-8.1595498871318703</v>
      </c>
      <c r="H1406">
        <v>-9.3831670976270001</v>
      </c>
      <c r="I1406">
        <v>-3.3206019096181398</v>
      </c>
      <c r="J1406">
        <v>-0.72406259286609398</v>
      </c>
      <c r="K1406">
        <v>311.924215463525</v>
      </c>
      <c r="L1406">
        <v>280.10510235406502</v>
      </c>
      <c r="M1406">
        <v>42.519218844321003</v>
      </c>
      <c r="N1406">
        <v>0.35384779551172901</v>
      </c>
      <c r="O1406">
        <v>29.967426710097701</v>
      </c>
      <c r="P1406">
        <v>45.428706774040698</v>
      </c>
    </row>
    <row r="1407" spans="1:17" hidden="1" x14ac:dyDescent="0.3">
      <c r="A1407" t="s">
        <v>2982</v>
      </c>
      <c r="B1407" t="s">
        <v>2983</v>
      </c>
      <c r="C1407" t="s">
        <v>3158</v>
      </c>
      <c r="D1407" t="s">
        <v>1350</v>
      </c>
      <c r="E1407">
        <v>1206.73328124</v>
      </c>
      <c r="F1407">
        <v>799.8</v>
      </c>
      <c r="G1407">
        <v>88.557566631557904</v>
      </c>
      <c r="H1407">
        <v>-5.4259948332412602</v>
      </c>
      <c r="I1407">
        <v>83.520439866482505</v>
      </c>
      <c r="J1407">
        <v>7.1644819095983706E-2</v>
      </c>
      <c r="K1407">
        <v>794.29347097761195</v>
      </c>
      <c r="L1407">
        <v>615.688461582939</v>
      </c>
      <c r="M1407">
        <v>46.378478209250702</v>
      </c>
      <c r="N1407">
        <v>0.16735470320356399</v>
      </c>
      <c r="O1407">
        <v>28.407101775443799</v>
      </c>
      <c r="P1407">
        <v>138.71064020295401</v>
      </c>
      <c r="Q1407">
        <v>0.15828967518365999</v>
      </c>
    </row>
    <row r="1408" spans="1:17" hidden="1" x14ac:dyDescent="0.3">
      <c r="A1408" t="s">
        <v>2984</v>
      </c>
      <c r="B1408" t="s">
        <v>2985</v>
      </c>
      <c r="C1408" t="s">
        <v>3158</v>
      </c>
      <c r="D1408" t="s">
        <v>2766</v>
      </c>
      <c r="E1408">
        <v>1204.9830300000001</v>
      </c>
      <c r="F1408">
        <v>1469.85</v>
      </c>
      <c r="G1408">
        <v>439.86119204137901</v>
      </c>
      <c r="H1408">
        <v>-21.785382667602001</v>
      </c>
      <c r="I1408">
        <v>60.485683153235797</v>
      </c>
      <c r="J1408">
        <v>-2.2190787968988599</v>
      </c>
      <c r="K1408">
        <v>1690.4900340079901</v>
      </c>
      <c r="L1408">
        <v>1284.98169630025</v>
      </c>
      <c r="M1408">
        <v>33.822840746036498</v>
      </c>
      <c r="N1408">
        <v>1.20057279236276</v>
      </c>
      <c r="O1408">
        <v>50.355478450181998</v>
      </c>
      <c r="P1408">
        <v>507.250568064449</v>
      </c>
    </row>
    <row r="1409" spans="1:17" hidden="1" x14ac:dyDescent="0.3">
      <c r="A1409" t="s">
        <v>2986</v>
      </c>
      <c r="B1409" t="s">
        <v>2987</v>
      </c>
      <c r="C1409" t="s">
        <v>3158</v>
      </c>
      <c r="D1409" t="s">
        <v>21</v>
      </c>
      <c r="E1409">
        <v>1204.9252799999999</v>
      </c>
      <c r="F1409">
        <v>1016.3</v>
      </c>
      <c r="G1409">
        <v>-34.914960369285403</v>
      </c>
      <c r="H1409">
        <v>-2.2089324685970499</v>
      </c>
      <c r="I1409">
        <v>-20.698261987119601</v>
      </c>
      <c r="J1409">
        <v>0.25557662676427301</v>
      </c>
      <c r="K1409">
        <v>1039.7724502414701</v>
      </c>
      <c r="L1409">
        <v>1075.4512603652399</v>
      </c>
      <c r="M1409">
        <v>46.661138388002897</v>
      </c>
      <c r="N1409">
        <v>0.55926035226294202</v>
      </c>
      <c r="O1409">
        <v>44.386500049197998</v>
      </c>
      <c r="P1409">
        <v>6.3575951022970898</v>
      </c>
      <c r="Q1409">
        <v>0.113275289043479</v>
      </c>
    </row>
    <row r="1410" spans="1:17" hidden="1" x14ac:dyDescent="0.3">
      <c r="A1410" t="s">
        <v>2988</v>
      </c>
      <c r="B1410" t="s">
        <v>2989</v>
      </c>
      <c r="C1410" t="s">
        <v>3158</v>
      </c>
      <c r="D1410" t="s">
        <v>119</v>
      </c>
      <c r="E1410">
        <v>1204.195923</v>
      </c>
      <c r="F1410">
        <v>945</v>
      </c>
      <c r="G1410">
        <v>515.32032847578205</v>
      </c>
      <c r="H1410">
        <v>-0.48650336616141499</v>
      </c>
      <c r="I1410">
        <v>37.058675695385503</v>
      </c>
      <c r="J1410">
        <v>-0.26993246392785902</v>
      </c>
      <c r="K1410">
        <v>932.36258117251202</v>
      </c>
      <c r="L1410">
        <v>706.24726355032703</v>
      </c>
      <c r="M1410">
        <v>46.642783938357297</v>
      </c>
      <c r="N1410">
        <v>0.62745270133132902</v>
      </c>
      <c r="O1410">
        <v>15.1005291005291</v>
      </c>
      <c r="P1410">
        <v>687.5</v>
      </c>
      <c r="Q1410">
        <v>0.165498521793845</v>
      </c>
    </row>
    <row r="1411" spans="1:17" hidden="1" x14ac:dyDescent="0.3">
      <c r="A1411" t="s">
        <v>2990</v>
      </c>
      <c r="B1411" t="s">
        <v>2991</v>
      </c>
      <c r="C1411" t="s">
        <v>3158</v>
      </c>
      <c r="D1411" t="s">
        <v>547</v>
      </c>
      <c r="E1411">
        <v>1203.755872</v>
      </c>
      <c r="F1411">
        <v>7183</v>
      </c>
      <c r="G1411">
        <v>71.325327040163401</v>
      </c>
      <c r="H1411">
        <v>-2.4031245711831599</v>
      </c>
      <c r="I1411">
        <v>23.091142257615001</v>
      </c>
      <c r="J1411">
        <v>1.2113834611495899</v>
      </c>
      <c r="K1411">
        <v>6467.9595562806398</v>
      </c>
      <c r="L1411">
        <v>5568.7625363215602</v>
      </c>
      <c r="M1411">
        <v>79.406436692033395</v>
      </c>
      <c r="N1411">
        <v>1.49222157884578</v>
      </c>
      <c r="O1411">
        <v>0.93275790059863495</v>
      </c>
      <c r="P1411">
        <v>107.487218001675</v>
      </c>
      <c r="Q1411">
        <v>0.19749618537404101</v>
      </c>
    </row>
    <row r="1412" spans="1:17" hidden="1" x14ac:dyDescent="0.3">
      <c r="A1412" t="s">
        <v>2992</v>
      </c>
      <c r="B1412" t="s">
        <v>2993</v>
      </c>
      <c r="C1412" t="s">
        <v>3158</v>
      </c>
      <c r="D1412" t="s">
        <v>1333</v>
      </c>
      <c r="E1412">
        <v>1201.6201851000001</v>
      </c>
      <c r="F1412">
        <v>137.69999999999999</v>
      </c>
      <c r="G1412">
        <v>-55.394453179616697</v>
      </c>
      <c r="H1412">
        <v>-2.4570096667438799</v>
      </c>
      <c r="I1412">
        <v>-21.6148330095216</v>
      </c>
      <c r="J1412">
        <v>0.93120945834785096</v>
      </c>
      <c r="K1412">
        <v>144.31354346023201</v>
      </c>
      <c r="L1412">
        <v>155.97309348939001</v>
      </c>
      <c r="M1412">
        <v>49.093468118386902</v>
      </c>
      <c r="N1412">
        <v>0.428751962947303</v>
      </c>
      <c r="O1412">
        <v>45.206971677559899</v>
      </c>
      <c r="P1412">
        <v>8.9398734177215093</v>
      </c>
      <c r="Q1412">
        <v>5.9046717808841999E-2</v>
      </c>
    </row>
    <row r="1413" spans="1:17" hidden="1" x14ac:dyDescent="0.3">
      <c r="A1413" t="s">
        <v>2994</v>
      </c>
      <c r="B1413" t="s">
        <v>2995</v>
      </c>
      <c r="C1413" t="s">
        <v>3158</v>
      </c>
      <c r="D1413" t="s">
        <v>51</v>
      </c>
      <c r="E1413">
        <v>1198.42649714</v>
      </c>
      <c r="F1413">
        <v>379.45</v>
      </c>
      <c r="G1413">
        <v>-45.292969043671803</v>
      </c>
      <c r="H1413">
        <v>-3.356355654223</v>
      </c>
      <c r="I1413">
        <v>6.4850220740587599</v>
      </c>
      <c r="J1413">
        <v>-1.16498134296088</v>
      </c>
      <c r="K1413">
        <v>378.75888409566898</v>
      </c>
      <c r="L1413">
        <v>359.11614314384798</v>
      </c>
      <c r="M1413">
        <v>52.071575632690298</v>
      </c>
      <c r="N1413">
        <v>0.25250195120031099</v>
      </c>
      <c r="O1413">
        <v>35.301093688232903</v>
      </c>
      <c r="P1413">
        <v>44.113178883402902</v>
      </c>
      <c r="Q1413">
        <v>-1.4512356852699001E-2</v>
      </c>
    </row>
    <row r="1414" spans="1:17" hidden="1" x14ac:dyDescent="0.3">
      <c r="A1414" t="s">
        <v>2996</v>
      </c>
      <c r="B1414" t="s">
        <v>2997</v>
      </c>
      <c r="C1414" t="s">
        <v>3158</v>
      </c>
      <c r="D1414" t="s">
        <v>589</v>
      </c>
      <c r="E1414">
        <v>1194.524346012</v>
      </c>
      <c r="F1414">
        <v>221.82</v>
      </c>
      <c r="G1414">
        <v>-21.525617352231698</v>
      </c>
      <c r="H1414">
        <v>-4.8717686727388001</v>
      </c>
      <c r="I1414">
        <v>-7.4698842145234599</v>
      </c>
      <c r="J1414">
        <v>-3.6328875333723998</v>
      </c>
      <c r="K1414">
        <v>237.01740323496099</v>
      </c>
      <c r="L1414">
        <v>229.10224585394701</v>
      </c>
      <c r="M1414">
        <v>34.176498342234403</v>
      </c>
      <c r="N1414">
        <v>0.42786287528973399</v>
      </c>
      <c r="O1414">
        <v>31.818591650887999</v>
      </c>
      <c r="P1414">
        <v>22.5524861878453</v>
      </c>
      <c r="Q1414">
        <v>3.2649796854806998E-2</v>
      </c>
    </row>
    <row r="1415" spans="1:17" hidden="1" x14ac:dyDescent="0.3">
      <c r="A1415" t="s">
        <v>2998</v>
      </c>
      <c r="B1415" t="s">
        <v>2999</v>
      </c>
      <c r="C1415" t="s">
        <v>3158</v>
      </c>
      <c r="D1415" t="s">
        <v>398</v>
      </c>
      <c r="E1415">
        <v>1193.754498085</v>
      </c>
      <c r="F1415">
        <v>171.65</v>
      </c>
      <c r="G1415">
        <v>-18.862521939820301</v>
      </c>
      <c r="H1415">
        <v>-4.60097052863801</v>
      </c>
      <c r="I1415">
        <v>7.6127683617305797</v>
      </c>
      <c r="J1415">
        <v>-2.3362031314196998</v>
      </c>
      <c r="K1415">
        <v>172.78825967463499</v>
      </c>
      <c r="L1415">
        <v>162.56304996185801</v>
      </c>
      <c r="M1415">
        <v>47.931690262051099</v>
      </c>
      <c r="N1415">
        <v>0.28106712910166498</v>
      </c>
      <c r="O1415">
        <v>13.8945528692105</v>
      </c>
      <c r="P1415">
        <v>30.482706195362901</v>
      </c>
      <c r="Q1415">
        <v>1.9587072674127001E-2</v>
      </c>
    </row>
    <row r="1416" spans="1:17" hidden="1" x14ac:dyDescent="0.3">
      <c r="A1416" t="s">
        <v>3000</v>
      </c>
      <c r="B1416" t="s">
        <v>3001</v>
      </c>
      <c r="C1416" t="s">
        <v>3158</v>
      </c>
      <c r="D1416" t="s">
        <v>3002</v>
      </c>
      <c r="E1416">
        <v>1190.2446755999999</v>
      </c>
      <c r="F1416">
        <v>1386.8</v>
      </c>
      <c r="G1416">
        <v>74.409267631691193</v>
      </c>
      <c r="H1416">
        <v>-0.61517616318037105</v>
      </c>
      <c r="I1416">
        <v>68.881624222039306</v>
      </c>
      <c r="J1416">
        <v>10.2268325406645</v>
      </c>
      <c r="K1416">
        <v>1325.6764680430199</v>
      </c>
      <c r="L1416">
        <v>1054.92488063938</v>
      </c>
      <c r="M1416">
        <v>55.750353532549397</v>
      </c>
      <c r="N1416">
        <v>0.70917904138587895</v>
      </c>
      <c r="O1416">
        <v>11.768099221228701</v>
      </c>
      <c r="P1416">
        <v>110.121212121212</v>
      </c>
      <c r="Q1416">
        <v>9.6235267883770001E-2</v>
      </c>
    </row>
    <row r="1417" spans="1:17" hidden="1" x14ac:dyDescent="0.3">
      <c r="A1417" t="s">
        <v>3003</v>
      </c>
      <c r="B1417" t="s">
        <v>3004</v>
      </c>
      <c r="C1417" t="s">
        <v>3158</v>
      </c>
      <c r="D1417" t="s">
        <v>377</v>
      </c>
      <c r="E1417">
        <v>1189.68652</v>
      </c>
      <c r="F1417">
        <v>574.75</v>
      </c>
      <c r="G1417">
        <v>269.00734433558199</v>
      </c>
      <c r="H1417">
        <v>43.543234566589298</v>
      </c>
      <c r="I1417">
        <v>202.64948936383999</v>
      </c>
      <c r="J1417">
        <v>15.4854929773643</v>
      </c>
      <c r="K1417">
        <v>344.79010752065398</v>
      </c>
      <c r="L1417">
        <v>227.981441163596</v>
      </c>
      <c r="M1417">
        <v>94.234417618423606</v>
      </c>
      <c r="N1417">
        <v>1.3847755882159001</v>
      </c>
      <c r="O1417">
        <v>3.4797738147029897E-2</v>
      </c>
      <c r="P1417">
        <v>325.74074074074002</v>
      </c>
    </row>
    <row r="1418" spans="1:17" hidden="1" x14ac:dyDescent="0.3">
      <c r="A1418" t="s">
        <v>3005</v>
      </c>
      <c r="B1418" t="s">
        <v>3006</v>
      </c>
      <c r="C1418" t="s">
        <v>3158</v>
      </c>
      <c r="D1418" t="s">
        <v>272</v>
      </c>
      <c r="E1418">
        <v>1186.6678182000001</v>
      </c>
      <c r="F1418">
        <v>18</v>
      </c>
      <c r="G1418">
        <v>-43.8180569730835</v>
      </c>
      <c r="H1418">
        <v>-26.9773573872349</v>
      </c>
      <c r="I1418">
        <v>-47.965069887408497</v>
      </c>
      <c r="J1418">
        <v>-13.838832162131901</v>
      </c>
      <c r="K1418">
        <v>19.408652391908799</v>
      </c>
      <c r="L1418">
        <v>22.7180260686645</v>
      </c>
      <c r="M1418">
        <v>61.4613793731492</v>
      </c>
      <c r="N1418">
        <v>2.6980310107699799</v>
      </c>
      <c r="O1418">
        <v>133.333333333333</v>
      </c>
      <c r="P1418">
        <v>21.951219512195099</v>
      </c>
      <c r="Q1418">
        <v>4.5839003046624999E-2</v>
      </c>
    </row>
    <row r="1419" spans="1:17" hidden="1" x14ac:dyDescent="0.3">
      <c r="A1419" t="s">
        <v>3007</v>
      </c>
      <c r="B1419" t="s">
        <v>3008</v>
      </c>
      <c r="C1419" t="s">
        <v>3158</v>
      </c>
      <c r="D1419" t="s">
        <v>138</v>
      </c>
      <c r="E1419">
        <v>1178.71124592</v>
      </c>
      <c r="F1419">
        <v>237.36</v>
      </c>
      <c r="G1419">
        <v>2.64056870906369</v>
      </c>
      <c r="H1419">
        <v>-11.653004738226301</v>
      </c>
      <c r="I1419">
        <v>51.371208946024403</v>
      </c>
      <c r="J1419">
        <v>0.92768523486762799</v>
      </c>
      <c r="K1419">
        <v>231.07834169777499</v>
      </c>
      <c r="L1419">
        <v>194.985090691561</v>
      </c>
      <c r="M1419">
        <v>52.091646696120499</v>
      </c>
      <c r="N1419">
        <v>0.464324684032973</v>
      </c>
      <c r="O1419">
        <v>18.806875631951399</v>
      </c>
      <c r="P1419">
        <v>83.573085846867698</v>
      </c>
    </row>
    <row r="1420" spans="1:17" hidden="1" x14ac:dyDescent="0.3">
      <c r="A1420" t="s">
        <v>3009</v>
      </c>
      <c r="B1420" t="s">
        <v>3010</v>
      </c>
      <c r="C1420" t="s">
        <v>3158</v>
      </c>
      <c r="D1420" t="s">
        <v>135</v>
      </c>
      <c r="E1420">
        <v>1173.1716216</v>
      </c>
      <c r="F1420">
        <v>960.3</v>
      </c>
      <c r="G1420">
        <v>36.9323866896003</v>
      </c>
      <c r="H1420">
        <v>-1.2237416071257401</v>
      </c>
      <c r="I1420">
        <v>-7.1020428981579</v>
      </c>
      <c r="J1420">
        <v>-0.53050081654535097</v>
      </c>
      <c r="K1420">
        <v>953.04405695068704</v>
      </c>
      <c r="L1420">
        <v>879.04789802748098</v>
      </c>
      <c r="M1420">
        <v>47.235600800838803</v>
      </c>
      <c r="N1420">
        <v>0.98863201178570004</v>
      </c>
      <c r="O1420">
        <v>23.8883682182651</v>
      </c>
      <c r="P1420">
        <v>69.964601769911496</v>
      </c>
    </row>
    <row r="1421" spans="1:17" hidden="1" x14ac:dyDescent="0.3">
      <c r="A1421" t="s">
        <v>3011</v>
      </c>
      <c r="B1421" t="s">
        <v>3012</v>
      </c>
      <c r="C1421" t="s">
        <v>3158</v>
      </c>
      <c r="D1421" t="s">
        <v>398</v>
      </c>
      <c r="E1421">
        <v>1169.8934010400001</v>
      </c>
      <c r="F1421">
        <v>346.15</v>
      </c>
      <c r="G1421">
        <v>20.477678074655799</v>
      </c>
      <c r="H1421">
        <v>-7.2819503365069203</v>
      </c>
      <c r="I1421">
        <v>41.3106643391801</v>
      </c>
      <c r="J1421">
        <v>-0.25596491977903502</v>
      </c>
      <c r="K1421">
        <v>331.313425752841</v>
      </c>
      <c r="L1421">
        <v>285.26186104697302</v>
      </c>
      <c r="M1421">
        <v>64.622437043517806</v>
      </c>
      <c r="N1421">
        <v>0.517366635979288</v>
      </c>
      <c r="O1421">
        <v>12.5668062978477</v>
      </c>
      <c r="P1421">
        <v>75.755267834475703</v>
      </c>
    </row>
    <row r="1422" spans="1:17" hidden="1" x14ac:dyDescent="0.3">
      <c r="A1422" t="s">
        <v>3013</v>
      </c>
      <c r="B1422" t="s">
        <v>3014</v>
      </c>
      <c r="C1422" t="s">
        <v>3158</v>
      </c>
      <c r="D1422" t="s">
        <v>624</v>
      </c>
      <c r="E1422">
        <v>1168.6061856419999</v>
      </c>
      <c r="F1422">
        <v>181.26</v>
      </c>
      <c r="G1422">
        <v>-39.839169860606297</v>
      </c>
      <c r="H1422">
        <v>-7.5686337255103302</v>
      </c>
      <c r="I1422">
        <v>-29.351085318337201</v>
      </c>
      <c r="J1422">
        <v>0.338569655881091</v>
      </c>
      <c r="K1422">
        <v>196.13982714055001</v>
      </c>
      <c r="L1422">
        <v>217.52380988763301</v>
      </c>
      <c r="M1422">
        <v>42.206587997656598</v>
      </c>
      <c r="N1422">
        <v>0.86122066401481401</v>
      </c>
      <c r="O1422">
        <v>69.8389054396999</v>
      </c>
      <c r="P1422">
        <v>6.875</v>
      </c>
      <c r="Q1422">
        <v>7.7211054892105002E-2</v>
      </c>
    </row>
    <row r="1423" spans="1:17" hidden="1" x14ac:dyDescent="0.3">
      <c r="A1423" t="s">
        <v>3015</v>
      </c>
      <c r="B1423" t="s">
        <v>3016</v>
      </c>
      <c r="C1423" t="s">
        <v>3158</v>
      </c>
      <c r="D1423" t="s">
        <v>182</v>
      </c>
      <c r="E1423">
        <v>1163.8753174999999</v>
      </c>
      <c r="F1423">
        <v>127.75</v>
      </c>
      <c r="G1423">
        <v>-17.1474602918057</v>
      </c>
      <c r="H1423">
        <v>-8.2811125534193906</v>
      </c>
      <c r="I1423">
        <v>-9.6363018621680094</v>
      </c>
      <c r="J1423">
        <v>-1.7739305621195001</v>
      </c>
      <c r="K1423">
        <v>134.645067291244</v>
      </c>
      <c r="L1423">
        <v>131.289834108832</v>
      </c>
      <c r="M1423">
        <v>42.382657499089099</v>
      </c>
      <c r="N1423">
        <v>0.58421166090466303</v>
      </c>
      <c r="O1423">
        <v>22.113502935420701</v>
      </c>
      <c r="P1423">
        <v>17.201834862385301</v>
      </c>
      <c r="Q1423">
        <v>7.3694182155885996E-2</v>
      </c>
    </row>
    <row r="1424" spans="1:17" hidden="1" x14ac:dyDescent="0.3">
      <c r="A1424" t="s">
        <v>3017</v>
      </c>
      <c r="B1424" t="s">
        <v>3018</v>
      </c>
      <c r="C1424" t="s">
        <v>3158</v>
      </c>
      <c r="D1424" t="s">
        <v>2188</v>
      </c>
      <c r="E1424">
        <v>1163.5884964500001</v>
      </c>
      <c r="F1424">
        <v>500.7</v>
      </c>
      <c r="G1424">
        <v>130.29935084077999</v>
      </c>
      <c r="H1424">
        <v>-13.387717007800701</v>
      </c>
      <c r="I1424">
        <v>-52.294916300299697</v>
      </c>
      <c r="J1424">
        <v>-6.0422237357843196</v>
      </c>
      <c r="K1424">
        <v>624.52474481614502</v>
      </c>
      <c r="L1424">
        <v>634.48204236916399</v>
      </c>
      <c r="M1424">
        <v>28.410650505237999</v>
      </c>
      <c r="N1424">
        <v>0.89295809500242695</v>
      </c>
      <c r="O1424">
        <v>95.725983622927899</v>
      </c>
      <c r="P1424">
        <v>173.68133369773099</v>
      </c>
      <c r="Q1424">
        <v>0.246490433906594</v>
      </c>
    </row>
    <row r="1425" spans="1:17" hidden="1" x14ac:dyDescent="0.3">
      <c r="A1425" t="s">
        <v>3019</v>
      </c>
      <c r="B1425" t="s">
        <v>3020</v>
      </c>
      <c r="C1425" t="s">
        <v>3158</v>
      </c>
      <c r="D1425" t="s">
        <v>410</v>
      </c>
      <c r="E1425">
        <v>1161.6906223999999</v>
      </c>
      <c r="F1425">
        <v>111.58</v>
      </c>
      <c r="G1425">
        <v>13.117344249886401</v>
      </c>
      <c r="H1425">
        <v>8.2817557782504494</v>
      </c>
      <c r="I1425">
        <v>85.355288998988001</v>
      </c>
      <c r="J1425">
        <v>-1.15944814255871</v>
      </c>
      <c r="K1425">
        <v>96.982141080908704</v>
      </c>
      <c r="L1425">
        <v>77.967194228312707</v>
      </c>
      <c r="M1425">
        <v>60.765586116519501</v>
      </c>
      <c r="N1425">
        <v>0.41532027658432202</v>
      </c>
      <c r="O1425">
        <v>11.0324430901595</v>
      </c>
      <c r="P1425">
        <v>126.788617886178</v>
      </c>
      <c r="Q1425">
        <v>0.124268797703612</v>
      </c>
    </row>
    <row r="1426" spans="1:17" hidden="1" x14ac:dyDescent="0.3">
      <c r="A1426" t="s">
        <v>3021</v>
      </c>
      <c r="B1426" t="s">
        <v>3022</v>
      </c>
      <c r="C1426" t="s">
        <v>3158</v>
      </c>
      <c r="D1426" t="s">
        <v>272</v>
      </c>
      <c r="E1426">
        <v>1161.1795</v>
      </c>
      <c r="F1426">
        <v>8932.15</v>
      </c>
      <c r="G1426">
        <v>27.446391320303601</v>
      </c>
      <c r="H1426">
        <v>-0.47305250857168202</v>
      </c>
      <c r="I1426">
        <v>-8.1200005190735407</v>
      </c>
      <c r="J1426">
        <v>3.4483889433856998</v>
      </c>
      <c r="K1426">
        <v>8141.7490596541202</v>
      </c>
      <c r="L1426">
        <v>8054.24817288339</v>
      </c>
      <c r="M1426">
        <v>80.943961481262505</v>
      </c>
      <c r="N1426">
        <v>2.0073962155550702</v>
      </c>
      <c r="O1426">
        <v>12.5260995393046</v>
      </c>
      <c r="P1426">
        <v>55.341739130434703</v>
      </c>
      <c r="Q1426">
        <v>0.19266466683351799</v>
      </c>
    </row>
    <row r="1427" spans="1:17" hidden="1" x14ac:dyDescent="0.3">
      <c r="A1427" t="s">
        <v>3023</v>
      </c>
      <c r="B1427" t="s">
        <v>3024</v>
      </c>
      <c r="C1427" t="s">
        <v>3158</v>
      </c>
      <c r="D1427" t="s">
        <v>283</v>
      </c>
      <c r="E1427">
        <v>1154.9220496799901</v>
      </c>
      <c r="F1427">
        <v>990.15</v>
      </c>
      <c r="G1427">
        <v>9.4396080936291007</v>
      </c>
      <c r="H1427">
        <v>-1.07683388635439</v>
      </c>
      <c r="I1427">
        <v>-10.2020782568716</v>
      </c>
      <c r="J1427">
        <v>-7.3291958616437405E-2</v>
      </c>
      <c r="K1427">
        <v>1002.30824843015</v>
      </c>
      <c r="L1427">
        <v>932.26682487210303</v>
      </c>
      <c r="M1427">
        <v>38.778394092073498</v>
      </c>
      <c r="N1427">
        <v>0.54100193069809899</v>
      </c>
      <c r="O1427">
        <v>13.109124880068601</v>
      </c>
      <c r="P1427">
        <v>45.183284457478003</v>
      </c>
      <c r="Q1427">
        <v>6.1826080430655003E-2</v>
      </c>
    </row>
    <row r="1428" spans="1:17" hidden="1" x14ac:dyDescent="0.3">
      <c r="A1428" t="s">
        <v>3025</v>
      </c>
      <c r="B1428" t="s">
        <v>3026</v>
      </c>
      <c r="C1428" t="s">
        <v>3158</v>
      </c>
      <c r="D1428" t="s">
        <v>182</v>
      </c>
      <c r="E1428">
        <v>1154.214203735</v>
      </c>
      <c r="F1428">
        <v>727.55</v>
      </c>
      <c r="G1428">
        <v>50.6657328703701</v>
      </c>
      <c r="H1428">
        <v>-11.864471823053099</v>
      </c>
      <c r="I1428">
        <v>-15.030882611806099</v>
      </c>
      <c r="J1428">
        <v>-3.33877261647469</v>
      </c>
      <c r="K1428">
        <v>808.92096006019699</v>
      </c>
      <c r="L1428">
        <v>753.85007589035297</v>
      </c>
      <c r="M1428">
        <v>36.387441377020103</v>
      </c>
      <c r="N1428">
        <v>0.64222417883837302</v>
      </c>
      <c r="O1428">
        <v>50.443268503882898</v>
      </c>
      <c r="P1428">
        <v>95.053619302949002</v>
      </c>
      <c r="Q1428">
        <v>0.16385127207979</v>
      </c>
    </row>
    <row r="1429" spans="1:17" hidden="1" x14ac:dyDescent="0.3">
      <c r="A1429" t="s">
        <v>3027</v>
      </c>
      <c r="B1429" t="s">
        <v>3028</v>
      </c>
      <c r="C1429" t="s">
        <v>3158</v>
      </c>
      <c r="D1429" t="s">
        <v>430</v>
      </c>
      <c r="E1429">
        <v>1149.2320460399999</v>
      </c>
      <c r="F1429">
        <v>176.13</v>
      </c>
      <c r="G1429">
        <v>46.920942764645098</v>
      </c>
      <c r="H1429">
        <v>-5.4291191151527203</v>
      </c>
      <c r="I1429">
        <v>-30.107861409925</v>
      </c>
      <c r="J1429">
        <v>0.201282451048581</v>
      </c>
      <c r="K1429">
        <v>165.45525976790299</v>
      </c>
      <c r="L1429">
        <v>169.42289285130099</v>
      </c>
      <c r="M1429">
        <v>28.914725076275101</v>
      </c>
      <c r="N1429">
        <v>0.34269234109264002</v>
      </c>
      <c r="O1429">
        <v>69.335150173167506</v>
      </c>
      <c r="P1429">
        <v>81.577319587628807</v>
      </c>
      <c r="Q1429">
        <v>-6.6780271527629997E-3</v>
      </c>
    </row>
    <row r="1430" spans="1:17" hidden="1" x14ac:dyDescent="0.3">
      <c r="A1430" t="s">
        <v>3029</v>
      </c>
      <c r="B1430" t="s">
        <v>3030</v>
      </c>
      <c r="C1430" t="s">
        <v>3158</v>
      </c>
      <c r="D1430" t="s">
        <v>164</v>
      </c>
      <c r="E1430">
        <v>1143.3540249600001</v>
      </c>
      <c r="F1430">
        <v>211.4</v>
      </c>
      <c r="G1430">
        <v>112.18734530359001</v>
      </c>
      <c r="H1430">
        <v>74.482867112521006</v>
      </c>
      <c r="I1430">
        <v>29.364306297479001</v>
      </c>
      <c r="J1430">
        <v>24.758659500228902</v>
      </c>
      <c r="K1430">
        <v>151.30980213376199</v>
      </c>
      <c r="L1430">
        <v>139.353985801287</v>
      </c>
      <c r="M1430">
        <v>71.583222913162899</v>
      </c>
      <c r="N1430">
        <v>4.86211424804769</v>
      </c>
      <c r="O1430">
        <v>10.170293282876001</v>
      </c>
      <c r="P1430">
        <v>142.70952927669299</v>
      </c>
      <c r="Q1430">
        <v>0.15641930708089999</v>
      </c>
    </row>
    <row r="1431" spans="1:17" hidden="1" x14ac:dyDescent="0.3">
      <c r="A1431" t="s">
        <v>3031</v>
      </c>
      <c r="B1431" t="s">
        <v>3032</v>
      </c>
      <c r="C1431" t="s">
        <v>3158</v>
      </c>
      <c r="D1431" t="s">
        <v>275</v>
      </c>
      <c r="E1431">
        <v>1141.4351059200001</v>
      </c>
      <c r="F1431">
        <v>264.39999999999998</v>
      </c>
      <c r="G1431">
        <v>60.746062169775001</v>
      </c>
      <c r="H1431">
        <v>6.23932368953162</v>
      </c>
      <c r="I1431">
        <v>7.4579713819717899</v>
      </c>
      <c r="J1431">
        <v>4.9838911467007598</v>
      </c>
      <c r="K1431">
        <v>264.69959165196298</v>
      </c>
      <c r="L1431">
        <v>245.000991103562</v>
      </c>
      <c r="M1431">
        <v>59.2823356800562</v>
      </c>
      <c r="N1431">
        <v>0.764536467267388</v>
      </c>
      <c r="O1431">
        <v>27.836611195158799</v>
      </c>
      <c r="P1431">
        <v>104.485692188708</v>
      </c>
      <c r="Q1431">
        <v>0.100342727358952</v>
      </c>
    </row>
    <row r="1432" spans="1:17" hidden="1" x14ac:dyDescent="0.3">
      <c r="A1432" t="s">
        <v>3033</v>
      </c>
      <c r="B1432" t="s">
        <v>3034</v>
      </c>
      <c r="C1432" t="s">
        <v>3158</v>
      </c>
      <c r="D1432" t="s">
        <v>477</v>
      </c>
      <c r="E1432">
        <v>1140.5053724959901</v>
      </c>
      <c r="F1432">
        <v>93.52</v>
      </c>
      <c r="G1432">
        <v>24.223093931906199</v>
      </c>
      <c r="H1432">
        <v>-10.2307038693426</v>
      </c>
      <c r="I1432">
        <v>11.739904383603401</v>
      </c>
      <c r="J1432">
        <v>0.13874988200220101</v>
      </c>
      <c r="K1432">
        <v>97.118068440473195</v>
      </c>
      <c r="L1432">
        <v>87.162633739357901</v>
      </c>
      <c r="M1432">
        <v>39.263210950450897</v>
      </c>
      <c r="N1432">
        <v>0.43935007004943699</v>
      </c>
      <c r="O1432">
        <v>35.532506415739903</v>
      </c>
      <c r="P1432">
        <v>61.519861830742599</v>
      </c>
      <c r="Q1432">
        <v>-5.6907985571995001E-2</v>
      </c>
    </row>
    <row r="1433" spans="1:17" hidden="1" x14ac:dyDescent="0.3">
      <c r="A1433" t="s">
        <v>3035</v>
      </c>
      <c r="B1433" t="s">
        <v>3036</v>
      </c>
      <c r="C1433" t="s">
        <v>3158</v>
      </c>
      <c r="D1433" t="s">
        <v>1333</v>
      </c>
      <c r="E1433">
        <v>1139.4000000000001</v>
      </c>
      <c r="F1433">
        <v>120</v>
      </c>
      <c r="G1433">
        <v>105.42699923489199</v>
      </c>
      <c r="H1433">
        <v>-2.1672706285257899</v>
      </c>
      <c r="I1433">
        <v>64.072469718341097</v>
      </c>
      <c r="J1433">
        <v>8.0194642692303901</v>
      </c>
      <c r="K1433">
        <v>115.530777484567</v>
      </c>
      <c r="L1433">
        <v>95.273102629865306</v>
      </c>
      <c r="M1433">
        <v>62.2909094426415</v>
      </c>
      <c r="N1433">
        <v>1.49057263192623</v>
      </c>
      <c r="O1433">
        <v>13.749999999999901</v>
      </c>
      <c r="P1433">
        <v>177.13625866050799</v>
      </c>
      <c r="Q1433">
        <v>0.11236471361068</v>
      </c>
    </row>
    <row r="1434" spans="1:17" hidden="1" x14ac:dyDescent="0.3">
      <c r="A1434" t="s">
        <v>3037</v>
      </c>
      <c r="B1434" t="s">
        <v>3038</v>
      </c>
      <c r="C1434" t="s">
        <v>3158</v>
      </c>
      <c r="D1434" t="s">
        <v>21</v>
      </c>
      <c r="E1434">
        <v>1138.27701757</v>
      </c>
      <c r="F1434">
        <v>273.35000000000002</v>
      </c>
      <c r="G1434">
        <v>-35.616319276482798</v>
      </c>
      <c r="H1434">
        <v>-13.8978141065024</v>
      </c>
      <c r="I1434">
        <v>-19.3211225524234</v>
      </c>
      <c r="J1434">
        <v>1.2198009695670999</v>
      </c>
      <c r="M1434">
        <v>45.952688130262999</v>
      </c>
      <c r="O1434">
        <v>27.601975489299399</v>
      </c>
      <c r="P1434">
        <v>10.6456182958915</v>
      </c>
    </row>
    <row r="1435" spans="1:17" hidden="1" x14ac:dyDescent="0.3">
      <c r="A1435" t="s">
        <v>3039</v>
      </c>
      <c r="B1435" t="s">
        <v>3040</v>
      </c>
      <c r="C1435" t="s">
        <v>3158</v>
      </c>
      <c r="D1435" t="s">
        <v>283</v>
      </c>
      <c r="E1435">
        <v>1130.624235</v>
      </c>
      <c r="F1435">
        <v>1059.5</v>
      </c>
      <c r="G1435">
        <v>85.890162204998603</v>
      </c>
      <c r="H1435">
        <v>7.1846214984859502</v>
      </c>
      <c r="I1435">
        <v>39.300830096427902</v>
      </c>
      <c r="J1435">
        <v>12.289194538960601</v>
      </c>
      <c r="K1435">
        <v>928.10320064383598</v>
      </c>
      <c r="L1435">
        <v>782.70816050485996</v>
      </c>
      <c r="M1435">
        <v>79.896964974409997</v>
      </c>
      <c r="N1435">
        <v>1.6612377850162801</v>
      </c>
      <c r="O1435">
        <v>4.8607833883907503</v>
      </c>
      <c r="P1435">
        <v>118.679050567595</v>
      </c>
      <c r="Q1435">
        <v>0.163644478517041</v>
      </c>
    </row>
    <row r="1436" spans="1:17" hidden="1" x14ac:dyDescent="0.3">
      <c r="A1436" t="s">
        <v>3041</v>
      </c>
      <c r="B1436" t="s">
        <v>3042</v>
      </c>
      <c r="C1436" t="s">
        <v>3158</v>
      </c>
      <c r="D1436" t="s">
        <v>1333</v>
      </c>
      <c r="E1436">
        <v>1130.5</v>
      </c>
      <c r="F1436">
        <v>113.05</v>
      </c>
      <c r="G1436">
        <v>-41.6756341396488</v>
      </c>
      <c r="H1436">
        <v>-3.90047761292894</v>
      </c>
      <c r="I1436">
        <v>-13.706148501939801</v>
      </c>
      <c r="J1436">
        <v>-3.8923345702280101</v>
      </c>
      <c r="K1436">
        <v>118.17491321905101</v>
      </c>
      <c r="L1436">
        <v>121.33660592310601</v>
      </c>
      <c r="M1436">
        <v>36.456617046881803</v>
      </c>
      <c r="N1436">
        <v>0.77183398486833499</v>
      </c>
      <c r="O1436">
        <v>37.107474568774798</v>
      </c>
      <c r="P1436">
        <v>12.711864406779601</v>
      </c>
      <c r="Q1436">
        <v>1.0359549187620999E-2</v>
      </c>
    </row>
    <row r="1437" spans="1:17" hidden="1" x14ac:dyDescent="0.3">
      <c r="A1437" t="s">
        <v>3043</v>
      </c>
      <c r="B1437" t="s">
        <v>3044</v>
      </c>
      <c r="C1437" t="s">
        <v>3158</v>
      </c>
      <c r="D1437" t="s">
        <v>607</v>
      </c>
      <c r="E1437">
        <v>1126.538448384</v>
      </c>
      <c r="F1437">
        <v>222.06</v>
      </c>
      <c r="G1437">
        <v>204.68264172845301</v>
      </c>
      <c r="H1437">
        <v>26.701618326726202</v>
      </c>
      <c r="I1437">
        <v>126.26835574096</v>
      </c>
      <c r="J1437">
        <v>6.8254928112805605E-2</v>
      </c>
      <c r="K1437">
        <v>176.72751507699601</v>
      </c>
      <c r="L1437">
        <v>123.652391182565</v>
      </c>
      <c r="M1437">
        <v>72.264101805309096</v>
      </c>
      <c r="N1437">
        <v>0.38310170497910201</v>
      </c>
      <c r="O1437">
        <v>3.9673961992254299</v>
      </c>
      <c r="P1437">
        <v>244.546159813809</v>
      </c>
      <c r="Q1437">
        <v>7.4812971065136E-2</v>
      </c>
    </row>
    <row r="1438" spans="1:17" hidden="1" x14ac:dyDescent="0.3">
      <c r="A1438" t="s">
        <v>3045</v>
      </c>
      <c r="B1438" t="s">
        <v>3046</v>
      </c>
      <c r="C1438" t="s">
        <v>3158</v>
      </c>
      <c r="D1438" t="s">
        <v>21</v>
      </c>
      <c r="E1438">
        <v>1121.889195</v>
      </c>
      <c r="F1438">
        <v>1277</v>
      </c>
      <c r="G1438">
        <v>388.617397877229</v>
      </c>
      <c r="H1438">
        <v>0.63818477094561499</v>
      </c>
      <c r="I1438">
        <v>60.931987990084998</v>
      </c>
      <c r="J1438">
        <v>0.81572177516532496</v>
      </c>
      <c r="K1438">
        <v>1341.06935192677</v>
      </c>
      <c r="L1438">
        <v>1102.4814900660199</v>
      </c>
      <c r="M1438">
        <v>45.5681020231413</v>
      </c>
      <c r="N1438">
        <v>1.0227970901778101</v>
      </c>
      <c r="O1438">
        <v>42.401061364742397</v>
      </c>
      <c r="P1438">
        <v>453.761143235529</v>
      </c>
    </row>
    <row r="1439" spans="1:17" hidden="1" x14ac:dyDescent="0.3">
      <c r="A1439" t="s">
        <v>3047</v>
      </c>
      <c r="B1439" t="s">
        <v>3048</v>
      </c>
      <c r="C1439" t="s">
        <v>3158</v>
      </c>
      <c r="D1439" t="s">
        <v>607</v>
      </c>
      <c r="E1439">
        <v>1112.472655</v>
      </c>
      <c r="F1439">
        <v>441.25</v>
      </c>
      <c r="G1439">
        <v>-10.3631335622664</v>
      </c>
      <c r="H1439">
        <v>-9.9174061115226699</v>
      </c>
      <c r="I1439">
        <v>3.7172355357417999</v>
      </c>
      <c r="J1439">
        <v>-5.0675347532524899</v>
      </c>
      <c r="K1439">
        <v>473.03579981507602</v>
      </c>
      <c r="L1439">
        <v>448.11948356592302</v>
      </c>
      <c r="M1439">
        <v>39.556521193852802</v>
      </c>
      <c r="N1439">
        <v>0.53161893094858903</v>
      </c>
      <c r="O1439">
        <v>32.441926345608998</v>
      </c>
      <c r="P1439">
        <v>28.0841799709724</v>
      </c>
    </row>
    <row r="1440" spans="1:17" hidden="1" x14ac:dyDescent="0.3">
      <c r="A1440" t="s">
        <v>3049</v>
      </c>
      <c r="B1440" t="s">
        <v>3050</v>
      </c>
      <c r="C1440" t="s">
        <v>3158</v>
      </c>
      <c r="D1440" t="s">
        <v>449</v>
      </c>
      <c r="E1440">
        <v>1109.68034592</v>
      </c>
      <c r="F1440">
        <v>223.71</v>
      </c>
      <c r="G1440">
        <v>96.365907731837595</v>
      </c>
      <c r="H1440">
        <v>3.3996901269050399</v>
      </c>
      <c r="I1440">
        <v>56.057867265478897</v>
      </c>
      <c r="J1440">
        <v>-4.5063766643775196</v>
      </c>
      <c r="K1440">
        <v>222.35365003629499</v>
      </c>
      <c r="L1440">
        <v>177.04572594049401</v>
      </c>
      <c r="M1440">
        <v>46.472972085587102</v>
      </c>
      <c r="N1440">
        <v>0.52751189860196501</v>
      </c>
      <c r="O1440">
        <v>20.691967279066599</v>
      </c>
      <c r="P1440">
        <v>153.065610859728</v>
      </c>
      <c r="Q1440">
        <v>6.2796712791805001E-2</v>
      </c>
    </row>
    <row r="1441" spans="1:17" hidden="1" x14ac:dyDescent="0.3">
      <c r="A1441" t="s">
        <v>3051</v>
      </c>
      <c r="B1441" t="s">
        <v>3052</v>
      </c>
      <c r="C1441" t="s">
        <v>3158</v>
      </c>
      <c r="D1441" t="s">
        <v>100</v>
      </c>
      <c r="E1441">
        <v>1103.696351625</v>
      </c>
      <c r="F1441">
        <v>2602.9499999999998</v>
      </c>
      <c r="G1441">
        <v>130.55218477658201</v>
      </c>
      <c r="H1441">
        <v>-0.94789283012479097</v>
      </c>
      <c r="I1441">
        <v>32.185759615949799</v>
      </c>
      <c r="J1441">
        <v>1.3532055279716499</v>
      </c>
      <c r="K1441">
        <v>2676.7706907418801</v>
      </c>
      <c r="L1441">
        <v>2291.8830784564898</v>
      </c>
      <c r="M1441">
        <v>49.502268452770302</v>
      </c>
      <c r="N1441">
        <v>0.77845337257271996</v>
      </c>
      <c r="O1441">
        <v>36.306882575539298</v>
      </c>
      <c r="P1441">
        <v>170.01556016597499</v>
      </c>
      <c r="Q1441">
        <v>0.122804332736762</v>
      </c>
    </row>
    <row r="1442" spans="1:17" hidden="1" x14ac:dyDescent="0.3">
      <c r="A1442" t="s">
        <v>3053</v>
      </c>
      <c r="B1442" t="s">
        <v>3054</v>
      </c>
      <c r="C1442" t="s">
        <v>3158</v>
      </c>
      <c r="D1442" t="s">
        <v>258</v>
      </c>
      <c r="E1442">
        <v>1093.7202459099999</v>
      </c>
      <c r="F1442">
        <v>89.77</v>
      </c>
      <c r="G1442">
        <v>-28.824604494146101</v>
      </c>
      <c r="H1442">
        <v>-8.3062485337374508</v>
      </c>
      <c r="I1442">
        <v>-15.566764825530299</v>
      </c>
      <c r="J1442">
        <v>0.13468977624282299</v>
      </c>
      <c r="K1442">
        <v>90.385314409189405</v>
      </c>
      <c r="L1442">
        <v>87.991993583525002</v>
      </c>
      <c r="M1442">
        <v>49.325587928321802</v>
      </c>
      <c r="N1442">
        <v>0.68552416717529296</v>
      </c>
      <c r="O1442">
        <v>30.333073409825101</v>
      </c>
      <c r="P1442">
        <v>32.014705882352899</v>
      </c>
      <c r="Q1442">
        <v>0.13765015228320401</v>
      </c>
    </row>
    <row r="1443" spans="1:17" hidden="1" x14ac:dyDescent="0.3">
      <c r="A1443" t="s">
        <v>3055</v>
      </c>
      <c r="B1443" t="s">
        <v>3056</v>
      </c>
      <c r="C1443" t="s">
        <v>3158</v>
      </c>
      <c r="D1443" t="s">
        <v>258</v>
      </c>
      <c r="E1443">
        <v>1093.2797682</v>
      </c>
      <c r="F1443">
        <v>102.09</v>
      </c>
      <c r="G1443">
        <v>-38.416530201693703</v>
      </c>
      <c r="H1443">
        <v>2.4386494254461999</v>
      </c>
      <c r="I1443">
        <v>-6.3428306213672698</v>
      </c>
      <c r="J1443">
        <v>8.0511484027912008</v>
      </c>
      <c r="K1443">
        <v>95.688466631417796</v>
      </c>
      <c r="L1443">
        <v>96.540903758233</v>
      </c>
      <c r="M1443">
        <v>76.580762487222103</v>
      </c>
      <c r="N1443">
        <v>0.91772657751877995</v>
      </c>
      <c r="O1443">
        <v>30.032324419629699</v>
      </c>
      <c r="P1443">
        <v>37.606146380913799</v>
      </c>
      <c r="Q1443">
        <v>5.6552412634560997E-2</v>
      </c>
    </row>
    <row r="1444" spans="1:17" hidden="1" x14ac:dyDescent="0.3">
      <c r="A1444" t="s">
        <v>3057</v>
      </c>
      <c r="B1444" t="s">
        <v>3058</v>
      </c>
      <c r="C1444" t="s">
        <v>3158</v>
      </c>
      <c r="D1444" t="s">
        <v>119</v>
      </c>
      <c r="E1444">
        <v>1091.2560516000001</v>
      </c>
      <c r="F1444">
        <v>125.43</v>
      </c>
      <c r="G1444">
        <v>-48.5360885670828</v>
      </c>
      <c r="H1444">
        <v>-10.583069780796301</v>
      </c>
      <c r="I1444">
        <v>-26.730850134785801</v>
      </c>
      <c r="J1444">
        <v>-3.8921530303994998</v>
      </c>
      <c r="K1444">
        <v>137.96553031411801</v>
      </c>
      <c r="L1444">
        <v>142.690373824278</v>
      </c>
      <c r="M1444">
        <v>29.235822637976302</v>
      </c>
      <c r="N1444">
        <v>0.71377565674642596</v>
      </c>
      <c r="O1444">
        <v>54.907119508889402</v>
      </c>
      <c r="P1444">
        <v>7.6652360515021503</v>
      </c>
      <c r="Q1444">
        <v>3.2999022833355998E-2</v>
      </c>
    </row>
    <row r="1445" spans="1:17" hidden="1" x14ac:dyDescent="0.3">
      <c r="A1445" t="s">
        <v>3059</v>
      </c>
      <c r="B1445" t="s">
        <v>3060</v>
      </c>
      <c r="C1445" t="s">
        <v>3158</v>
      </c>
      <c r="D1445" t="s">
        <v>444</v>
      </c>
      <c r="E1445">
        <v>1090.9240716959901</v>
      </c>
      <c r="F1445">
        <v>130.32</v>
      </c>
      <c r="G1445">
        <v>-47.903754486640501</v>
      </c>
      <c r="H1445">
        <v>-6.8123301226118196</v>
      </c>
      <c r="I1445">
        <v>-32.556559365791003</v>
      </c>
      <c r="J1445">
        <v>-3.7345668831675498</v>
      </c>
      <c r="K1445">
        <v>139.13870501887999</v>
      </c>
      <c r="L1445">
        <v>152.925813520378</v>
      </c>
      <c r="M1445">
        <v>35.6865079455482</v>
      </c>
      <c r="N1445">
        <v>0.61632949995101405</v>
      </c>
      <c r="O1445">
        <v>71.999693063229003</v>
      </c>
      <c r="P1445">
        <v>2.6222537207654102</v>
      </c>
      <c r="Q1445">
        <v>2.3713399031232998E-2</v>
      </c>
    </row>
    <row r="1446" spans="1:17" hidden="1" x14ac:dyDescent="0.3">
      <c r="A1446" t="s">
        <v>3061</v>
      </c>
      <c r="B1446" t="s">
        <v>3062</v>
      </c>
      <c r="C1446" t="s">
        <v>3158</v>
      </c>
      <c r="D1446" t="s">
        <v>258</v>
      </c>
      <c r="E1446">
        <v>1090.1624354999999</v>
      </c>
      <c r="F1446">
        <v>395</v>
      </c>
      <c r="G1446">
        <v>-41.553990029339602</v>
      </c>
      <c r="H1446">
        <v>-10.606366677743599</v>
      </c>
      <c r="I1446">
        <v>-17.950208500376299</v>
      </c>
      <c r="J1446">
        <v>-5.1834249798476701</v>
      </c>
      <c r="K1446">
        <v>409.19330793618701</v>
      </c>
      <c r="L1446">
        <v>427.41976860850701</v>
      </c>
      <c r="M1446">
        <v>36.624043457591199</v>
      </c>
      <c r="N1446">
        <v>0.66501384912127803</v>
      </c>
      <c r="O1446">
        <v>30.873417721518901</v>
      </c>
      <c r="P1446">
        <v>7.3077967943493602</v>
      </c>
      <c r="Q1446">
        <v>-0.14994442762312299</v>
      </c>
    </row>
    <row r="1447" spans="1:17" hidden="1" x14ac:dyDescent="0.3">
      <c r="A1447" t="s">
        <v>3063</v>
      </c>
      <c r="B1447" t="s">
        <v>3064</v>
      </c>
      <c r="C1447" t="s">
        <v>3158</v>
      </c>
      <c r="D1447" t="s">
        <v>265</v>
      </c>
      <c r="E1447">
        <v>1089.264850521</v>
      </c>
      <c r="F1447">
        <v>20.73</v>
      </c>
      <c r="G1447">
        <v>82.331870747712202</v>
      </c>
      <c r="H1447">
        <v>0.14592253723450299</v>
      </c>
      <c r="I1447">
        <v>-17.169998213799101</v>
      </c>
      <c r="J1447">
        <v>3.9013798220320299</v>
      </c>
      <c r="K1447">
        <v>20.959045624021002</v>
      </c>
      <c r="L1447">
        <v>19.957681677301899</v>
      </c>
      <c r="M1447">
        <v>52.376094284168801</v>
      </c>
      <c r="N1447">
        <v>1.00558692836376</v>
      </c>
      <c r="O1447">
        <v>100.916546068499</v>
      </c>
      <c r="P1447">
        <v>135.56818181818099</v>
      </c>
      <c r="Q1447">
        <v>9.2093902895627994E-2</v>
      </c>
    </row>
    <row r="1448" spans="1:17" hidden="1" x14ac:dyDescent="0.3">
      <c r="A1448" t="s">
        <v>3065</v>
      </c>
      <c r="B1448" t="s">
        <v>3066</v>
      </c>
      <c r="C1448" t="s">
        <v>3158</v>
      </c>
      <c r="E1448">
        <v>1077.2094320000001</v>
      </c>
      <c r="F1448">
        <v>2.06</v>
      </c>
      <c r="G1448">
        <v>237.14573734823301</v>
      </c>
      <c r="H1448">
        <v>-15.598819316991399</v>
      </c>
      <c r="I1448">
        <v>-57.430377111551103</v>
      </c>
      <c r="J1448">
        <v>4.5915263534876196</v>
      </c>
      <c r="K1448">
        <v>2.31679636580296</v>
      </c>
      <c r="L1448">
        <v>2.4201637381850398</v>
      </c>
      <c r="M1448">
        <v>40.8901403596943</v>
      </c>
      <c r="N1448">
        <v>0.45194046037365998</v>
      </c>
      <c r="O1448">
        <v>100.485436893203</v>
      </c>
      <c r="P1448">
        <v>263.15557514323399</v>
      </c>
    </row>
    <row r="1449" spans="1:17" hidden="1" x14ac:dyDescent="0.3">
      <c r="A1449" t="s">
        <v>3067</v>
      </c>
      <c r="B1449" t="s">
        <v>3068</v>
      </c>
      <c r="C1449" t="s">
        <v>3158</v>
      </c>
      <c r="D1449" t="s">
        <v>444</v>
      </c>
      <c r="E1449">
        <v>1074.154150741</v>
      </c>
      <c r="F1449">
        <v>149.21</v>
      </c>
      <c r="G1449">
        <v>-24.4718997208264</v>
      </c>
      <c r="H1449">
        <v>-7.6073001661407202</v>
      </c>
      <c r="I1449">
        <v>-24.1339126510968</v>
      </c>
      <c r="J1449">
        <v>4.7344867907624897</v>
      </c>
      <c r="K1449">
        <v>155.14060619570799</v>
      </c>
      <c r="L1449">
        <v>160.52278037900601</v>
      </c>
      <c r="M1449">
        <v>50.535244016903803</v>
      </c>
      <c r="N1449">
        <v>0.6549555511813</v>
      </c>
      <c r="O1449">
        <v>45.466121573621002</v>
      </c>
      <c r="P1449">
        <v>17.5344623867664</v>
      </c>
      <c r="Q1449">
        <v>5.1893700515192001E-2</v>
      </c>
    </row>
    <row r="1450" spans="1:17" hidden="1" x14ac:dyDescent="0.3">
      <c r="A1450" t="s">
        <v>3069</v>
      </c>
      <c r="B1450" t="s">
        <v>3070</v>
      </c>
      <c r="C1450" t="s">
        <v>3158</v>
      </c>
      <c r="D1450" t="s">
        <v>607</v>
      </c>
      <c r="E1450">
        <v>1071.9449999999999</v>
      </c>
      <c r="F1450">
        <v>28</v>
      </c>
      <c r="G1450">
        <v>-20.400486132163302</v>
      </c>
      <c r="H1450">
        <v>-0.64783127415535402</v>
      </c>
      <c r="I1450">
        <v>-6.6502137861380497</v>
      </c>
      <c r="J1450">
        <v>3.0381557473959999</v>
      </c>
      <c r="K1450">
        <v>25.849486942628999</v>
      </c>
      <c r="M1450">
        <v>100</v>
      </c>
      <c r="N1450">
        <v>0</v>
      </c>
      <c r="O1450">
        <v>0</v>
      </c>
      <c r="P1450">
        <v>6.8702290076335801</v>
      </c>
    </row>
    <row r="1451" spans="1:17" hidden="1" x14ac:dyDescent="0.3">
      <c r="A1451" t="s">
        <v>3071</v>
      </c>
      <c r="B1451" t="s">
        <v>3072</v>
      </c>
      <c r="C1451" t="s">
        <v>3158</v>
      </c>
      <c r="D1451" t="s">
        <v>21</v>
      </c>
      <c r="E1451">
        <v>1067.3769600000001</v>
      </c>
      <c r="F1451">
        <v>575.70000000000005</v>
      </c>
      <c r="G1451">
        <v>32.979391699613402</v>
      </c>
      <c r="H1451">
        <v>11.606083714336799</v>
      </c>
      <c r="I1451">
        <v>11.268862133849399</v>
      </c>
      <c r="J1451">
        <v>1.29206359109081</v>
      </c>
      <c r="K1451">
        <v>545.62067863806794</v>
      </c>
      <c r="L1451">
        <v>485.20202756166299</v>
      </c>
      <c r="M1451">
        <v>49.224573607004402</v>
      </c>
      <c r="N1451">
        <v>1.7136418741939099</v>
      </c>
      <c r="O1451">
        <v>20.010422094841001</v>
      </c>
      <c r="P1451">
        <v>86.915584415584405</v>
      </c>
    </row>
    <row r="1452" spans="1:17" hidden="1" x14ac:dyDescent="0.3">
      <c r="A1452" t="s">
        <v>3073</v>
      </c>
      <c r="B1452" t="s">
        <v>3074</v>
      </c>
      <c r="C1452" t="s">
        <v>3158</v>
      </c>
      <c r="D1452" t="s">
        <v>1451</v>
      </c>
      <c r="E1452">
        <v>1062.09854421</v>
      </c>
      <c r="F1452">
        <v>78.95</v>
      </c>
      <c r="G1452">
        <v>-19.965512744631901</v>
      </c>
      <c r="H1452">
        <v>-8.7159096458887309</v>
      </c>
      <c r="I1452">
        <v>20.137332613268502</v>
      </c>
      <c r="J1452">
        <v>-4.27775946511907</v>
      </c>
      <c r="K1452">
        <v>83.077586432835005</v>
      </c>
      <c r="L1452">
        <v>74.225714091962899</v>
      </c>
      <c r="M1452">
        <v>35.484564080426303</v>
      </c>
      <c r="N1452">
        <v>0.37578567190094597</v>
      </c>
      <c r="O1452">
        <v>24.382520582647199</v>
      </c>
      <c r="P1452">
        <v>54.803921568627402</v>
      </c>
      <c r="Q1452">
        <v>-2.6385132821679001E-2</v>
      </c>
    </row>
    <row r="1453" spans="1:17" hidden="1" x14ac:dyDescent="0.3">
      <c r="A1453" t="s">
        <v>3075</v>
      </c>
      <c r="B1453" t="s">
        <v>3076</v>
      </c>
      <c r="C1453" t="s">
        <v>3158</v>
      </c>
      <c r="D1453" t="s">
        <v>182</v>
      </c>
      <c r="E1453">
        <v>1061.6077499999999</v>
      </c>
      <c r="F1453">
        <v>98.07</v>
      </c>
      <c r="G1453">
        <v>-37.722117233243999</v>
      </c>
      <c r="H1453">
        <v>-6.4343950758226098</v>
      </c>
      <c r="I1453">
        <v>-29.982933753868799</v>
      </c>
      <c r="J1453">
        <v>-1.2115432002540201</v>
      </c>
      <c r="K1453">
        <v>103.616447909192</v>
      </c>
      <c r="L1453">
        <v>108.26695908890601</v>
      </c>
      <c r="M1453">
        <v>40.595487367293501</v>
      </c>
      <c r="N1453">
        <v>0.42555671776827902</v>
      </c>
      <c r="O1453">
        <v>46.833894157234603</v>
      </c>
      <c r="P1453">
        <v>8.6648199445983298</v>
      </c>
      <c r="Q1453">
        <v>5.9239677460920003E-3</v>
      </c>
    </row>
    <row r="1454" spans="1:17" hidden="1" x14ac:dyDescent="0.3">
      <c r="A1454" t="s">
        <v>3077</v>
      </c>
      <c r="B1454" t="s">
        <v>3078</v>
      </c>
      <c r="C1454" t="s">
        <v>3158</v>
      </c>
      <c r="D1454" t="s">
        <v>607</v>
      </c>
      <c r="E1454">
        <v>1060.13500002</v>
      </c>
      <c r="F1454">
        <v>64.709999999999994</v>
      </c>
      <c r="G1454">
        <v>-8.9935629306252292</v>
      </c>
      <c r="H1454">
        <v>-8.5510034784623592</v>
      </c>
      <c r="I1454">
        <v>4.21141526708616</v>
      </c>
      <c r="J1454">
        <v>-0.90293778794703705</v>
      </c>
      <c r="K1454">
        <v>67.810969105283206</v>
      </c>
      <c r="L1454">
        <v>62.959810226699098</v>
      </c>
      <c r="M1454">
        <v>40.549213183433899</v>
      </c>
      <c r="N1454">
        <v>0.26330597650232002</v>
      </c>
      <c r="O1454">
        <v>21.851336733116899</v>
      </c>
      <c r="P1454">
        <v>45.4157303370786</v>
      </c>
      <c r="Q1454">
        <v>-1.0764346745495E-2</v>
      </c>
    </row>
    <row r="1455" spans="1:17" hidden="1" x14ac:dyDescent="0.3">
      <c r="A1455" t="s">
        <v>3079</v>
      </c>
      <c r="B1455" t="s">
        <v>3080</v>
      </c>
      <c r="C1455" t="s">
        <v>3158</v>
      </c>
      <c r="D1455" t="s">
        <v>398</v>
      </c>
      <c r="E1455">
        <v>1059.5275112639999</v>
      </c>
      <c r="F1455">
        <v>53.14</v>
      </c>
      <c r="G1455">
        <v>-57.353507045647298</v>
      </c>
      <c r="H1455">
        <v>-5.77088717386893</v>
      </c>
      <c r="I1455">
        <v>-24.961850002361398</v>
      </c>
      <c r="J1455">
        <v>-2.8935655373002298</v>
      </c>
      <c r="K1455">
        <v>57.750322672980097</v>
      </c>
      <c r="L1455">
        <v>65.903614553712998</v>
      </c>
      <c r="M1455">
        <v>36.939479543556203</v>
      </c>
      <c r="N1455">
        <v>0.23764413604356899</v>
      </c>
      <c r="O1455">
        <v>59.9548362815205</v>
      </c>
      <c r="P1455">
        <v>1.8788343558282199</v>
      </c>
      <c r="Q1455">
        <v>-6.4068819049462003E-2</v>
      </c>
    </row>
    <row r="1456" spans="1:17" hidden="1" x14ac:dyDescent="0.3">
      <c r="A1456" t="s">
        <v>3081</v>
      </c>
      <c r="B1456" t="s">
        <v>3082</v>
      </c>
      <c r="C1456" t="s">
        <v>3158</v>
      </c>
      <c r="D1456" t="s">
        <v>283</v>
      </c>
      <c r="E1456">
        <v>1050.1529499999999</v>
      </c>
      <c r="F1456">
        <v>828.85</v>
      </c>
      <c r="G1456">
        <v>-16.540115811246402</v>
      </c>
      <c r="H1456">
        <v>15.494522124175999</v>
      </c>
      <c r="I1456">
        <v>-0.24491908718712199</v>
      </c>
      <c r="J1456">
        <v>7.5959458283127503</v>
      </c>
      <c r="M1456">
        <v>64.127577536996796</v>
      </c>
      <c r="O1456">
        <v>4.96471014055619</v>
      </c>
      <c r="P1456">
        <v>21.5322580645161</v>
      </c>
    </row>
    <row r="1457" spans="1:17" hidden="1" x14ac:dyDescent="0.3">
      <c r="A1457" t="s">
        <v>3083</v>
      </c>
      <c r="B1457" t="s">
        <v>3084</v>
      </c>
      <c r="C1457" t="s">
        <v>3158</v>
      </c>
      <c r="D1457" t="s">
        <v>258</v>
      </c>
      <c r="E1457">
        <v>1044.2022429149999</v>
      </c>
      <c r="F1457">
        <v>82.91</v>
      </c>
      <c r="G1457">
        <v>-22.8879472477376</v>
      </c>
      <c r="H1457">
        <v>-0.19587830761826699</v>
      </c>
      <c r="I1457">
        <v>-7.6715641478650802</v>
      </c>
      <c r="J1457">
        <v>1.6597945236064899</v>
      </c>
      <c r="K1457">
        <v>80.912097824288395</v>
      </c>
      <c r="L1457">
        <v>79.288831969851699</v>
      </c>
      <c r="M1457">
        <v>55.763276109089396</v>
      </c>
      <c r="N1457">
        <v>0.69068343028851098</v>
      </c>
      <c r="O1457">
        <v>21.758533349415</v>
      </c>
      <c r="P1457">
        <v>26.003039513677798</v>
      </c>
      <c r="Q1457">
        <v>-8.9959739616305004E-2</v>
      </c>
    </row>
    <row r="1458" spans="1:17" hidden="1" x14ac:dyDescent="0.3">
      <c r="A1458" t="s">
        <v>3085</v>
      </c>
      <c r="B1458" t="s">
        <v>3086</v>
      </c>
      <c r="C1458" t="s">
        <v>3158</v>
      </c>
      <c r="D1458" t="s">
        <v>114</v>
      </c>
      <c r="E1458">
        <v>1043.68159328</v>
      </c>
      <c r="F1458">
        <v>350.45</v>
      </c>
      <c r="G1458">
        <v>112.148504033065</v>
      </c>
      <c r="H1458">
        <v>-4.7572149058439201</v>
      </c>
      <c r="I1458">
        <v>-13.8978263067588</v>
      </c>
      <c r="J1458">
        <v>-0.34227155592005598</v>
      </c>
      <c r="K1458">
        <v>360.2790151456</v>
      </c>
      <c r="L1458">
        <v>317.01651328461702</v>
      </c>
      <c r="M1458">
        <v>46.622760854899099</v>
      </c>
      <c r="N1458">
        <v>0.83174874068347304</v>
      </c>
      <c r="O1458">
        <v>20.816093593950601</v>
      </c>
      <c r="P1458">
        <v>157.494489346069</v>
      </c>
      <c r="Q1458">
        <v>0.100350313748615</v>
      </c>
    </row>
    <row r="1459" spans="1:17" hidden="1" x14ac:dyDescent="0.3">
      <c r="A1459" t="s">
        <v>3087</v>
      </c>
      <c r="B1459" t="s">
        <v>3088</v>
      </c>
      <c r="C1459" t="s">
        <v>3158</v>
      </c>
      <c r="D1459" t="s">
        <v>547</v>
      </c>
      <c r="E1459">
        <v>1042.99244</v>
      </c>
      <c r="F1459">
        <v>1297.9000000000001</v>
      </c>
      <c r="G1459">
        <v>75.4023285612991</v>
      </c>
      <c r="H1459">
        <v>4.2900327474863298</v>
      </c>
      <c r="I1459">
        <v>-9.6027971895736393</v>
      </c>
      <c r="J1459">
        <v>-1.04121317931847</v>
      </c>
      <c r="K1459">
        <v>1267.1993955688699</v>
      </c>
      <c r="L1459">
        <v>1184.0519855170701</v>
      </c>
      <c r="M1459">
        <v>53.772118129770199</v>
      </c>
      <c r="N1459">
        <v>0.96652015791488</v>
      </c>
      <c r="O1459">
        <v>24.801602588797198</v>
      </c>
      <c r="P1459">
        <v>104.136520918527</v>
      </c>
      <c r="Q1459">
        <v>0.13939814808081699</v>
      </c>
    </row>
    <row r="1460" spans="1:17" hidden="1" x14ac:dyDescent="0.3">
      <c r="A1460" t="s">
        <v>3089</v>
      </c>
      <c r="B1460" t="s">
        <v>3090</v>
      </c>
      <c r="C1460" t="s">
        <v>3158</v>
      </c>
      <c r="D1460" t="s">
        <v>135</v>
      </c>
      <c r="E1460">
        <v>1041.0463274399999</v>
      </c>
      <c r="F1460">
        <v>539.70000000000005</v>
      </c>
      <c r="G1460">
        <v>284.72075581230399</v>
      </c>
      <c r="H1460">
        <v>-9.9539144966743507</v>
      </c>
      <c r="I1460">
        <v>29.007888166945101</v>
      </c>
      <c r="J1460">
        <v>-7.8115909604054403</v>
      </c>
      <c r="K1460">
        <v>511.65534222133999</v>
      </c>
      <c r="L1460">
        <v>389.50501598915503</v>
      </c>
      <c r="M1460">
        <v>37.139513369599001</v>
      </c>
      <c r="N1460">
        <v>0.74710519689107602</v>
      </c>
      <c r="O1460">
        <v>18.399110617009399</v>
      </c>
      <c r="P1460">
        <v>369.304347826087</v>
      </c>
      <c r="Q1460">
        <v>0.268170308489454</v>
      </c>
    </row>
    <row r="1461" spans="1:17" hidden="1" x14ac:dyDescent="0.3">
      <c r="A1461" t="s">
        <v>3091</v>
      </c>
      <c r="B1461" t="s">
        <v>3092</v>
      </c>
      <c r="C1461" t="s">
        <v>3158</v>
      </c>
      <c r="D1461" t="s">
        <v>21</v>
      </c>
      <c r="E1461">
        <v>1039.78999116</v>
      </c>
      <c r="F1461">
        <v>2134.8000000000002</v>
      </c>
      <c r="G1461">
        <v>168.89325897029201</v>
      </c>
      <c r="H1461">
        <v>-2.6600903866008401</v>
      </c>
      <c r="I1461">
        <v>0.27840321377862698</v>
      </c>
      <c r="J1461">
        <v>6.8871614135846002</v>
      </c>
      <c r="K1461">
        <v>1824.24190890305</v>
      </c>
      <c r="L1461">
        <v>1657.0671003350301</v>
      </c>
      <c r="M1461">
        <v>75.572038706798594</v>
      </c>
      <c r="N1461">
        <v>0.469658491222742</v>
      </c>
      <c r="O1461">
        <v>8.2068577852726108</v>
      </c>
      <c r="P1461">
        <v>208.943560057887</v>
      </c>
      <c r="Q1461">
        <v>0.166205833197451</v>
      </c>
    </row>
    <row r="1462" spans="1:17" hidden="1" x14ac:dyDescent="0.3">
      <c r="A1462" t="s">
        <v>3093</v>
      </c>
      <c r="B1462" t="s">
        <v>3094</v>
      </c>
      <c r="C1462" t="s">
        <v>3158</v>
      </c>
      <c r="D1462" t="s">
        <v>51</v>
      </c>
      <c r="E1462">
        <v>1039.0813742400001</v>
      </c>
      <c r="F1462">
        <v>808.8</v>
      </c>
      <c r="G1462">
        <v>41.3050153287057</v>
      </c>
      <c r="H1462">
        <v>-10.004523423803899</v>
      </c>
      <c r="I1462">
        <v>18.778487851132802</v>
      </c>
      <c r="J1462">
        <v>0.17003440405151901</v>
      </c>
      <c r="K1462">
        <v>819.49653385563499</v>
      </c>
      <c r="L1462">
        <v>726.59165440958498</v>
      </c>
      <c r="M1462">
        <v>43.139126975782702</v>
      </c>
      <c r="N1462">
        <v>0.65812679191470103</v>
      </c>
      <c r="O1462">
        <v>17.464144411473701</v>
      </c>
      <c r="P1462">
        <v>75.425658822253496</v>
      </c>
      <c r="Q1462">
        <v>9.1510201636791993E-2</v>
      </c>
    </row>
    <row r="1463" spans="1:17" hidden="1" x14ac:dyDescent="0.3">
      <c r="A1463" t="s">
        <v>3095</v>
      </c>
      <c r="B1463" t="s">
        <v>3096</v>
      </c>
      <c r="C1463" t="s">
        <v>3158</v>
      </c>
      <c r="D1463" t="s">
        <v>430</v>
      </c>
      <c r="E1463">
        <v>1039.046370996</v>
      </c>
      <c r="F1463">
        <v>42.29</v>
      </c>
      <c r="G1463">
        <v>-29.896201431364901</v>
      </c>
      <c r="H1463">
        <v>-11.6052251481431</v>
      </c>
      <c r="I1463">
        <v>-22.338608013090699</v>
      </c>
      <c r="J1463">
        <v>-3.3459332988980198E-2</v>
      </c>
      <c r="K1463">
        <v>45.312862907660801</v>
      </c>
      <c r="L1463">
        <v>45.966747892239397</v>
      </c>
      <c r="M1463">
        <v>37.448326470548302</v>
      </c>
      <c r="N1463">
        <v>0.31109792667580799</v>
      </c>
      <c r="O1463">
        <v>43.059825017734603</v>
      </c>
      <c r="P1463">
        <v>22.9360465116279</v>
      </c>
    </row>
    <row r="1464" spans="1:17" hidden="1" x14ac:dyDescent="0.3">
      <c r="A1464" t="s">
        <v>3097</v>
      </c>
      <c r="B1464" t="s">
        <v>3098</v>
      </c>
      <c r="C1464" t="s">
        <v>3158</v>
      </c>
      <c r="D1464" t="s">
        <v>547</v>
      </c>
      <c r="E1464">
        <v>1037.791640705</v>
      </c>
      <c r="F1464">
        <v>198.65</v>
      </c>
      <c r="G1464">
        <v>98.707356775134301</v>
      </c>
      <c r="H1464">
        <v>2.6613448028097499</v>
      </c>
      <c r="I1464">
        <v>28.572863279910699</v>
      </c>
      <c r="J1464">
        <v>-2.32608073303102</v>
      </c>
      <c r="K1464">
        <v>188.12889335069499</v>
      </c>
      <c r="L1464">
        <v>157.66548452139</v>
      </c>
      <c r="M1464">
        <v>54.859780321584502</v>
      </c>
      <c r="N1464">
        <v>1.0077527299393101</v>
      </c>
      <c r="O1464">
        <v>8.1802164611125097</v>
      </c>
      <c r="P1464">
        <v>156.48805681084499</v>
      </c>
      <c r="Q1464">
        <v>5.2832819333961001E-2</v>
      </c>
    </row>
    <row r="1465" spans="1:17" hidden="1" x14ac:dyDescent="0.3">
      <c r="A1465" t="s">
        <v>3099</v>
      </c>
      <c r="B1465" t="s">
        <v>3100</v>
      </c>
      <c r="C1465" t="s">
        <v>3158</v>
      </c>
      <c r="D1465" t="s">
        <v>2490</v>
      </c>
      <c r="E1465">
        <v>1036.35159</v>
      </c>
      <c r="F1465">
        <v>1732.45</v>
      </c>
      <c r="G1465">
        <v>153.417581559837</v>
      </c>
      <c r="H1465">
        <v>-15.031390507931199</v>
      </c>
      <c r="I1465">
        <v>159.71770729608701</v>
      </c>
      <c r="J1465">
        <v>-7.8861724417554901</v>
      </c>
      <c r="K1465">
        <v>1666.38569715415</v>
      </c>
      <c r="L1465">
        <v>1147.4365018854</v>
      </c>
      <c r="M1465">
        <v>33.529149312911102</v>
      </c>
      <c r="N1465">
        <v>0.52612612612612597</v>
      </c>
      <c r="O1465">
        <v>19.0250800888914</v>
      </c>
      <c r="P1465">
        <v>222.01672862453501</v>
      </c>
      <c r="Q1465">
        <v>0.241911231585413</v>
      </c>
    </row>
    <row r="1466" spans="1:17" hidden="1" x14ac:dyDescent="0.3">
      <c r="A1466" t="s">
        <v>3101</v>
      </c>
      <c r="B1466" t="s">
        <v>3102</v>
      </c>
      <c r="C1466" t="s">
        <v>3158</v>
      </c>
      <c r="D1466" t="s">
        <v>51</v>
      </c>
      <c r="E1466">
        <v>1035.3139200000001</v>
      </c>
      <c r="F1466">
        <v>206.6</v>
      </c>
      <c r="G1466">
        <v>34.580912302161401</v>
      </c>
      <c r="H1466">
        <v>-10.0526593007559</v>
      </c>
      <c r="I1466">
        <v>-21.178107966163701</v>
      </c>
      <c r="J1466">
        <v>2.4195834341592399</v>
      </c>
      <c r="K1466">
        <v>210.540486862504</v>
      </c>
      <c r="L1466">
        <v>204.59185251360901</v>
      </c>
      <c r="M1466">
        <v>55.0792561976887</v>
      </c>
      <c r="N1466">
        <v>0.67658593483409701</v>
      </c>
      <c r="O1466">
        <v>28.267182962245801</v>
      </c>
      <c r="P1466">
        <v>65.943775100401595</v>
      </c>
      <c r="Q1466">
        <v>5.9403990431400003E-2</v>
      </c>
    </row>
    <row r="1467" spans="1:17" hidden="1" x14ac:dyDescent="0.3">
      <c r="A1467" t="s">
        <v>3103</v>
      </c>
      <c r="B1467" t="s">
        <v>3104</v>
      </c>
      <c r="C1467" t="s">
        <v>3158</v>
      </c>
      <c r="D1467" t="s">
        <v>430</v>
      </c>
      <c r="E1467">
        <v>1032.4125918479999</v>
      </c>
      <c r="F1467">
        <v>42.02</v>
      </c>
      <c r="G1467">
        <v>-23.0196417165699</v>
      </c>
      <c r="H1467">
        <v>-12.6115452188854</v>
      </c>
      <c r="I1467">
        <v>-40.029732281555503</v>
      </c>
      <c r="J1467">
        <v>-4.4514484997268697</v>
      </c>
      <c r="K1467">
        <v>46.367306648942503</v>
      </c>
      <c r="L1467">
        <v>49.978065916933303</v>
      </c>
      <c r="M1467">
        <v>40.031395403533502</v>
      </c>
      <c r="N1467">
        <v>0.540129000021775</v>
      </c>
      <c r="O1467">
        <v>96.335078534031396</v>
      </c>
      <c r="P1467">
        <v>12.8053691275167</v>
      </c>
    </row>
    <row r="1468" spans="1:17" hidden="1" x14ac:dyDescent="0.3">
      <c r="A1468" t="s">
        <v>3105</v>
      </c>
      <c r="B1468" t="s">
        <v>3106</v>
      </c>
      <c r="C1468" t="s">
        <v>3158</v>
      </c>
      <c r="D1468" t="s">
        <v>283</v>
      </c>
      <c r="E1468">
        <v>1029.3677442000001</v>
      </c>
      <c r="F1468">
        <v>194</v>
      </c>
      <c r="G1468">
        <v>43.718946107010801</v>
      </c>
      <c r="H1468">
        <v>6.14140369788689</v>
      </c>
      <c r="I1468">
        <v>44.867032235830898</v>
      </c>
      <c r="J1468">
        <v>1.5916070324006499</v>
      </c>
      <c r="K1468">
        <v>186.02056872918499</v>
      </c>
      <c r="L1468">
        <v>155.84445357860201</v>
      </c>
      <c r="M1468">
        <v>54.181096902046299</v>
      </c>
      <c r="N1468">
        <v>0.22871567673000001</v>
      </c>
      <c r="O1468">
        <v>16.118556701030901</v>
      </c>
      <c r="P1468">
        <v>81.1391223155929</v>
      </c>
    </row>
    <row r="1469" spans="1:17" hidden="1" x14ac:dyDescent="0.3">
      <c r="A1469" t="s">
        <v>3107</v>
      </c>
      <c r="B1469" t="s">
        <v>3108</v>
      </c>
      <c r="C1469" t="s">
        <v>3158</v>
      </c>
      <c r="D1469" t="s">
        <v>477</v>
      </c>
      <c r="E1469">
        <v>1029.2438440799999</v>
      </c>
      <c r="F1469">
        <v>736.65</v>
      </c>
      <c r="G1469">
        <v>-22.671126986275802</v>
      </c>
      <c r="H1469">
        <v>-4.9974242328088598</v>
      </c>
      <c r="I1469">
        <v>-37.2311224248729</v>
      </c>
      <c r="J1469">
        <v>2.3461100372554702</v>
      </c>
      <c r="K1469">
        <v>757.01845486525997</v>
      </c>
      <c r="M1469">
        <v>45.879895367106698</v>
      </c>
      <c r="N1469">
        <v>0.360577876072398</v>
      </c>
      <c r="O1469">
        <v>38.7293830177153</v>
      </c>
      <c r="P1469">
        <v>17.3102954056851</v>
      </c>
    </row>
    <row r="1470" spans="1:17" hidden="1" x14ac:dyDescent="0.3">
      <c r="A1470" t="s">
        <v>3109</v>
      </c>
      <c r="B1470" t="s">
        <v>3110</v>
      </c>
      <c r="C1470" t="s">
        <v>3158</v>
      </c>
      <c r="D1470" t="s">
        <v>1266</v>
      </c>
      <c r="E1470">
        <v>1029.1868907</v>
      </c>
      <c r="F1470">
        <v>390.75</v>
      </c>
      <c r="G1470">
        <v>35.257186554977899</v>
      </c>
      <c r="H1470">
        <v>24.7058599666614</v>
      </c>
      <c r="I1470">
        <v>47.244587689853297</v>
      </c>
      <c r="J1470">
        <v>1.7131338283708</v>
      </c>
      <c r="K1470">
        <v>355.11208109828402</v>
      </c>
      <c r="L1470">
        <v>294.03730059460901</v>
      </c>
      <c r="M1470">
        <v>49.364108574413699</v>
      </c>
      <c r="N1470">
        <v>0.53868492503836596</v>
      </c>
      <c r="O1470">
        <v>17.133717210492598</v>
      </c>
      <c r="P1470">
        <v>114.69780219780201</v>
      </c>
      <c r="Q1470">
        <v>0.14582860994850699</v>
      </c>
    </row>
    <row r="1471" spans="1:17" hidden="1" x14ac:dyDescent="0.3">
      <c r="A1471" t="s">
        <v>3111</v>
      </c>
      <c r="B1471" t="s">
        <v>3112</v>
      </c>
      <c r="C1471" t="s">
        <v>3158</v>
      </c>
      <c r="D1471" t="s">
        <v>135</v>
      </c>
      <c r="E1471">
        <v>1029.178027592</v>
      </c>
      <c r="F1471">
        <v>76.67</v>
      </c>
      <c r="G1471">
        <v>87.853481591330507</v>
      </c>
      <c r="H1471">
        <v>7.8021159388121202</v>
      </c>
      <c r="I1471">
        <v>61.9986847969191</v>
      </c>
      <c r="J1471">
        <v>-9.4286091095360494</v>
      </c>
      <c r="K1471">
        <v>71.686248523662599</v>
      </c>
      <c r="L1471">
        <v>53.4544429326955</v>
      </c>
      <c r="M1471">
        <v>27.727774353700401</v>
      </c>
      <c r="N1471">
        <v>0.12979710308882</v>
      </c>
      <c r="O1471">
        <v>22.303378113994999</v>
      </c>
      <c r="P1471">
        <v>160.78231292517</v>
      </c>
      <c r="Q1471">
        <v>0.13569134846506101</v>
      </c>
    </row>
    <row r="1472" spans="1:17" hidden="1" x14ac:dyDescent="0.3">
      <c r="A1472" t="s">
        <v>3113</v>
      </c>
      <c r="B1472" t="s">
        <v>3114</v>
      </c>
      <c r="C1472" t="s">
        <v>3158</v>
      </c>
      <c r="D1472" t="s">
        <v>48</v>
      </c>
      <c r="E1472">
        <v>1028.2784592</v>
      </c>
      <c r="F1472">
        <v>426</v>
      </c>
      <c r="G1472">
        <v>46.459797832528999</v>
      </c>
      <c r="H1472">
        <v>-21.6057326396474</v>
      </c>
      <c r="I1472">
        <v>62.754994556588301</v>
      </c>
      <c r="J1472">
        <v>-3.7191720944059599</v>
      </c>
      <c r="M1472">
        <v>44.765042898554398</v>
      </c>
      <c r="O1472">
        <v>63.251173708920099</v>
      </c>
      <c r="P1472">
        <v>91.074231890558394</v>
      </c>
    </row>
    <row r="1473" spans="1:17" hidden="1" x14ac:dyDescent="0.3">
      <c r="A1473" t="s">
        <v>3115</v>
      </c>
      <c r="B1473" t="s">
        <v>3116</v>
      </c>
      <c r="C1473" t="s">
        <v>3158</v>
      </c>
      <c r="D1473" t="s">
        <v>452</v>
      </c>
      <c r="E1473">
        <v>1028.2529400000001</v>
      </c>
      <c r="F1473">
        <v>32.39</v>
      </c>
      <c r="G1473">
        <v>64.146717977992793</v>
      </c>
      <c r="H1473">
        <v>-11.6864778738524</v>
      </c>
      <c r="I1473">
        <v>16.5621620479663</v>
      </c>
      <c r="J1473">
        <v>-4.64867208062768</v>
      </c>
      <c r="K1473">
        <v>32.444298540265798</v>
      </c>
      <c r="L1473">
        <v>27.3696381586408</v>
      </c>
      <c r="M1473">
        <v>42.5817890992871</v>
      </c>
      <c r="N1473">
        <v>0.723076540638806</v>
      </c>
      <c r="O1473">
        <v>17.0114232787897</v>
      </c>
      <c r="P1473">
        <v>92.797619047618994</v>
      </c>
      <c r="Q1473">
        <v>0.16425083156364401</v>
      </c>
    </row>
    <row r="1474" spans="1:17" hidden="1" x14ac:dyDescent="0.3">
      <c r="A1474" t="s">
        <v>3117</v>
      </c>
      <c r="B1474" t="s">
        <v>3118</v>
      </c>
      <c r="C1474" t="s">
        <v>3158</v>
      </c>
      <c r="D1474" t="s">
        <v>182</v>
      </c>
      <c r="E1474">
        <v>1026.1926880000001</v>
      </c>
      <c r="F1474">
        <v>951.8</v>
      </c>
      <c r="G1474">
        <v>-46.387953906763101</v>
      </c>
      <c r="H1474">
        <v>0.74212637178030505</v>
      </c>
      <c r="I1474">
        <v>-32.187557907302597</v>
      </c>
      <c r="J1474">
        <v>-0.74382841772641095</v>
      </c>
      <c r="K1474">
        <v>1005.31147444219</v>
      </c>
      <c r="L1474">
        <v>1098.4350116958799</v>
      </c>
      <c r="M1474">
        <v>44.351099559095999</v>
      </c>
      <c r="N1474">
        <v>1.29432764095082</v>
      </c>
      <c r="O1474">
        <v>60.222735868880001</v>
      </c>
      <c r="P1474">
        <v>2.2781001504405598</v>
      </c>
      <c r="Q1474">
        <v>6.5456411532738998E-2</v>
      </c>
    </row>
    <row r="1475" spans="1:17" hidden="1" x14ac:dyDescent="0.3">
      <c r="A1475" t="s">
        <v>3119</v>
      </c>
      <c r="B1475" t="s">
        <v>3120</v>
      </c>
      <c r="C1475" t="s">
        <v>3158</v>
      </c>
      <c r="D1475" t="s">
        <v>275</v>
      </c>
      <c r="E1475">
        <v>1021.59382727999</v>
      </c>
      <c r="F1475">
        <v>637.85</v>
      </c>
      <c r="G1475">
        <v>9.4147906551048006</v>
      </c>
      <c r="H1475">
        <v>16.384984927078801</v>
      </c>
      <c r="I1475">
        <v>9.5542444937550908</v>
      </c>
      <c r="J1475">
        <v>-4.45665059116393</v>
      </c>
      <c r="K1475">
        <v>598.04849547073604</v>
      </c>
      <c r="L1475">
        <v>555.86196194505203</v>
      </c>
      <c r="M1475">
        <v>49.601173125655002</v>
      </c>
      <c r="N1475">
        <v>1.60833015873015</v>
      </c>
      <c r="O1475">
        <v>14.446970290820699</v>
      </c>
      <c r="P1475">
        <v>59.064837905236899</v>
      </c>
    </row>
    <row r="1476" spans="1:17" hidden="1" x14ac:dyDescent="0.3">
      <c r="A1476" t="s">
        <v>3121</v>
      </c>
      <c r="B1476" t="s">
        <v>3122</v>
      </c>
      <c r="C1476" t="s">
        <v>3158</v>
      </c>
      <c r="D1476" t="s">
        <v>607</v>
      </c>
      <c r="E1476">
        <v>1021.00872793</v>
      </c>
      <c r="F1476">
        <v>283.10000000000002</v>
      </c>
      <c r="G1476">
        <v>-19.280337323747801</v>
      </c>
      <c r="H1476">
        <v>-9.3745603359256204</v>
      </c>
      <c r="I1476">
        <v>-13.2745116211038</v>
      </c>
      <c r="J1476">
        <v>-3.1010911299627502</v>
      </c>
      <c r="K1476">
        <v>303.77876313317199</v>
      </c>
      <c r="L1476">
        <v>298.43630173715798</v>
      </c>
      <c r="M1476">
        <v>42.423266215096199</v>
      </c>
      <c r="N1476">
        <v>0.27219424357594801</v>
      </c>
      <c r="O1476">
        <v>35.817732250088298</v>
      </c>
      <c r="P1476">
        <v>25.822222222222202</v>
      </c>
      <c r="Q1476">
        <v>-4.2492721046981999E-2</v>
      </c>
    </row>
    <row r="1477" spans="1:17" hidden="1" x14ac:dyDescent="0.3">
      <c r="A1477" t="s">
        <v>3123</v>
      </c>
      <c r="B1477" t="s">
        <v>3124</v>
      </c>
      <c r="C1477" t="s">
        <v>3158</v>
      </c>
      <c r="D1477" t="s">
        <v>607</v>
      </c>
      <c r="E1477">
        <v>1019.93023700499</v>
      </c>
      <c r="F1477">
        <v>2321.9499999999998</v>
      </c>
      <c r="G1477">
        <v>11.832251845841601</v>
      </c>
      <c r="H1477">
        <v>-16.827862942408</v>
      </c>
      <c r="I1477">
        <v>10.849770373058099</v>
      </c>
      <c r="J1477">
        <v>-3.30631986297966</v>
      </c>
      <c r="K1477">
        <v>2433.43531381511</v>
      </c>
      <c r="L1477">
        <v>2184.7996742864002</v>
      </c>
      <c r="M1477">
        <v>46.898939672677201</v>
      </c>
      <c r="N1477">
        <v>0.70944868646775805</v>
      </c>
      <c r="O1477">
        <v>33.465406231830997</v>
      </c>
      <c r="P1477">
        <v>53.264026402640198</v>
      </c>
      <c r="Q1477">
        <v>5.7844408795431998E-2</v>
      </c>
    </row>
    <row r="1478" spans="1:17" hidden="1" x14ac:dyDescent="0.3">
      <c r="A1478" t="s">
        <v>3125</v>
      </c>
      <c r="B1478" t="s">
        <v>3126</v>
      </c>
      <c r="C1478" t="s">
        <v>3158</v>
      </c>
      <c r="D1478" t="s">
        <v>258</v>
      </c>
      <c r="E1478">
        <v>1012.50997316</v>
      </c>
      <c r="F1478">
        <v>41.78</v>
      </c>
      <c r="G1478">
        <v>-53.285729875070899</v>
      </c>
      <c r="H1478">
        <v>-7.6044522139578596</v>
      </c>
      <c r="I1478">
        <v>-11.083857312679401</v>
      </c>
      <c r="J1478">
        <v>-2.3398940195396398</v>
      </c>
      <c r="K1478">
        <v>41.364142852417402</v>
      </c>
      <c r="L1478">
        <v>43.903710019522997</v>
      </c>
      <c r="M1478">
        <v>53.412630545050398</v>
      </c>
      <c r="N1478">
        <v>0.30879489437686602</v>
      </c>
      <c r="O1478">
        <v>43.370033508855897</v>
      </c>
      <c r="P1478">
        <v>26.606060606060598</v>
      </c>
      <c r="Q1478">
        <v>2.9560497490414998E-2</v>
      </c>
    </row>
    <row r="1479" spans="1:17" hidden="1" x14ac:dyDescent="0.3">
      <c r="A1479" t="s">
        <v>3127</v>
      </c>
      <c r="B1479" t="s">
        <v>3128</v>
      </c>
      <c r="C1479" t="s">
        <v>3158</v>
      </c>
      <c r="D1479" t="s">
        <v>3129</v>
      </c>
      <c r="E1479">
        <v>1009.325696795</v>
      </c>
      <c r="F1479">
        <v>211.73</v>
      </c>
      <c r="G1479">
        <v>-8.9349138248603506</v>
      </c>
      <c r="H1479">
        <v>3.7421263717803002</v>
      </c>
      <c r="I1479">
        <v>-30.146809428702198</v>
      </c>
      <c r="J1479">
        <v>-4.8774239672455897</v>
      </c>
      <c r="K1479">
        <v>216.32059036407099</v>
      </c>
      <c r="L1479">
        <v>224.42141935026501</v>
      </c>
      <c r="M1479">
        <v>48.052984825916703</v>
      </c>
      <c r="N1479">
        <v>1.00188138439485</v>
      </c>
      <c r="O1479">
        <v>69.461106125726104</v>
      </c>
      <c r="P1479">
        <v>26.860395446375001</v>
      </c>
      <c r="Q1479">
        <v>2.3867053283880002E-3</v>
      </c>
    </row>
    <row r="1480" spans="1:17" hidden="1" x14ac:dyDescent="0.3">
      <c r="A1480" t="s">
        <v>3130</v>
      </c>
      <c r="B1480" t="s">
        <v>3131</v>
      </c>
      <c r="C1480" t="s">
        <v>3158</v>
      </c>
      <c r="D1480" t="s">
        <v>220</v>
      </c>
      <c r="E1480">
        <v>1007.48055895</v>
      </c>
      <c r="F1480">
        <v>545.9</v>
      </c>
      <c r="G1480">
        <v>131.55090766383299</v>
      </c>
      <c r="H1480">
        <v>-0.97488189862603902</v>
      </c>
      <c r="I1480">
        <v>56.313339464337702</v>
      </c>
      <c r="J1480">
        <v>2.1787357868460102</v>
      </c>
      <c r="K1480">
        <v>515.94406618004098</v>
      </c>
      <c r="L1480">
        <v>407.404036161021</v>
      </c>
      <c r="M1480">
        <v>51.1349743435552</v>
      </c>
      <c r="N1480">
        <v>0.14082359820267601</v>
      </c>
      <c r="O1480">
        <v>7.4372595713500598</v>
      </c>
      <c r="P1480">
        <v>171.25465838509299</v>
      </c>
      <c r="Q1480">
        <v>0.11880795932628301</v>
      </c>
    </row>
    <row r="1481" spans="1:17" hidden="1" x14ac:dyDescent="0.3">
      <c r="A1481" t="s">
        <v>3132</v>
      </c>
      <c r="B1481" t="s">
        <v>3133</v>
      </c>
      <c r="C1481" t="s">
        <v>3158</v>
      </c>
      <c r="D1481" t="s">
        <v>607</v>
      </c>
      <c r="E1481">
        <v>1005.14993656</v>
      </c>
      <c r="F1481">
        <v>213.4</v>
      </c>
      <c r="G1481">
        <v>-13.0101025553931</v>
      </c>
      <c r="H1481">
        <v>-2.3948595485123501</v>
      </c>
      <c r="I1481">
        <v>0.25701571854524302</v>
      </c>
      <c r="J1481">
        <v>2.3440695452919802</v>
      </c>
      <c r="K1481">
        <v>214.582550024395</v>
      </c>
      <c r="L1481">
        <v>207.78542712554301</v>
      </c>
      <c r="M1481">
        <v>58.651958778732997</v>
      </c>
      <c r="N1481">
        <v>0.309113828277916</v>
      </c>
      <c r="O1481">
        <v>26.522961574507899</v>
      </c>
      <c r="P1481">
        <v>34.171644137063801</v>
      </c>
      <c r="Q1481">
        <v>-8.3962740350250007E-3</v>
      </c>
    </row>
    <row r="1482" spans="1:17" hidden="1" x14ac:dyDescent="0.3">
      <c r="A1482" t="s">
        <v>3134</v>
      </c>
      <c r="B1482" t="s">
        <v>3135</v>
      </c>
      <c r="C1482" t="s">
        <v>3158</v>
      </c>
      <c r="D1482" t="s">
        <v>159</v>
      </c>
      <c r="E1482">
        <v>1004.292</v>
      </c>
      <c r="F1482">
        <v>410.25</v>
      </c>
      <c r="G1482">
        <v>55.717736955829203</v>
      </c>
      <c r="H1482">
        <v>-10.4765923469384</v>
      </c>
      <c r="I1482">
        <v>72.012933679888505</v>
      </c>
      <c r="J1482">
        <v>0.52873837044405003</v>
      </c>
      <c r="K1482">
        <v>419.043078146477</v>
      </c>
      <c r="M1482">
        <v>55.340844136596999</v>
      </c>
      <c r="N1482">
        <v>0.75747945205479394</v>
      </c>
      <c r="O1482">
        <v>35.2833638025594</v>
      </c>
      <c r="P1482">
        <v>101.30029440628</v>
      </c>
    </row>
    <row r="1483" spans="1:17" hidden="1" x14ac:dyDescent="0.3">
      <c r="A1483" t="s">
        <v>3136</v>
      </c>
      <c r="B1483" t="s">
        <v>3137</v>
      </c>
      <c r="C1483" t="s">
        <v>3158</v>
      </c>
      <c r="D1483" t="s">
        <v>280</v>
      </c>
      <c r="E1483">
        <v>1002.2899779000001</v>
      </c>
      <c r="F1483">
        <v>411.3</v>
      </c>
      <c r="G1483">
        <v>-34.772038327388202</v>
      </c>
      <c r="H1483">
        <v>-4.5622653582121604</v>
      </c>
      <c r="I1483">
        <v>-8.4964793876640403</v>
      </c>
      <c r="J1483">
        <v>-1.64859303810117</v>
      </c>
      <c r="K1483">
        <v>427.96461985805701</v>
      </c>
      <c r="L1483">
        <v>432.21894425202902</v>
      </c>
      <c r="M1483">
        <v>40.003630479566702</v>
      </c>
      <c r="N1483">
        <v>0.33579173848308502</v>
      </c>
      <c r="O1483">
        <v>24.386092876246</v>
      </c>
      <c r="P1483">
        <v>13.728743260058</v>
      </c>
      <c r="Q1483">
        <v>-9.7486062899060002E-3</v>
      </c>
    </row>
    <row r="1484" spans="1:17" hidden="1" x14ac:dyDescent="0.3">
      <c r="A1484" t="s">
        <v>3138</v>
      </c>
      <c r="B1484" t="s">
        <v>3139</v>
      </c>
      <c r="C1484" t="s">
        <v>3158</v>
      </c>
      <c r="D1484" t="s">
        <v>135</v>
      </c>
      <c r="E1484">
        <v>1002.1748925000001</v>
      </c>
      <c r="F1484">
        <v>240.65</v>
      </c>
      <c r="G1484">
        <v>25.485283388505099</v>
      </c>
      <c r="H1484">
        <v>-12.0597173221338</v>
      </c>
      <c r="I1484">
        <v>-15.286546113123601</v>
      </c>
      <c r="J1484">
        <v>1.7280968648533499</v>
      </c>
      <c r="K1484">
        <v>263.03615151287198</v>
      </c>
      <c r="L1484">
        <v>254.73517577912801</v>
      </c>
      <c r="M1484">
        <v>46.343693117614301</v>
      </c>
      <c r="N1484">
        <v>0.40776977286669902</v>
      </c>
      <c r="O1484">
        <v>56.8460419696654</v>
      </c>
      <c r="P1484">
        <v>59.160052910052897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Price_Filter_11_10_2024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2024-10-13T10:02:38Z</dcterms:created>
  <dcterms:modified xsi:type="dcterms:W3CDTF">2024-11-22T13:08:41Z</dcterms:modified>
</cp:coreProperties>
</file>